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9528" activeTab="0"/>
  </bookViews>
  <sheets>
    <sheet name="Бібрське ЛГ" sheetId="1" r:id="rId1"/>
    <sheet name="Боринське ЛГ" sheetId="2" r:id="rId2"/>
    <sheet name="Бродівське ЛГ" sheetId="3" r:id="rId3"/>
    <sheet name="Буське ЛГ" sheetId="4" r:id="rId4"/>
    <sheet name="Дрогобицьке ЛГ" sheetId="5" r:id="rId5"/>
    <sheet name="Золочівське ЛГ" sheetId="6" r:id="rId6"/>
    <sheet name="Львівське ЛГ" sheetId="7" r:id="rId7"/>
    <sheet name="Жовківське ЛГ" sheetId="8" r:id="rId8"/>
    <sheet name="Рава-Руське ЛГ" sheetId="9" r:id="rId9"/>
    <sheet name="НПП" sheetId="10" r:id="rId10"/>
    <sheet name="Радехівське ЛМГ" sheetId="11" r:id="rId11"/>
    <sheet name="Самбірське ЛГ" sheetId="12" r:id="rId12"/>
    <sheet name="Сколівське ЛГ" sheetId="13" r:id="rId13"/>
    <sheet name="Славське ЛГ" sheetId="14" r:id="rId14"/>
    <sheet name="Ст_Самбірське ЛМГ" sheetId="15" r:id="rId15"/>
    <sheet name="Стрийське ЛГ" sheetId="16" r:id="rId16"/>
    <sheet name="Турківське ЛГ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<sst xmlns="http://schemas.openxmlformats.org/spreadsheetml/2006/main" count="15018" uniqueCount="2137">
  <si>
    <t xml:space="preserve">   </t>
  </si>
  <si>
    <t>кв.</t>
  </si>
  <si>
    <t>Площа  га.</t>
  </si>
  <si>
    <t>гол. Пор</t>
  </si>
  <si>
    <t>ТЛУ</t>
  </si>
  <si>
    <t>склад л/к</t>
  </si>
  <si>
    <t>витрати садивного матеріалу тис.шт.</t>
  </si>
  <si>
    <t>створення л/к.</t>
  </si>
  <si>
    <t>всього тис.шт., га</t>
  </si>
  <si>
    <t>Яб</t>
  </si>
  <si>
    <t>Дб</t>
  </si>
  <si>
    <t>Сл</t>
  </si>
  <si>
    <t>Чр</t>
  </si>
  <si>
    <t>Гл</t>
  </si>
  <si>
    <t>Головецьке</t>
  </si>
  <si>
    <t>площадк.</t>
  </si>
  <si>
    <t>2*1</t>
  </si>
  <si>
    <t>Климецьке</t>
  </si>
  <si>
    <t>Опорецьке</t>
  </si>
  <si>
    <t>Рожанське</t>
  </si>
  <si>
    <t>Сможанське</t>
  </si>
  <si>
    <t>Тухлянське</t>
  </si>
  <si>
    <t>Способи підготовки грунту</t>
  </si>
  <si>
    <t>вид.</t>
  </si>
  <si>
    <t>площа  га</t>
  </si>
  <si>
    <t>ВНМ, м</t>
  </si>
  <si>
    <t>к-ть тис.шт/га</t>
  </si>
  <si>
    <t>висота (до 0,1 м.)</t>
  </si>
  <si>
    <t>БкЯцЯл</t>
  </si>
  <si>
    <t>насіннєве</t>
  </si>
  <si>
    <t>9Яц1Ял</t>
  </si>
  <si>
    <t>ввід н.п.</t>
  </si>
  <si>
    <t>10Яц</t>
  </si>
  <si>
    <t>5Яц3Ял2Бк</t>
  </si>
  <si>
    <t>6Яц4Ял</t>
  </si>
  <si>
    <t>7Яц3Ял</t>
  </si>
  <si>
    <t>6Яц3Ял1Бк</t>
  </si>
  <si>
    <t>Категорія лісоку-
льтурної площі</t>
  </si>
  <si>
    <t>стан природного
 поновлення</t>
  </si>
  <si>
    <t>Примітка:  в схемі   ДДДДЯлДДДДЯл - ялина  звичайна використовується як ущільнювач для вирубки  на новорічні ялинки.</t>
  </si>
  <si>
    <t>Лопатинське лісництво</t>
  </si>
  <si>
    <t>2,0 х 0,6</t>
  </si>
  <si>
    <t>ССССДпССССДп</t>
  </si>
  <si>
    <t>Бабичівське лісництво</t>
  </si>
  <si>
    <t>Сосна</t>
  </si>
  <si>
    <t>Нивицьке  лісництво</t>
  </si>
  <si>
    <t>2,5*0,6</t>
  </si>
  <si>
    <t>2,0*0,7</t>
  </si>
  <si>
    <t>2,0*0,6</t>
  </si>
  <si>
    <t>3,0*1,0</t>
  </si>
  <si>
    <t>Всього по ДЛГ</t>
  </si>
  <si>
    <t>Примітка:  в схемі   ДДДДЯлДДДДЯл - ялина  звичайна використовується як ущільнювач для рубання  на новорічні ялинки.</t>
  </si>
  <si>
    <t>Зведена</t>
  </si>
  <si>
    <t xml:space="preserve">проектів  лісових  культур ,  промислових  плантацій і природного поновлення  </t>
  </si>
  <si>
    <t>Категорія   :     природне   поновлення .</t>
  </si>
  <si>
    <t xml:space="preserve">  (лісництво,уро- </t>
  </si>
  <si>
    <t>площа,</t>
  </si>
  <si>
    <t>створ.л/к</t>
  </si>
  <si>
    <t>Схема  змішування,</t>
  </si>
  <si>
    <t xml:space="preserve">         чище)</t>
  </si>
  <si>
    <t>(проектовані)</t>
  </si>
  <si>
    <t>(намічені заходи)</t>
  </si>
  <si>
    <t>Зруб</t>
  </si>
  <si>
    <t>Вільха чор.</t>
  </si>
  <si>
    <t xml:space="preserve"> Витківське  л-во</t>
  </si>
  <si>
    <t>Лопатинське л-во</t>
  </si>
  <si>
    <t>борозни</t>
  </si>
  <si>
    <t>провед.борозен,садіння Сзв.</t>
  </si>
  <si>
    <t>Бабичівське л-во</t>
  </si>
  <si>
    <t>Нивицьке  л-во</t>
  </si>
  <si>
    <t>Всього по ДП</t>
  </si>
  <si>
    <t xml:space="preserve">               </t>
  </si>
  <si>
    <t xml:space="preserve">                       </t>
  </si>
  <si>
    <t>Категорія лісопосадок -держлісфонд</t>
  </si>
  <si>
    <t>Пло-</t>
  </si>
  <si>
    <t>Голов-</t>
  </si>
  <si>
    <t>Кате-</t>
  </si>
  <si>
    <t xml:space="preserve">         Способи</t>
  </si>
  <si>
    <t>Роз-</t>
  </si>
  <si>
    <t>Потреба</t>
  </si>
  <si>
    <t>в</t>
  </si>
  <si>
    <t>садивному</t>
  </si>
  <si>
    <t>матеріалі</t>
  </si>
  <si>
    <t>( Урочище ,</t>
  </si>
  <si>
    <t>Про-</t>
  </si>
  <si>
    <t>Квар</t>
  </si>
  <si>
    <t>Ви</t>
  </si>
  <si>
    <t>ні</t>
  </si>
  <si>
    <t>лісорос-</t>
  </si>
  <si>
    <t>обробітку</t>
  </si>
  <si>
    <t>створен.</t>
  </si>
  <si>
    <t>міщен-</t>
  </si>
  <si>
    <t>змішування,</t>
  </si>
  <si>
    <t>тому</t>
  </si>
  <si>
    <t>числі</t>
  </si>
  <si>
    <t>назва  ділянки</t>
  </si>
  <si>
    <t>та</t>
  </si>
  <si>
    <t>ділу</t>
  </si>
  <si>
    <t>линних</t>
  </si>
  <si>
    <t>культур</t>
  </si>
  <si>
    <t>л-ка 2017</t>
  </si>
  <si>
    <t>40.1</t>
  </si>
  <si>
    <t>4.3</t>
  </si>
  <si>
    <t>18.1</t>
  </si>
  <si>
    <t>1.3</t>
  </si>
  <si>
    <t>12.2</t>
  </si>
  <si>
    <t>14.2</t>
  </si>
  <si>
    <t>ПОНОВЛЕННЯ НА                   р.  ПО ДП "ЛЬВІВСЬКИЙ  ЛІСГОСП"</t>
  </si>
  <si>
    <t>ур" Комарівка "</t>
  </si>
  <si>
    <t>ур" Деревня "</t>
  </si>
  <si>
    <t>ур" Казумин Луг "</t>
  </si>
  <si>
    <t>ур" Бірок "</t>
  </si>
  <si>
    <t>задовільн</t>
  </si>
  <si>
    <t>2,1</t>
  </si>
  <si>
    <t>доповнення,</t>
  </si>
  <si>
    <t>тис.</t>
  </si>
  <si>
    <t>Бр</t>
  </si>
  <si>
    <t>лу</t>
  </si>
  <si>
    <t xml:space="preserve">Склад на  діл. п/п, </t>
  </si>
  <si>
    <t>Яле</t>
  </si>
  <si>
    <t>Акб</t>
  </si>
  <si>
    <r>
      <t>Дублянське л-во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Урочище "Корналовичі"</t>
    </r>
  </si>
  <si>
    <t>Мех..смуг. шир. 0,7м.</t>
  </si>
  <si>
    <t>4,0х1,0 2500шт/га</t>
  </si>
  <si>
    <t>10рДзв/10Дзв</t>
  </si>
  <si>
    <t>Урочище "Корналовичі"</t>
  </si>
  <si>
    <t>2,0х1,0 5000шт/га</t>
  </si>
  <si>
    <t>Урочище "Сіде"</t>
  </si>
  <si>
    <t>Всього Л/К</t>
  </si>
  <si>
    <t>Вруч  площ 0,3х0,3</t>
  </si>
  <si>
    <t xml:space="preserve">Всього </t>
  </si>
  <si>
    <t>Мех..смуг.    ч-з 2 м.</t>
  </si>
  <si>
    <t>2,0х 1,0             5000 шт/га.</t>
  </si>
  <si>
    <t>Павлів</t>
  </si>
  <si>
    <t>ДзДзДзДзЯлДзДзДзДзЯл</t>
  </si>
  <si>
    <t>СзСзСзСзДчСзСзСзСзДч</t>
  </si>
  <si>
    <t>Механ.смугами шир.0,7 м.</t>
  </si>
  <si>
    <t>2,0х 1,5             3350 шт/га.</t>
  </si>
  <si>
    <t>Р А З О М  по Л-ВУ</t>
  </si>
  <si>
    <t>ур."Левків"</t>
  </si>
  <si>
    <t>Ур." Рудавка"</t>
  </si>
  <si>
    <r>
      <t xml:space="preserve">РАЗОМ  </t>
    </r>
    <r>
      <rPr>
        <b/>
        <sz val="10"/>
        <rFont val="Arial Cyr"/>
        <family val="0"/>
      </rPr>
      <t>ПРИРОДН.</t>
    </r>
  </si>
  <si>
    <t>Всього   Л / К</t>
  </si>
  <si>
    <t>Всього  П/П</t>
  </si>
  <si>
    <t>Р А З О М  по Лісгоспу</t>
  </si>
  <si>
    <t>ЗВЕДЕНА    ВІДОМІСТЬ</t>
  </si>
  <si>
    <t xml:space="preserve"> проектів лісових культур , промислових плантацій  </t>
  </si>
  <si>
    <t xml:space="preserve">           по  ДП”Сколівське лісове господарство”</t>
  </si>
  <si>
    <t>Місце знаходження</t>
  </si>
  <si>
    <t>площа</t>
  </si>
  <si>
    <t>Витрати садивного матеріалу (тис.шт.)</t>
  </si>
  <si>
    <t>до (0,1га)</t>
  </si>
  <si>
    <t>в. числі по породах</t>
  </si>
  <si>
    <t>тип лісу</t>
  </si>
  <si>
    <t>Дгл</t>
  </si>
  <si>
    <t>Мтс</t>
  </si>
  <si>
    <t>Ясз</t>
  </si>
  <si>
    <t>Сжов</t>
  </si>
  <si>
    <t>Коростівське лісництво</t>
  </si>
  <si>
    <t>DзБкЯлЯц</t>
  </si>
  <si>
    <t>СзЯлЯцБк</t>
  </si>
  <si>
    <t>Гребенівське  лісництво</t>
  </si>
  <si>
    <t>2х1</t>
  </si>
  <si>
    <t>4рЯц1рЯв</t>
  </si>
  <si>
    <t>ур. "Озірний"</t>
  </si>
  <si>
    <t>10рМдє</t>
  </si>
  <si>
    <t>Козівське   лісництво</t>
  </si>
  <si>
    <t>Митянське лісництво</t>
  </si>
  <si>
    <t>СзБкЯл</t>
  </si>
  <si>
    <t xml:space="preserve">                                 Довжківське лісництво</t>
  </si>
  <si>
    <t>Орівське  лісництво</t>
  </si>
  <si>
    <t>Любинцівське лісництво</t>
  </si>
  <si>
    <t>2х0,8</t>
  </si>
  <si>
    <t>Труханівське лісництво</t>
  </si>
  <si>
    <t>СзБкЯлЯц</t>
  </si>
  <si>
    <t>В.Синевиднянське   лісництво</t>
  </si>
  <si>
    <t>СзБк</t>
  </si>
  <si>
    <t>Дубинське лісництво</t>
  </si>
  <si>
    <t>Всього по ЛГ</t>
  </si>
  <si>
    <t xml:space="preserve"> </t>
  </si>
  <si>
    <t>З В Е Д Е Н А</t>
  </si>
  <si>
    <r>
      <t xml:space="preserve">Категорія лісопосадок:  </t>
    </r>
    <r>
      <rPr>
        <b/>
        <sz val="11"/>
        <rFont val="Arial Narrow"/>
        <family val="2"/>
      </rPr>
      <t>лісові культури  в  державному  лісовому  фонді</t>
    </r>
  </si>
  <si>
    <t>Місце знаходження (урочище,село,район,міс-цева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</si>
  <si>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</si>
  <si>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</si>
  <si>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</si>
  <si>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</si>
  <si>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</si>
  <si>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</si>
  <si>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лісокуль-турної площі</t>
  </si>
  <si>
    <t>Способи</t>
  </si>
  <si>
    <t>Розміщення</t>
  </si>
  <si>
    <t>Схема змішування</t>
  </si>
  <si>
    <t>Витрати садивного матеріалу</t>
  </si>
  <si>
    <t>Примітка</t>
  </si>
  <si>
    <t>обробітку грунту</t>
  </si>
  <si>
    <t>створення лісових культур</t>
  </si>
  <si>
    <r>
      <t xml:space="preserve">всього </t>
    </r>
    <r>
      <rPr>
        <b/>
        <sz val="10"/>
        <rFont val="Arial Narrow"/>
        <family val="2"/>
      </rPr>
      <t>тис. шт., кг</t>
    </r>
  </si>
  <si>
    <t>в тому числі по головних породах</t>
  </si>
  <si>
    <t>Дуб звич</t>
  </si>
  <si>
    <t>Модр євр</t>
  </si>
  <si>
    <t>Ялина звич</t>
  </si>
  <si>
    <t>Дуб чер</t>
  </si>
  <si>
    <t>Дзв</t>
  </si>
  <si>
    <t>D3</t>
  </si>
  <si>
    <t>мех.</t>
  </si>
  <si>
    <t>вручну</t>
  </si>
  <si>
    <t>3х1,0</t>
  </si>
  <si>
    <t>Всього по лісництву</t>
  </si>
  <si>
    <t>Романівське лісництво</t>
  </si>
  <si>
    <t>Лінина</t>
  </si>
  <si>
    <t>D2</t>
  </si>
  <si>
    <t>Перемишлянське лісництво</t>
  </si>
  <si>
    <t>Станимир</t>
  </si>
  <si>
    <t>Дчр</t>
  </si>
  <si>
    <t>С2</t>
  </si>
  <si>
    <t>Чорне</t>
  </si>
  <si>
    <t>Свірзьке лісництво</t>
  </si>
  <si>
    <t>1</t>
  </si>
  <si>
    <t>Стоки</t>
  </si>
  <si>
    <t>Мдє</t>
  </si>
  <si>
    <t>Брюховицьке лісництво</t>
  </si>
  <si>
    <t>Болотня</t>
  </si>
  <si>
    <t>ВСЬОГО ПО ЛІСГОСПУ</t>
  </si>
  <si>
    <t>Липа дрібнолиста</t>
  </si>
  <si>
    <t>ЗВЕДЕНА ВІДОМІСТЬ ПРОЕКТІВ</t>
  </si>
  <si>
    <t>по ДП ’Бібрський лісгосп’</t>
  </si>
  <si>
    <t>Місце-знаходження (урочище)</t>
  </si>
  <si>
    <t>Характеристика ділянки</t>
  </si>
  <si>
    <t>Наявність підросту, паростків головних порід</t>
  </si>
  <si>
    <t>Намічені заходи із сприяння природному поновленню, передбачуваний склад насадження</t>
  </si>
  <si>
    <t>Рік переведення у вкриті лісовою рослинністю землі</t>
  </si>
  <si>
    <t>категорія лісокультурної  площі або насадження: згарище, галявина, зруб, склад насадження, клас віку, повнота, рік заходів чи пожежі тощо</t>
  </si>
  <si>
    <t>порода, склад</t>
  </si>
  <si>
    <t>походжен-ня</t>
  </si>
  <si>
    <t>кількість, тис. шт./га</t>
  </si>
  <si>
    <t>висота (до 0,1 м)</t>
  </si>
  <si>
    <t>стан</t>
  </si>
  <si>
    <t>Бкл</t>
  </si>
  <si>
    <t>насінневе</t>
  </si>
  <si>
    <t>до 1,5 м</t>
  </si>
  <si>
    <t>добрий</t>
  </si>
  <si>
    <t>Клг</t>
  </si>
  <si>
    <t>до 0,5 м</t>
  </si>
  <si>
    <t>Разом</t>
  </si>
  <si>
    <t>Підвисоке</t>
  </si>
  <si>
    <t>Якторів</t>
  </si>
  <si>
    <t>Кремінна</t>
  </si>
  <si>
    <t>Всього по лісгоспу</t>
  </si>
  <si>
    <t>10рДзв</t>
  </si>
  <si>
    <t>СзГД</t>
  </si>
  <si>
    <t>1рЯц1рМд</t>
  </si>
  <si>
    <t>відомість  проектів  лісових культур, промислових плантацій і природнього поновлення на 2018 рік по  ДП  "  Самбірський  лісгосп"</t>
  </si>
  <si>
    <t>Садіння ручне під  меч Колесова</t>
  </si>
  <si>
    <t xml:space="preserve">Р А З О М  </t>
  </si>
  <si>
    <t xml:space="preserve">урочище "Кошарки"            </t>
  </si>
  <si>
    <r>
      <t>Комарно</t>
    </r>
    <r>
      <rPr>
        <b/>
        <sz val="8"/>
        <rFont val="Arial Cyr"/>
        <family val="0"/>
      </rPr>
      <t xml:space="preserve">     Природне                                   ур. "Кошарки"</t>
    </r>
  </si>
  <si>
    <t xml:space="preserve">2,0х 1,0             5000 </t>
  </si>
  <si>
    <t>12.1</t>
  </si>
  <si>
    <t xml:space="preserve">2х0,7 </t>
  </si>
  <si>
    <t>ур. "Опачка"</t>
  </si>
  <si>
    <t>Ур. "Клютковиця"</t>
  </si>
  <si>
    <t>ур."Сухий"</t>
  </si>
  <si>
    <t>Лавурда</t>
  </si>
  <si>
    <t>6Яц2Бк2Яв+Мд</t>
  </si>
  <si>
    <t>6Яц2Ял2Бк</t>
  </si>
  <si>
    <t>10Бк</t>
  </si>
  <si>
    <t>Вруч площ 0,3х0,3</t>
  </si>
  <si>
    <t>2х0,7</t>
  </si>
  <si>
    <t xml:space="preserve">Сзв 2,5х0,5 Дзв 2,5х0,7 </t>
  </si>
  <si>
    <t xml:space="preserve">  З В Е Д Е Н А</t>
  </si>
  <si>
    <t>Категорія лісових культур    ДЛФ</t>
  </si>
  <si>
    <t>Витрати садивного</t>
  </si>
  <si>
    <t>Наявність</t>
  </si>
  <si>
    <t>Лісництво</t>
  </si>
  <si>
    <t>№</t>
  </si>
  <si>
    <t>Пл.,</t>
  </si>
  <si>
    <t>Гол.</t>
  </si>
  <si>
    <t>ТЛРУ</t>
  </si>
  <si>
    <t>Категорія</t>
  </si>
  <si>
    <t>Розмі-</t>
  </si>
  <si>
    <t xml:space="preserve"> матеріалу</t>
  </si>
  <si>
    <t>природного</t>
  </si>
  <si>
    <t>кв</t>
  </si>
  <si>
    <t>вид</t>
  </si>
  <si>
    <t>га</t>
  </si>
  <si>
    <t>по-</t>
  </si>
  <si>
    <t>лісокуль-</t>
  </si>
  <si>
    <t>підго-</t>
  </si>
  <si>
    <t>посадки</t>
  </si>
  <si>
    <t>щен-</t>
  </si>
  <si>
    <t>лісових культур</t>
  </si>
  <si>
    <t>поновлення на 1 га.</t>
  </si>
  <si>
    <t>ро-</t>
  </si>
  <si>
    <t>турної</t>
  </si>
  <si>
    <t xml:space="preserve">товки </t>
  </si>
  <si>
    <t>л/куль-</t>
  </si>
  <si>
    <t>ня</t>
  </si>
  <si>
    <t>Всього</t>
  </si>
  <si>
    <t>В тому числі по головних породах</t>
  </si>
  <si>
    <t xml:space="preserve"> тис.шт.</t>
  </si>
  <si>
    <t>да</t>
  </si>
  <si>
    <t xml:space="preserve"> площі</t>
  </si>
  <si>
    <t>грунту</t>
  </si>
  <si>
    <t>тур</t>
  </si>
  <si>
    <t>шт.</t>
  </si>
  <si>
    <t>Всьо-</t>
  </si>
  <si>
    <t>Яц</t>
  </si>
  <si>
    <t>Мд</t>
  </si>
  <si>
    <t>Сз</t>
  </si>
  <si>
    <t>Ял</t>
  </si>
  <si>
    <t>Бк</t>
  </si>
  <si>
    <t>Яв</t>
  </si>
  <si>
    <t>Дч</t>
  </si>
  <si>
    <t>Лп</t>
  </si>
  <si>
    <t>го,шт</t>
  </si>
  <si>
    <t>А. Лісові культури</t>
  </si>
  <si>
    <t>Боринське</t>
  </si>
  <si>
    <t>17</t>
  </si>
  <si>
    <t>13</t>
  </si>
  <si>
    <t xml:space="preserve">Всього: </t>
  </si>
  <si>
    <t>10</t>
  </si>
  <si>
    <t>3</t>
  </si>
  <si>
    <t>Мохнатське</t>
  </si>
  <si>
    <t>Сянківське</t>
  </si>
  <si>
    <t>16</t>
  </si>
  <si>
    <t>23</t>
  </si>
  <si>
    <t>РАЗОМ:</t>
  </si>
  <si>
    <t>В. Природне поновлення</t>
  </si>
  <si>
    <t>11</t>
  </si>
  <si>
    <t>См</t>
  </si>
  <si>
    <t>ВСЬОГО:</t>
  </si>
  <si>
    <t>ЗВЕДЕНА</t>
  </si>
  <si>
    <r>
      <t xml:space="preserve">Категорія лісових культур </t>
    </r>
    <r>
      <rPr>
        <b/>
        <u val="single"/>
        <sz val="12"/>
        <rFont val="Arial"/>
        <family val="2"/>
      </rPr>
      <t>ДЛФ</t>
    </r>
  </si>
  <si>
    <t>Місцезнаходження (урочище, землекористувач, село, район, місцева назва ділянки)</t>
  </si>
  <si>
    <t>Категорія лісокультурної площі</t>
  </si>
  <si>
    <t>Потреба у  садивному, посівному матеріалі</t>
  </si>
  <si>
    <t>всього тис.шт., кг.</t>
  </si>
  <si>
    <t>в тому числі за головними породами</t>
  </si>
  <si>
    <t>Сзв</t>
  </si>
  <si>
    <t>Дпів</t>
  </si>
  <si>
    <t>Влч</t>
  </si>
  <si>
    <t>С3</t>
  </si>
  <si>
    <t>механізов. ПКЛ-70</t>
  </si>
  <si>
    <t>ручне садіння</t>
  </si>
  <si>
    <t>ВСЬОГО</t>
  </si>
  <si>
    <t>Берлинське лісництво</t>
  </si>
  <si>
    <t>8</t>
  </si>
  <si>
    <t>В3</t>
  </si>
  <si>
    <t>В2</t>
  </si>
  <si>
    <t>Бродівський р-н</t>
  </si>
  <si>
    <t xml:space="preserve">                             Лагодівське лісництво</t>
  </si>
  <si>
    <t>Бродівський лісгоспу</t>
  </si>
  <si>
    <t>2,0х0,5</t>
  </si>
  <si>
    <t>С4</t>
  </si>
  <si>
    <t xml:space="preserve"> 3,0х1,0</t>
  </si>
  <si>
    <t>10Влч</t>
  </si>
  <si>
    <t>2</t>
  </si>
  <si>
    <t>2,0х0,7</t>
  </si>
  <si>
    <t>10Дзв</t>
  </si>
  <si>
    <t>19,1</t>
  </si>
  <si>
    <t>6</t>
  </si>
  <si>
    <t>Підкамінське лісництво</t>
  </si>
  <si>
    <t>20</t>
  </si>
  <si>
    <t>Дз</t>
  </si>
  <si>
    <t>Д2</t>
  </si>
  <si>
    <t>3,0х0,7</t>
  </si>
  <si>
    <t>10Дз</t>
  </si>
  <si>
    <t>4,0х1,0</t>
  </si>
  <si>
    <t>10Мд</t>
  </si>
  <si>
    <t>12</t>
  </si>
  <si>
    <t>2,5х0,7</t>
  </si>
  <si>
    <t>4,0х0,7</t>
  </si>
  <si>
    <t>Д3</t>
  </si>
  <si>
    <t>ПРОЕКТ</t>
  </si>
  <si>
    <t>Урочище</t>
  </si>
  <si>
    <t>Наявність підросту, порослі головних порід</t>
  </si>
  <si>
    <t>Намічені заходи по сприянню природному поновленню, передбачуваний склад насадження</t>
  </si>
  <si>
    <t>Рік переведення у вкриту лісом площу</t>
  </si>
  <si>
    <t>Категорія лісокультурної площі або насадження, згарище, галявина, зруб, склад насадження, клас віку, повнота,рік заходів чи пожежі, інше</t>
  </si>
  <si>
    <t>походження</t>
  </si>
  <si>
    <t>кількість тис.шт/га</t>
  </si>
  <si>
    <t>висота (до 0,1м)</t>
  </si>
  <si>
    <t>Лешнівське лісництвово</t>
  </si>
  <si>
    <t>Бродівський район</t>
  </si>
  <si>
    <t>Заболотцівське лісництво</t>
  </si>
  <si>
    <t>Лагодівське лісництво</t>
  </si>
  <si>
    <t>В4</t>
  </si>
  <si>
    <t>Бродівське лісництво</t>
  </si>
  <si>
    <t>насіневе</t>
  </si>
  <si>
    <t>задовільний</t>
  </si>
  <si>
    <t>Разом по ДЛГ</t>
  </si>
  <si>
    <t>Площа 
(до 0,1 га)</t>
  </si>
  <si>
    <t xml:space="preserve">           Категорія лісопосадок : Лісові культури в ДЛФ</t>
  </si>
  <si>
    <t>Площа,га</t>
  </si>
  <si>
    <t>Тип лісоросли-нних умов</t>
  </si>
  <si>
    <t>Категорія лісокультур-ної площі</t>
  </si>
  <si>
    <t xml:space="preserve"> Способи</t>
  </si>
  <si>
    <t>Витрати садивного матеріалу, тис.шт (кг)</t>
  </si>
  <si>
    <t>Підготовка грунту</t>
  </si>
  <si>
    <t>Створення культур</t>
  </si>
  <si>
    <t>в тому числі по головних  породах</t>
  </si>
  <si>
    <t>сосна</t>
  </si>
  <si>
    <t>дуб звичайний</t>
  </si>
  <si>
    <t>Вільха чорна</t>
  </si>
  <si>
    <t>Клен</t>
  </si>
  <si>
    <t>Модрина</t>
  </si>
  <si>
    <t>Ялина європ.</t>
  </si>
  <si>
    <t>Дуб північний</t>
  </si>
  <si>
    <t>А. Посадка лісових культур</t>
  </si>
  <si>
    <t>Незнанівське лісництво</t>
  </si>
  <si>
    <t>зруб</t>
  </si>
  <si>
    <t>механіз.</t>
  </si>
  <si>
    <t>7</t>
  </si>
  <si>
    <t>2,5х1,0</t>
  </si>
  <si>
    <t>5</t>
  </si>
  <si>
    <t>Полоничнівське лісництво</t>
  </si>
  <si>
    <t>3,0х1,0</t>
  </si>
  <si>
    <t>15</t>
  </si>
  <si>
    <t>4</t>
  </si>
  <si>
    <t>Таданівське лісництво</t>
  </si>
  <si>
    <t>9</t>
  </si>
  <si>
    <t>Грабівське лісництво</t>
  </si>
  <si>
    <t>27</t>
  </si>
  <si>
    <t>Верблянське лісництво</t>
  </si>
  <si>
    <t>4.2</t>
  </si>
  <si>
    <t>2.1</t>
  </si>
  <si>
    <t>24.1</t>
  </si>
  <si>
    <t>Куткірське лісництво</t>
  </si>
  <si>
    <t>22</t>
  </si>
  <si>
    <t>14</t>
  </si>
  <si>
    <t>36</t>
  </si>
  <si>
    <t>25</t>
  </si>
  <si>
    <t>Ожидівське лісництво</t>
  </si>
  <si>
    <t>2,5х0,6</t>
  </si>
  <si>
    <t>2.2</t>
  </si>
  <si>
    <t>18</t>
  </si>
  <si>
    <t>Боложинівське лісництво</t>
  </si>
  <si>
    <t>6.1</t>
  </si>
  <si>
    <t>Соколянське лісництво</t>
  </si>
  <si>
    <t>19</t>
  </si>
  <si>
    <t>10.2</t>
  </si>
  <si>
    <t>Разом п/п</t>
  </si>
  <si>
    <t>відомість проектів лісових культур, лісових плантацій і природного поновлення</t>
  </si>
  <si>
    <t xml:space="preserve">                                                        проектів   лісових   культур,     плантацій   і   природного   поновлення    на    2018  рік   </t>
  </si>
  <si>
    <t>ур" Двірці "</t>
  </si>
  <si>
    <t>ур" Шишаки "</t>
  </si>
  <si>
    <t>13,1</t>
  </si>
  <si>
    <t>2,5 х 0,7</t>
  </si>
  <si>
    <t>Боршів</t>
  </si>
  <si>
    <t>Осталовичі</t>
  </si>
  <si>
    <t>Категорія лісових культур - звичайні лісові культури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</si>
  <si>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</si>
  <si>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</si>
  <si>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</si>
  <si>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Тип лісорос-линних умов</t>
  </si>
  <si>
    <t>Категорія лісоку-льтурної площі</t>
  </si>
  <si>
    <t>Розмі-щення</t>
  </si>
  <si>
    <t>Схема змішу-вання</t>
  </si>
  <si>
    <t>Потреба у садивному, посівному матеріалі</t>
  </si>
  <si>
    <r>
      <t>обробітку ґ</t>
    </r>
    <r>
      <rPr>
        <sz val="10"/>
        <rFont val="Times New Roman"/>
        <family val="1"/>
      </rPr>
      <t>рунту</t>
    </r>
  </si>
  <si>
    <t>всього тис.шт., кг</t>
  </si>
  <si>
    <t>Яцб</t>
  </si>
  <si>
    <t>Бориславське л-во</t>
  </si>
  <si>
    <t>СзБЯц</t>
  </si>
  <si>
    <t>ручний</t>
  </si>
  <si>
    <t>3х0,8</t>
  </si>
  <si>
    <t>Воля-Якубівське л-во</t>
  </si>
  <si>
    <t>DзЯцД</t>
  </si>
  <si>
    <t>механізов.</t>
  </si>
  <si>
    <t>8Дзв2Яцб</t>
  </si>
  <si>
    <t>8Дзв2Яв</t>
  </si>
  <si>
    <t>DзГД</t>
  </si>
  <si>
    <t>Гаївське л-во</t>
  </si>
  <si>
    <t>Доброгостівське л-во</t>
  </si>
  <si>
    <t>Лішнянське л-во</t>
  </si>
  <si>
    <t>Летнянське л-во</t>
  </si>
  <si>
    <t>Раневицьке л-во</t>
  </si>
  <si>
    <t>Східницьке л-во</t>
  </si>
  <si>
    <t>Нагуєвицьке л-во</t>
  </si>
  <si>
    <t>РАЗОМ</t>
  </si>
  <si>
    <t>Б. Природне поновлення</t>
  </si>
  <si>
    <t>куртинно</t>
  </si>
  <si>
    <t>10Яцб</t>
  </si>
  <si>
    <t>СзЯцД</t>
  </si>
  <si>
    <t>DзДЯц</t>
  </si>
  <si>
    <t>DзБЯц</t>
  </si>
  <si>
    <t>Попелівське л-во</t>
  </si>
  <si>
    <t>8Яц2Бк</t>
  </si>
  <si>
    <t>6Яц2Бк2Яв</t>
  </si>
  <si>
    <t>9Яц1Бк</t>
  </si>
  <si>
    <t xml:space="preserve">    Разом А.Ліс.Культури</t>
  </si>
  <si>
    <t xml:space="preserve">      Разом Б. Прир.поновл.</t>
  </si>
  <si>
    <t>Всього А+Б</t>
  </si>
  <si>
    <t xml:space="preserve">ЗВЕДЕНА </t>
  </si>
  <si>
    <t>Місцезнаходження</t>
  </si>
  <si>
    <t>№№</t>
  </si>
  <si>
    <t>Пло</t>
  </si>
  <si>
    <t>Гол</t>
  </si>
  <si>
    <t>Кате</t>
  </si>
  <si>
    <t>Розмі</t>
  </si>
  <si>
    <t>Схема</t>
  </si>
  <si>
    <t>Витрати садивного матеріалу, тис. шт</t>
  </si>
  <si>
    <t>лісництво</t>
  </si>
  <si>
    <t>проек</t>
  </si>
  <si>
    <t>8Яц1Ял1Бк</t>
  </si>
  <si>
    <t xml:space="preserve">Погар </t>
  </si>
  <si>
    <t>Звіринець</t>
  </si>
  <si>
    <t>ща</t>
  </si>
  <si>
    <t>поро</t>
  </si>
  <si>
    <t>ТУМ</t>
  </si>
  <si>
    <t>горія</t>
  </si>
  <si>
    <t>підго</t>
  </si>
  <si>
    <t>створ</t>
  </si>
  <si>
    <t>щення</t>
  </si>
  <si>
    <t>змішу</t>
  </si>
  <si>
    <t>всьо</t>
  </si>
  <si>
    <t>В т. ч. по породах</t>
  </si>
  <si>
    <t>ту</t>
  </si>
  <si>
    <t>ди</t>
  </si>
  <si>
    <t>площ</t>
  </si>
  <si>
    <t>товки</t>
  </si>
  <si>
    <t>л/к</t>
  </si>
  <si>
    <t>вання</t>
  </si>
  <si>
    <t>го</t>
  </si>
  <si>
    <t>Дпн</t>
  </si>
  <si>
    <t>Кл</t>
  </si>
  <si>
    <t>Яс</t>
  </si>
  <si>
    <t>Вх</t>
  </si>
  <si>
    <t>плодові</t>
  </si>
  <si>
    <t>Білокамінське лісництво</t>
  </si>
  <si>
    <t>мех</t>
  </si>
  <si>
    <t>ручн</t>
  </si>
  <si>
    <t>Гологірське лісництво</t>
  </si>
  <si>
    <t>10р Мд</t>
  </si>
  <si>
    <t>Зозулівське лісництво</t>
  </si>
  <si>
    <t>Золочівське лісництво</t>
  </si>
  <si>
    <t>Словітське лісництво</t>
  </si>
  <si>
    <t>Нестюківське лісництво</t>
  </si>
  <si>
    <t>Д3-Гд</t>
  </si>
  <si>
    <t>Д3-Ясд</t>
  </si>
  <si>
    <t>Пеняківське лісництво</t>
  </si>
  <si>
    <t>В. Природне пон.</t>
  </si>
  <si>
    <t>ВСЬОГО ПО ЛІСГОСПУ А. ЛІСОВІ КУЛЬТУРИ</t>
  </si>
  <si>
    <t>ВСЬОГО ПО ЛІСГОСПУ В. ПРИРОДНЕ ПОНОВЛЕННЯ</t>
  </si>
  <si>
    <t>ВІДОМІСТЬ ПРОЕКТІВ ПРИРОДНОГО</t>
  </si>
  <si>
    <t>ліс-</t>
  </si>
  <si>
    <t>квар-</t>
  </si>
  <si>
    <t>ви-</t>
  </si>
  <si>
    <t>пло-</t>
  </si>
  <si>
    <t>гол.</t>
  </si>
  <si>
    <t>тип</t>
  </si>
  <si>
    <t>категорія</t>
  </si>
  <si>
    <t>розмі-</t>
  </si>
  <si>
    <t>густ.</t>
  </si>
  <si>
    <t>схема  змішування</t>
  </si>
  <si>
    <t>склад</t>
  </si>
  <si>
    <t>ництво</t>
  </si>
  <si>
    <t>про-</t>
  </si>
  <si>
    <t>тал</t>
  </si>
  <si>
    <t>діл</t>
  </si>
  <si>
    <t>ща,</t>
  </si>
  <si>
    <t>ЛРУ</t>
  </si>
  <si>
    <t>л/к площі</t>
  </si>
  <si>
    <t xml:space="preserve"> т.шт/</t>
  </si>
  <si>
    <t>екту</t>
  </si>
  <si>
    <t>рода</t>
  </si>
  <si>
    <t>/га</t>
  </si>
  <si>
    <t>Разом:</t>
  </si>
  <si>
    <t>З В Е Д Е Н А     В І Д О М І С Т Ь</t>
  </si>
  <si>
    <t xml:space="preserve">                                                                    по   ДП  "  Жовківський  лісгосп "</t>
  </si>
  <si>
    <t>СзБкЯц</t>
  </si>
  <si>
    <t>D3ЯцД</t>
  </si>
  <si>
    <t>Трускавецьке л-во</t>
  </si>
  <si>
    <r>
      <t xml:space="preserve">                            Категорія лісопосадок   -   </t>
    </r>
    <r>
      <rPr>
        <b/>
        <i/>
        <u val="single"/>
        <sz val="12"/>
        <rFont val="Bookman Old Style"/>
        <family val="1"/>
      </rPr>
      <t>лісові  культури,  природне поновлення</t>
    </r>
    <r>
      <rPr>
        <b/>
        <sz val="12"/>
        <rFont val="Bookman Old Style"/>
        <family val="1"/>
      </rPr>
      <t xml:space="preserve"> </t>
    </r>
  </si>
  <si>
    <t>Квар-</t>
  </si>
  <si>
    <t>Ви-</t>
  </si>
  <si>
    <t>Площа</t>
  </si>
  <si>
    <t>Головні</t>
  </si>
  <si>
    <t>Тип</t>
  </si>
  <si>
    <t xml:space="preserve">    Способи</t>
  </si>
  <si>
    <t xml:space="preserve">    Витрати садивного,</t>
  </si>
  <si>
    <t xml:space="preserve"> При-</t>
  </si>
  <si>
    <t>(урочище,земле-</t>
  </si>
  <si>
    <t>(до</t>
  </si>
  <si>
    <t>породи</t>
  </si>
  <si>
    <t>лісо-</t>
  </si>
  <si>
    <t>ство-</t>
  </si>
  <si>
    <t xml:space="preserve">Схема </t>
  </si>
  <si>
    <t>по ДП "Старосамбірське ЛМГ"</t>
  </si>
  <si>
    <t>Місцезнаходження (урочище)</t>
  </si>
  <si>
    <t>Головна порода</t>
  </si>
  <si>
    <t>Спосіб</t>
  </si>
  <si>
    <t>Витрати посадкового матеріалу</t>
  </si>
  <si>
    <t>Створення лісових культур</t>
  </si>
  <si>
    <t>Всього тис.шт</t>
  </si>
  <si>
    <t>В т.ч. породах</t>
  </si>
  <si>
    <t>Спаське лісництво</t>
  </si>
  <si>
    <t>Дубен</t>
  </si>
  <si>
    <t>Разом по ЛМГ</t>
  </si>
  <si>
    <t>в ДП "Старосамбірське ЛМГ"</t>
  </si>
  <si>
    <t>Порода, склад</t>
  </si>
  <si>
    <t>Висота</t>
  </si>
  <si>
    <t>Стан</t>
  </si>
  <si>
    <t>Походження</t>
  </si>
  <si>
    <t>Збереження підросту кількість шт/га</t>
  </si>
  <si>
    <t>В т.ч.  по породах</t>
  </si>
  <si>
    <t>ПРИМІТКА</t>
  </si>
  <si>
    <t>Старявське лісництво</t>
  </si>
  <si>
    <t>Завалинське</t>
  </si>
  <si>
    <t>0,1-2,0</t>
  </si>
  <si>
    <t>Лопушанка</t>
  </si>
  <si>
    <t>Терлівське лісництво</t>
  </si>
  <si>
    <t>Яблунька</t>
  </si>
  <si>
    <t>Старосамбірське лісництво</t>
  </si>
  <si>
    <t>Страшевицьке лісництво</t>
  </si>
  <si>
    <t>Сусідовицьке лісництво</t>
  </si>
  <si>
    <t>0,1-1,5</t>
  </si>
  <si>
    <t>Головецьке лісництво</t>
  </si>
  <si>
    <t>Добромильське лісництво</t>
  </si>
  <si>
    <t>Губичі</t>
  </si>
  <si>
    <t>6Яц4Бк</t>
  </si>
  <si>
    <t>Стрілківське лісництво</t>
  </si>
  <si>
    <t>Волосянка</t>
  </si>
  <si>
    <t>8Яц2Ял</t>
  </si>
  <si>
    <t>Недільна</t>
  </si>
  <si>
    <r>
      <t>10рДпн(</t>
    </r>
    <r>
      <rPr>
        <i/>
        <sz val="10"/>
        <rFont val="Arial Cyr"/>
        <family val="0"/>
      </rPr>
      <t>часткові)</t>
    </r>
  </si>
  <si>
    <t>Ходорівське</t>
  </si>
  <si>
    <t>Всього лісовідновлення 2018 р.</t>
  </si>
  <si>
    <t>відомість проектів лісових культур, промислових плантацій і природного поновлення</t>
  </si>
  <si>
    <t>Місце знаходження (лісництво)</t>
  </si>
  <si>
    <t>Площа     (до 0,1 га)</t>
  </si>
  <si>
    <t>тип лісорослинних умов</t>
  </si>
  <si>
    <t>Витрати садивного, посівного матеріалу</t>
  </si>
  <si>
    <t>створення лЇк</t>
  </si>
  <si>
    <t>Всього т.шт., (кг)</t>
  </si>
  <si>
    <t>в т.ч. по головних породах</t>
  </si>
  <si>
    <t>жолудь Дзв, (кг)</t>
  </si>
  <si>
    <t>А, Лісові культури</t>
  </si>
  <si>
    <t>Дашавське</t>
  </si>
  <si>
    <t>4,0 х 1,0</t>
  </si>
  <si>
    <r>
      <t>10рДзв(</t>
    </r>
    <r>
      <rPr>
        <i/>
        <sz val="10"/>
        <rFont val="Arial Cyr"/>
        <family val="0"/>
      </rPr>
      <t>часткові</t>
    </r>
    <r>
      <rPr>
        <sz val="11"/>
        <color theme="1"/>
        <rFont val="Calibri"/>
        <family val="2"/>
      </rPr>
      <t>)</t>
    </r>
  </si>
  <si>
    <t>Журавнівське</t>
  </si>
  <si>
    <t>Лотатницьке</t>
  </si>
  <si>
    <t>Разом по лісгоспу</t>
  </si>
  <si>
    <t>Б. Промислові плантації</t>
  </si>
  <si>
    <t>Жолудь</t>
  </si>
  <si>
    <t xml:space="preserve">Бориницьке </t>
  </si>
  <si>
    <t>Держівське</t>
  </si>
  <si>
    <t>Монастирецьке</t>
  </si>
  <si>
    <t>П'ятничанське</t>
  </si>
  <si>
    <t>Дзв.</t>
  </si>
  <si>
    <t>Роздільське</t>
  </si>
  <si>
    <t>Лісові культури</t>
  </si>
  <si>
    <t xml:space="preserve">Місце знаходження (лісництво, урочище) </t>
  </si>
  <si>
    <t>№ про- екту</t>
  </si>
  <si>
    <t>ква ртал</t>
  </si>
  <si>
    <t>ви- діл</t>
  </si>
  <si>
    <t>пло- ща, 0,1 га</t>
  </si>
  <si>
    <t>тип лісо росли нних умов</t>
  </si>
  <si>
    <t>кате горія  лісо- культ плрощі</t>
  </si>
  <si>
    <t>способи</t>
  </si>
  <si>
    <t>розмі щен ня</t>
  </si>
  <si>
    <t>схема змішува ння</t>
  </si>
  <si>
    <t>головна порода</t>
  </si>
  <si>
    <t>витради садового матеріалу</t>
  </si>
  <si>
    <t>підго товки грунту</t>
  </si>
  <si>
    <t>ство рення лісо- культур</t>
  </si>
  <si>
    <t>всьо го тис. шт.</t>
  </si>
  <si>
    <t>ремізи</t>
  </si>
  <si>
    <t>примітка</t>
  </si>
  <si>
    <t>Зубрицьке лісництво</t>
  </si>
  <si>
    <t>Рибничок</t>
  </si>
  <si>
    <t>Явірське  лісництво</t>
  </si>
  <si>
    <t>разом</t>
  </si>
  <si>
    <t>Ясеницьке  лісництво</t>
  </si>
  <si>
    <t>Яфениста</t>
  </si>
  <si>
    <t>Розлуцьке  лісництво</t>
  </si>
  <si>
    <t>місце знаходження (лісництво,урочище)</t>
  </si>
  <si>
    <t>Вовченське  лісництво</t>
  </si>
  <si>
    <t>Хащевата</t>
  </si>
  <si>
    <t>6Ял4Яц</t>
  </si>
  <si>
    <t>7Ял3Яц</t>
  </si>
  <si>
    <t>Ільницьке  лісництво</t>
  </si>
  <si>
    <t>Ісаївське  лісництво</t>
  </si>
  <si>
    <t>Сокілець</t>
  </si>
  <si>
    <t>Свидник</t>
  </si>
  <si>
    <t>Кропивник</t>
  </si>
  <si>
    <t xml:space="preserve">       посівного матеріалу</t>
  </si>
  <si>
    <t>мітка</t>
  </si>
  <si>
    <t>користувач,село,</t>
  </si>
  <si>
    <t>0,1га)</t>
  </si>
  <si>
    <t>рос-</t>
  </si>
  <si>
    <t>рення</t>
  </si>
  <si>
    <t xml:space="preserve">    змішування</t>
  </si>
  <si>
    <t>всього</t>
  </si>
  <si>
    <t xml:space="preserve">   в тому числі по</t>
  </si>
  <si>
    <t>район,місцева</t>
  </si>
  <si>
    <t>лин-</t>
  </si>
  <si>
    <t>площі</t>
  </si>
  <si>
    <t>тис.шт</t>
  </si>
  <si>
    <t xml:space="preserve">   головних породах</t>
  </si>
  <si>
    <t>назва ділянки)</t>
  </si>
  <si>
    <t>них</t>
  </si>
  <si>
    <t>куль-</t>
  </si>
  <si>
    <t xml:space="preserve"> кг.</t>
  </si>
  <si>
    <t>умов</t>
  </si>
  <si>
    <t>2,0*0,5</t>
  </si>
  <si>
    <t>Сосна зв</t>
  </si>
  <si>
    <t>2,5*0,5</t>
  </si>
  <si>
    <t>2,5*0,7</t>
  </si>
  <si>
    <t>Дуб зв</t>
  </si>
  <si>
    <t>3,0*0,7</t>
  </si>
  <si>
    <t xml:space="preserve">                          Природне поновлення</t>
  </si>
  <si>
    <t>Вільха чр</t>
  </si>
  <si>
    <t>Разом по л-ву</t>
  </si>
  <si>
    <t>Грш</t>
  </si>
  <si>
    <t>Чрш</t>
  </si>
  <si>
    <t>Ябл</t>
  </si>
  <si>
    <t xml:space="preserve">   В"язівське     лісництво </t>
  </si>
  <si>
    <t>Бук ліс.</t>
  </si>
  <si>
    <t xml:space="preserve">                                  Зіболківське     лісництво </t>
  </si>
  <si>
    <t xml:space="preserve">ур. « Зіболки »    </t>
  </si>
  <si>
    <t>Д4</t>
  </si>
  <si>
    <t>Ялє</t>
  </si>
  <si>
    <r>
      <t xml:space="preserve">  </t>
    </r>
    <r>
      <rPr>
        <b/>
        <sz val="11"/>
        <rFont val="Bookman Old Style"/>
        <family val="1"/>
      </rPr>
      <t xml:space="preserve"> Велико - Мостівське     лісництво </t>
    </r>
  </si>
  <si>
    <t>ручн.</t>
  </si>
  <si>
    <r>
      <t xml:space="preserve">  </t>
    </r>
    <r>
      <rPr>
        <b/>
        <sz val="10"/>
        <rFont val="Bookman Old Style"/>
        <family val="1"/>
      </rPr>
      <t xml:space="preserve"> Любельське     лісництво </t>
    </r>
  </si>
  <si>
    <t xml:space="preserve">   Низівське     лісництво </t>
  </si>
  <si>
    <t xml:space="preserve">       Соснівське   лісництво</t>
  </si>
  <si>
    <t xml:space="preserve">ур. « Березина »    </t>
  </si>
  <si>
    <t>ур. « Осмульського»</t>
  </si>
  <si>
    <t>ур. « Підрочин»</t>
  </si>
  <si>
    <t>ур. « Завоня»</t>
  </si>
  <si>
    <t xml:space="preserve">                    ЗВЕДЕНА</t>
  </si>
  <si>
    <t>Категорія лісопосадок: суцільні лісові культури</t>
  </si>
  <si>
    <t>Площа, до 0,1га</t>
  </si>
  <si>
    <t>Тип ЛРУ</t>
  </si>
  <si>
    <t>Витрати садивного матеріалу, тис.шт</t>
  </si>
  <si>
    <t>створення л/к</t>
  </si>
  <si>
    <t xml:space="preserve">в тому числі по головних породах </t>
  </si>
  <si>
    <t>Бп</t>
  </si>
  <si>
    <t>РАВА - РУСЬКЕ ЛІСНИЦТВО</t>
  </si>
  <si>
    <t>Ручний</t>
  </si>
  <si>
    <t>35</t>
  </si>
  <si>
    <t>3,0*0,8</t>
  </si>
  <si>
    <t>10Бкл</t>
  </si>
  <si>
    <t xml:space="preserve">                                      Природне поновлення</t>
  </si>
  <si>
    <t>9.1</t>
  </si>
  <si>
    <t>38</t>
  </si>
  <si>
    <t>3.1</t>
  </si>
  <si>
    <t>ПИРЯТИНСЬКЕ ЛІСНИЦТВО</t>
  </si>
  <si>
    <t>5.1</t>
  </si>
  <si>
    <t>1.1</t>
  </si>
  <si>
    <t>10.1</t>
  </si>
  <si>
    <t>ПОТЕЛИЦЬКЕ  ЛІСНИЦТВО</t>
  </si>
  <si>
    <t>10Сз</t>
  </si>
  <si>
    <t>4.1</t>
  </si>
  <si>
    <t>21</t>
  </si>
  <si>
    <t>РІЧКІВСЬКЕ  ЛІСНИЦТВО</t>
  </si>
  <si>
    <t>ЗАБІРСЬКЕ  ЛІСНИЦТВО</t>
  </si>
  <si>
    <t>15.1</t>
  </si>
  <si>
    <t>11.1</t>
  </si>
  <si>
    <t>8.1</t>
  </si>
  <si>
    <t>ГІЙЧЕНСЬКЕ  ЛІСНИЦТВО</t>
  </si>
  <si>
    <t>7.2</t>
  </si>
  <si>
    <t>ВОЛИЦЬКЕ ЛІСНИЦТВО</t>
  </si>
  <si>
    <t>7.1</t>
  </si>
  <si>
    <t>ДІБРОВСЬКЕЕ   ЛІСНИЦТВО</t>
  </si>
  <si>
    <t>ХЛІВЧАНСЬКЕ   ЛІСНИЦТВО</t>
  </si>
  <si>
    <t>НЕМИРІВСЬКЕ ЛІСНИЦТВО</t>
  </si>
  <si>
    <t>24</t>
  </si>
  <si>
    <t>ЯВОРІВСЬКЕ  ЛІСНИЦТВО</t>
  </si>
  <si>
    <t>3,0*0,9</t>
  </si>
  <si>
    <t>10Мдє</t>
  </si>
  <si>
    <t>РОГІЗНЯНСЬКЕ  ЛІСНИЦТВО</t>
  </si>
  <si>
    <t>РОДАТИЦЬКЕ  ЛІСНИЦТВО</t>
  </si>
  <si>
    <t>ШКЛІВСЬКЕ ЛІСНИЦТВО</t>
  </si>
  <si>
    <t>НОВОЯВОРІВСЬКЕ   ЛІСНИЦТВО</t>
  </si>
  <si>
    <t>1.2</t>
  </si>
  <si>
    <t>СВИДНИЦЬКЕ  ЛІСНИЦТВО</t>
  </si>
  <si>
    <t>Всього л/к</t>
  </si>
  <si>
    <t>Всього п/п</t>
  </si>
  <si>
    <t>Разом по ДП</t>
  </si>
  <si>
    <t xml:space="preserve">    Зведена</t>
  </si>
  <si>
    <t>відомість</t>
  </si>
  <si>
    <t>Категорія  лісопосадок  : лісові  культури .</t>
  </si>
  <si>
    <t>Місцезна-</t>
  </si>
  <si>
    <t>Тип лісо-</t>
  </si>
  <si>
    <t xml:space="preserve">           Способи</t>
  </si>
  <si>
    <t>Витрати садивного , посівного матеріалу</t>
  </si>
  <si>
    <t>ходження</t>
  </si>
  <si>
    <t>виділ</t>
  </si>
  <si>
    <t>рослин.</t>
  </si>
  <si>
    <t>лісокульт.</t>
  </si>
  <si>
    <t>підготовка</t>
  </si>
  <si>
    <t>створ.</t>
  </si>
  <si>
    <t>Схема  змішування</t>
  </si>
  <si>
    <t>в т.ч.по головних породах</t>
  </si>
  <si>
    <t xml:space="preserve">(лісництво, </t>
  </si>
  <si>
    <t>тис.шт.</t>
  </si>
  <si>
    <t>Дуб</t>
  </si>
  <si>
    <t xml:space="preserve">Сосна </t>
  </si>
  <si>
    <t>Яли-</t>
  </si>
  <si>
    <t>Мод-</t>
  </si>
  <si>
    <t>Вільха</t>
  </si>
  <si>
    <t>Бе</t>
  </si>
  <si>
    <t>Інші</t>
  </si>
  <si>
    <t xml:space="preserve"> с/рада)</t>
  </si>
  <si>
    <t>кг</t>
  </si>
  <si>
    <t>звич.</t>
  </si>
  <si>
    <t>на</t>
  </si>
  <si>
    <t>рина</t>
  </si>
  <si>
    <t>чорна</t>
  </si>
  <si>
    <t>півн</t>
  </si>
  <si>
    <t>реза</t>
  </si>
  <si>
    <t>Сокальське лісництво</t>
  </si>
  <si>
    <t>механізов</t>
  </si>
  <si>
    <t>садіння</t>
  </si>
  <si>
    <t>Бендюзьке лісництво</t>
  </si>
  <si>
    <t>ДДДДДДСССС</t>
  </si>
  <si>
    <t>Витківське лісництво</t>
  </si>
  <si>
    <t>Яструбичі</t>
  </si>
  <si>
    <t>2,0х0,65*</t>
  </si>
  <si>
    <t>Новий Витків</t>
  </si>
  <si>
    <t>А2</t>
  </si>
  <si>
    <t>10Ял</t>
  </si>
  <si>
    <t>ввід недостаючих</t>
  </si>
  <si>
    <t>Гребенівське лісництво</t>
  </si>
  <si>
    <t>В.Синевиднянське лісництво</t>
  </si>
  <si>
    <t>6Яц3Бк1Ял</t>
  </si>
  <si>
    <t>7Яц2Ял1Бк</t>
  </si>
  <si>
    <t>Козівське лісництво</t>
  </si>
  <si>
    <t>8Ял2Яц</t>
  </si>
  <si>
    <t>5Яц4Ял1Бк</t>
  </si>
  <si>
    <t>Зелемянське лісництво</t>
  </si>
  <si>
    <t>Орівське лісництво</t>
  </si>
  <si>
    <t>10Сзв</t>
  </si>
  <si>
    <t>Сасівське лісництво</t>
  </si>
  <si>
    <t>Плд</t>
  </si>
  <si>
    <t>1,1</t>
  </si>
  <si>
    <t>23,1</t>
  </si>
  <si>
    <t>Проведення борозн через 2.0м  МТЗ-82+пкл-70 8Сзв2Дзв</t>
  </si>
  <si>
    <t>7Бк1Клг1Кля1Гз</t>
  </si>
  <si>
    <t>6Бк2Клг1Кля1Гз</t>
  </si>
  <si>
    <t>зруб 19р</t>
  </si>
  <si>
    <t>Будьків</t>
  </si>
  <si>
    <t>Серники</t>
  </si>
  <si>
    <t>зруб 2018 р. після ІІ прийому рівномірно-поступової рубки</t>
  </si>
  <si>
    <t>3,1,2</t>
  </si>
  <si>
    <t>3,1,3</t>
  </si>
  <si>
    <t>9.2</t>
  </si>
  <si>
    <t>7Ял3Яц+Бк</t>
  </si>
  <si>
    <t>5Бк4Яц1Ял</t>
  </si>
  <si>
    <t>18.4</t>
  </si>
  <si>
    <t>Верхньоввисоцьке</t>
  </si>
  <si>
    <t>6Ял3Бк1Мд</t>
  </si>
  <si>
    <t>7Бк2Ял1Мд</t>
  </si>
  <si>
    <t>5Бк3Яц2Ял</t>
  </si>
  <si>
    <t>6Бк3Ял1Яв</t>
  </si>
  <si>
    <t>7Ял2Бк1Яв</t>
  </si>
  <si>
    <t>ЯлЯцБк</t>
  </si>
  <si>
    <t>9Ял1Яц+Бк</t>
  </si>
  <si>
    <t>Зведена відомість проектів лісових культур , природного поновлення на 2019 рік по ДП "Турківське ЛГ"</t>
  </si>
  <si>
    <t>9Яц1Мд</t>
  </si>
  <si>
    <t>9Яц1Яв.</t>
  </si>
  <si>
    <t>весна</t>
  </si>
  <si>
    <t>Студівка</t>
  </si>
  <si>
    <t>Росохачка</t>
  </si>
  <si>
    <t>Стебний</t>
  </si>
  <si>
    <t>Ріки</t>
  </si>
  <si>
    <t>Головське</t>
  </si>
  <si>
    <t>В.розтока.</t>
  </si>
  <si>
    <t>С3-Гсд</t>
  </si>
  <si>
    <t xml:space="preserve">Дзв 2,5х0,7 Сзв 2,5х0,5 </t>
  </si>
  <si>
    <t>С2-Гдс</t>
  </si>
  <si>
    <t>8рСзв2рДзв</t>
  </si>
  <si>
    <t>С4-Влч</t>
  </si>
  <si>
    <t>Д2-Дгб</t>
  </si>
  <si>
    <t>С4-Влх</t>
  </si>
  <si>
    <t>Д2-Гд</t>
  </si>
  <si>
    <t>В2-Дс</t>
  </si>
  <si>
    <t>8Сз2Дз</t>
  </si>
  <si>
    <t>Д3-Дгб</t>
  </si>
  <si>
    <t>9рДз1рЯл</t>
  </si>
  <si>
    <t>Словітського лісництво</t>
  </si>
  <si>
    <t>6рСз1рЯл2рДз1рМд+Ябл</t>
  </si>
  <si>
    <t>6рСз1рЯл2рДз1рМд+Кл+Ябл</t>
  </si>
  <si>
    <t>6рСз1рЯл2рДз1рМд+Кл+Грш</t>
  </si>
  <si>
    <t>Дуб зв.</t>
  </si>
  <si>
    <t>6рСз2рДз1Ялє1Мдє+Ябл+Влч</t>
  </si>
  <si>
    <t>6рСз2рДз1Ялє1Мдє+Грш+Влч</t>
  </si>
  <si>
    <t>32,1</t>
  </si>
  <si>
    <t>6,2</t>
  </si>
  <si>
    <t>8,1</t>
  </si>
  <si>
    <t>1,2</t>
  </si>
  <si>
    <t xml:space="preserve">                                   Природне поновлення</t>
  </si>
  <si>
    <t>ур. « Гора»</t>
  </si>
  <si>
    <t>ур. Стриганка</t>
  </si>
  <si>
    <t>Бутинське лісництво</t>
  </si>
  <si>
    <t>л-ка 2018</t>
  </si>
  <si>
    <t>5рСз5рДз</t>
  </si>
  <si>
    <t>26.1</t>
  </si>
  <si>
    <t>6рСз1рЯлє2рДз1рЯлє</t>
  </si>
  <si>
    <t>2.5</t>
  </si>
  <si>
    <t>28.2</t>
  </si>
  <si>
    <t>9.5</t>
  </si>
  <si>
    <t>2,5*0,8</t>
  </si>
  <si>
    <t>МИХАЙЛІВСЬКЕ  ЛІСНИЦТВО</t>
  </si>
  <si>
    <t>Dз</t>
  </si>
  <si>
    <t xml:space="preserve">ручне сад. під меч Колосова </t>
  </si>
  <si>
    <t>4рДзв2рЯв/6Дзв4Яв</t>
  </si>
  <si>
    <r>
      <t>Комарно</t>
    </r>
    <r>
      <rPr>
        <b/>
        <sz val="8"/>
        <rFont val="Arial Cyr"/>
        <family val="0"/>
      </rPr>
      <t xml:space="preserve">      Л/К                                   ур. "Паланики"</t>
    </r>
  </si>
  <si>
    <t>Механізовано борознами шириною 3,0 м.</t>
  </si>
  <si>
    <t xml:space="preserve">  10рМдє                 10Мдє                           </t>
  </si>
  <si>
    <t>Механізовано борознами шириною 2,0 м.</t>
  </si>
  <si>
    <t xml:space="preserve">  10рДзв                    10Дзв                            </t>
  </si>
  <si>
    <t xml:space="preserve">  10рДзв                   10Дзв                            </t>
  </si>
  <si>
    <t>2х1     5000</t>
  </si>
  <si>
    <r>
      <t>Крукеничі</t>
    </r>
    <r>
      <rPr>
        <b/>
        <sz val="8"/>
        <rFont val="Arial Cyr"/>
        <family val="0"/>
      </rPr>
      <t xml:space="preserve">     Природне                                   ур. "Крукеницька дача "</t>
    </r>
  </si>
  <si>
    <r>
      <t xml:space="preserve"> </t>
    </r>
    <r>
      <rPr>
        <b/>
        <sz val="10"/>
        <rFont val="Arial Cyr"/>
        <family val="0"/>
      </rPr>
      <t xml:space="preserve">Мостиське </t>
    </r>
    <r>
      <rPr>
        <b/>
        <sz val="8"/>
        <rFont val="Arial Cyr"/>
        <family val="2"/>
      </rPr>
      <t xml:space="preserve">л-тво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  Ур. "Соколя"            </t>
    </r>
  </si>
  <si>
    <t>Ур. "Соколя"</t>
  </si>
  <si>
    <t>Ур. "Старява"</t>
  </si>
  <si>
    <t>Мостиське л-во  Природ. Ур. "Соколя"</t>
  </si>
  <si>
    <t>3,1,1</t>
  </si>
  <si>
    <t>5,1,1</t>
  </si>
  <si>
    <t>ур."Гаївка"</t>
  </si>
  <si>
    <t>ур."Костів"</t>
  </si>
  <si>
    <t>8Яцб2Бкл-10,2</t>
  </si>
  <si>
    <t>7Яцб2Сзв1Бкл-10,2</t>
  </si>
  <si>
    <r>
      <t>Рудківське л-во</t>
    </r>
    <r>
      <rPr>
        <b/>
        <sz val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П/П </t>
    </r>
    <r>
      <rPr>
        <b/>
        <sz val="8"/>
        <rFont val="Arial Cyr"/>
        <family val="0"/>
      </rPr>
      <t xml:space="preserve">   </t>
    </r>
    <r>
      <rPr>
        <sz val="8"/>
        <rFont val="Arial Cyr"/>
        <family val="0"/>
      </rPr>
      <t>Ур. ’’Орховичі‘‘</t>
    </r>
  </si>
  <si>
    <t>10рМдє                10Мдє</t>
  </si>
  <si>
    <t>Ур. "Княжий міст"</t>
  </si>
  <si>
    <t>3рСзв2рДзв      6Сзв4Дзв</t>
  </si>
  <si>
    <t>Ур. "Заріччя"</t>
  </si>
  <si>
    <t>4рМдє1рДчр    8Мдє2Дчр</t>
  </si>
  <si>
    <t>10,6</t>
  </si>
  <si>
    <t xml:space="preserve">сад.під меч Колесова </t>
  </si>
  <si>
    <t>Ур. " Блажів"</t>
  </si>
  <si>
    <t>10Яцб   11,6 т.шт</t>
  </si>
  <si>
    <t>Ур. "В.Блажівська"</t>
  </si>
  <si>
    <t>Ур."Черхава"</t>
  </si>
  <si>
    <t>Ур. "Сприня"</t>
  </si>
  <si>
    <t>10Яцб   11,8 т.шт</t>
  </si>
  <si>
    <t>по ДП "Самбірське ЛГ"</t>
  </si>
  <si>
    <t>С3БкЯлЯц</t>
  </si>
  <si>
    <t>10рМд</t>
  </si>
  <si>
    <t>Зруб 2019</t>
  </si>
  <si>
    <t>2,0х1,0</t>
  </si>
  <si>
    <t>4рЯц1рЯв част.</t>
  </si>
  <si>
    <t>19д1</t>
  </si>
  <si>
    <t>ур. "Мита"</t>
  </si>
  <si>
    <t>7д1</t>
  </si>
  <si>
    <t>ур"Гаї"</t>
  </si>
  <si>
    <t>23д1</t>
  </si>
  <si>
    <t>29д1</t>
  </si>
  <si>
    <t>46д1</t>
  </si>
  <si>
    <t>10рДз</t>
  </si>
  <si>
    <t>46д2</t>
  </si>
  <si>
    <t>ур"Бобовище"</t>
  </si>
  <si>
    <t>40д1</t>
  </si>
  <si>
    <t>3рЯц1рБк1Яв</t>
  </si>
  <si>
    <t>25д1</t>
  </si>
  <si>
    <t>3х3</t>
  </si>
  <si>
    <t>50д1</t>
  </si>
  <si>
    <t>4рДз1рЯц</t>
  </si>
  <si>
    <t>21д2</t>
  </si>
  <si>
    <t>3рДз2рМдє</t>
  </si>
  <si>
    <t>ДзБД</t>
  </si>
  <si>
    <t>Розгірчанське лісництво</t>
  </si>
  <si>
    <t>38д1</t>
  </si>
  <si>
    <t>3д1</t>
  </si>
  <si>
    <t>3д2</t>
  </si>
  <si>
    <t>ур.”Колиба”</t>
  </si>
  <si>
    <t>56д1</t>
  </si>
  <si>
    <t>21д3</t>
  </si>
  <si>
    <t>D3БкЯлЯц</t>
  </si>
  <si>
    <t>С3БкЯцЯл</t>
  </si>
  <si>
    <t>34д1</t>
  </si>
  <si>
    <t>21д1</t>
  </si>
  <si>
    <t>10д1</t>
  </si>
  <si>
    <t>30д1</t>
  </si>
  <si>
    <t>Джершень</t>
  </si>
  <si>
    <t>н.Бк-5,н.Яв-3,н.Яц-3</t>
  </si>
  <si>
    <t>н.Бк-5,н.Яв-2,н.Яц-4,н.Іл-1</t>
  </si>
  <si>
    <t>н.Бк-5,н.Яв-3,н.Яц-2</t>
  </si>
  <si>
    <t>Озірний</t>
  </si>
  <si>
    <t>н.Бк-21,н.Яв-3,н.Яц-6</t>
  </si>
  <si>
    <t>н.Яц-3</t>
  </si>
  <si>
    <t>н.Бк-7,н.Яв-2</t>
  </si>
  <si>
    <t>4Ял3Яц3Бк</t>
  </si>
  <si>
    <t>Вібчина</t>
  </si>
  <si>
    <t>н.Яц-2</t>
  </si>
  <si>
    <t>5Яц5Бк</t>
  </si>
  <si>
    <t>DзДГБ</t>
  </si>
  <si>
    <t>нас. Лп-4шт.,Дз-5шт,Чш-2.</t>
  </si>
  <si>
    <t>нас. Яв-1шт,Дз-2шт,Яс-1шт.</t>
  </si>
  <si>
    <t>нас. Яв-1шт.</t>
  </si>
  <si>
    <t>нас. Дз-4шт.</t>
  </si>
  <si>
    <t>Ясенівка</t>
  </si>
  <si>
    <t>DзБк</t>
  </si>
  <si>
    <t>9д1</t>
  </si>
  <si>
    <t>нас. Бк-1шт.,Дз-2шт.</t>
  </si>
  <si>
    <t>Розгірче</t>
  </si>
  <si>
    <t>нас. Бк-2шт.</t>
  </si>
  <si>
    <t>н.Бк-1,Яц-2</t>
  </si>
  <si>
    <t>н.Бк-1,</t>
  </si>
  <si>
    <t>н.Бк-3, Яц-44.</t>
  </si>
  <si>
    <t>Мита</t>
  </si>
  <si>
    <t>н.Яц-6, Яв-1.</t>
  </si>
  <si>
    <t>46д3</t>
  </si>
  <si>
    <t>н.Бк-3,н.Яв-10,н.Яц-1</t>
  </si>
  <si>
    <t>н.Бк-5,н.Яц-1</t>
  </si>
  <si>
    <t>н.Бк-3,н.Яц-1</t>
  </si>
  <si>
    <t>Кіндрат</t>
  </si>
  <si>
    <t>нас. Бк-2шт.,Яц-2</t>
  </si>
  <si>
    <t>56д2</t>
  </si>
  <si>
    <t>нас. Бк-2шт.,Яц-4,Дз-1</t>
  </si>
  <si>
    <t>нас. Бк-1шт.,Яц-3шт.,Яв-4шт.</t>
  </si>
  <si>
    <t>16-бурова</t>
  </si>
  <si>
    <t>нас. Бк-2шт. Яв-1шт.</t>
  </si>
  <si>
    <t>нас. Бк-3шт.</t>
  </si>
  <si>
    <t>нас. Бк-7шт.</t>
  </si>
  <si>
    <t>нас. Бк-12шт.,Яц-8шт.,Яв-1шт.</t>
  </si>
  <si>
    <t>Довжківське лісництво</t>
  </si>
  <si>
    <t>Шутулівське</t>
  </si>
  <si>
    <t>Лісосіка 18р.</t>
  </si>
  <si>
    <t>Лпд</t>
  </si>
  <si>
    <t xml:space="preserve">Ілівське </t>
  </si>
  <si>
    <t>Подорожненське</t>
  </si>
  <si>
    <t>Суходільське лісництво</t>
  </si>
  <si>
    <t>14,1,1</t>
  </si>
  <si>
    <t>14,1,2</t>
  </si>
  <si>
    <t>Старосільське лісництво</t>
  </si>
  <si>
    <t xml:space="preserve"> Бендюзьке л-во</t>
  </si>
  <si>
    <t>провед.борозен,садіння Дз</t>
  </si>
  <si>
    <t xml:space="preserve"> Радехівське  л-во</t>
  </si>
  <si>
    <t>Сосна звич.</t>
  </si>
  <si>
    <t>провед.борозен,садіння Сзв.,Дз</t>
  </si>
  <si>
    <t>2..1</t>
  </si>
  <si>
    <t>2..2</t>
  </si>
  <si>
    <t>9..2</t>
  </si>
  <si>
    <t>9..1</t>
  </si>
  <si>
    <t>ДДДДДДДДДД+Ялє+Мд</t>
  </si>
  <si>
    <t>ССССССССДД</t>
  </si>
  <si>
    <t>ССССДпССССДп(Ялє)</t>
  </si>
  <si>
    <t>ССССССССДзДз(Ялє, Мд)</t>
  </si>
  <si>
    <t>Лопатинська ОТГ</t>
  </si>
  <si>
    <t>ССССДзССССДз</t>
  </si>
  <si>
    <t>7..2</t>
  </si>
  <si>
    <t>7..1</t>
  </si>
  <si>
    <t>21..1</t>
  </si>
  <si>
    <t>3..2</t>
  </si>
  <si>
    <t>5..1</t>
  </si>
  <si>
    <t>Дуб звич.</t>
  </si>
  <si>
    <t>Модрина євр</t>
  </si>
  <si>
    <t>МдМдМдМдМд</t>
  </si>
  <si>
    <t>Радехівське</t>
  </si>
  <si>
    <t>механ.</t>
  </si>
  <si>
    <t>3,0×0,8</t>
  </si>
  <si>
    <t>8Дз2Яц</t>
  </si>
  <si>
    <t>D3ГД</t>
  </si>
  <si>
    <t>8Дз2Кл</t>
  </si>
  <si>
    <t>6.2</t>
  </si>
  <si>
    <t>21.2</t>
  </si>
  <si>
    <t>СзБЯЯц</t>
  </si>
  <si>
    <t>8Яцб2Бкл</t>
  </si>
  <si>
    <t>DзБЯЯц</t>
  </si>
  <si>
    <t>DзЯцБ</t>
  </si>
  <si>
    <t>8Бк2Яц</t>
  </si>
  <si>
    <t>10,2,2</t>
  </si>
  <si>
    <t>7Яц3Бк</t>
  </si>
  <si>
    <t>Ялиця</t>
  </si>
  <si>
    <t>10 Яцб</t>
  </si>
  <si>
    <t xml:space="preserve">             </t>
  </si>
  <si>
    <t xml:space="preserve">         </t>
  </si>
  <si>
    <t xml:space="preserve">        </t>
  </si>
  <si>
    <t xml:space="preserve">                </t>
  </si>
  <si>
    <t>Біличі</t>
  </si>
  <si>
    <t>СзБП</t>
  </si>
  <si>
    <t>задовільне</t>
  </si>
  <si>
    <t>Саси</t>
  </si>
  <si>
    <t>Кудисько</t>
  </si>
  <si>
    <t>ДзГ Бк Яц</t>
  </si>
  <si>
    <t>залавільне</t>
  </si>
  <si>
    <t>8 Яцб2Бк</t>
  </si>
  <si>
    <t>СзБк Яц</t>
  </si>
  <si>
    <t>Гвіздець</t>
  </si>
  <si>
    <t>ДзБкД</t>
  </si>
  <si>
    <t>8Яц2Дз</t>
  </si>
  <si>
    <t>Мігово</t>
  </si>
  <si>
    <t>ДзГрЯцБк</t>
  </si>
  <si>
    <t>ДзГрБкЯц</t>
  </si>
  <si>
    <t>Сусідовицька дача</t>
  </si>
  <si>
    <t>ДзЯцД</t>
  </si>
  <si>
    <t>відмінна</t>
  </si>
  <si>
    <t>Диминський</t>
  </si>
  <si>
    <t>Горішній ліс</t>
  </si>
  <si>
    <t>зруб 2019</t>
  </si>
  <si>
    <t>відомість проектів лісових культур, промислових плантацій на 2019 рік по  ДП "Буський лісгосп" Львівського ОУЛМГ</t>
  </si>
  <si>
    <t>10р.Дз.</t>
  </si>
  <si>
    <t>10р.Дз</t>
  </si>
  <si>
    <t>10р.Влч</t>
  </si>
  <si>
    <t>1.5</t>
  </si>
  <si>
    <t>37</t>
  </si>
  <si>
    <t>44</t>
  </si>
  <si>
    <t>46</t>
  </si>
  <si>
    <t>47</t>
  </si>
  <si>
    <t>1.4</t>
  </si>
  <si>
    <t>51</t>
  </si>
  <si>
    <t>50</t>
  </si>
  <si>
    <t>Боложинівське л-во</t>
  </si>
  <si>
    <t>32</t>
  </si>
  <si>
    <t>2,0х0,5;2,0х1,0</t>
  </si>
  <si>
    <t>1Гч1Сзв</t>
  </si>
  <si>
    <t>Гч</t>
  </si>
  <si>
    <t xml:space="preserve">10Дзв;   </t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</si>
  <si>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b/>
        <u val="single"/>
        <sz val="12"/>
        <rFont val="Arial"/>
        <family val="2"/>
      </rPr>
      <t>2020</t>
    </r>
    <r>
      <rPr>
        <sz val="12"/>
        <rFont val="Arial"/>
        <family val="2"/>
      </rPr>
      <t xml:space="preserve"> рік по </t>
    </r>
    <r>
      <rPr>
        <b/>
        <u val="single"/>
        <sz val="12"/>
        <rFont val="Arial"/>
        <family val="2"/>
      </rPr>
      <t>Бродівському</t>
    </r>
    <r>
      <rPr>
        <sz val="12"/>
        <rFont val="Arial"/>
        <family val="2"/>
      </rPr>
      <t xml:space="preserve"> лісгоспу</t>
    </r>
  </si>
  <si>
    <t>природного поновлення на 2020 рік по  ДП "Бродівський лісгосп"</t>
  </si>
  <si>
    <t>Зруб 2019 року</t>
  </si>
  <si>
    <t>Проведення борозн через 2.0м  МТЗ-82+пкл-70 8Влч2Бп</t>
  </si>
  <si>
    <t>7Бк1Гр1Кл1Яв</t>
  </si>
  <si>
    <t>7,8</t>
  </si>
  <si>
    <t>7,0</t>
  </si>
  <si>
    <t>6Бк2Гз2Клг+яв</t>
  </si>
  <si>
    <t>5Бк2Кл12Кля2Гз</t>
  </si>
  <si>
    <t>5Бк1Клг2Кля2Гз</t>
  </si>
  <si>
    <t>6Бк1Клг1Кля2Гз</t>
  </si>
  <si>
    <t>6Дп2Гз2Клг</t>
  </si>
  <si>
    <t>7Дп2Гз1Клг</t>
  </si>
  <si>
    <t>6Бк1Клг1Кл2Гз</t>
  </si>
  <si>
    <t>2020 рік по ДП "Турківське ЛГ"</t>
  </si>
  <si>
    <t>Природне поновлення</t>
  </si>
  <si>
    <t>Ведмежа</t>
  </si>
  <si>
    <t>Вінець</t>
  </si>
  <si>
    <t>7ЯЦ3БК</t>
  </si>
  <si>
    <t>ЯЦ</t>
  </si>
  <si>
    <t>Кропивн.</t>
  </si>
  <si>
    <t xml:space="preserve">9ЯЦ1Мд </t>
  </si>
  <si>
    <t>Піццерева</t>
  </si>
  <si>
    <t>5,1,2</t>
  </si>
  <si>
    <t>Лапший</t>
  </si>
  <si>
    <t>Ясіночка</t>
  </si>
  <si>
    <t>9Яц1ял</t>
  </si>
  <si>
    <t>9,1</t>
  </si>
  <si>
    <t>зруб 2019р</t>
  </si>
  <si>
    <t xml:space="preserve">Дзв 2,5х0,7 </t>
  </si>
  <si>
    <t>4,3</t>
  </si>
  <si>
    <t>Дзв 2,5х0,7</t>
  </si>
  <si>
    <t>7рСз3рДз</t>
  </si>
  <si>
    <t>15,4</t>
  </si>
  <si>
    <t>С2-Гдр</t>
  </si>
  <si>
    <t>Влч3,0х1,0</t>
  </si>
  <si>
    <t>10р Влч</t>
  </si>
  <si>
    <t>37,2</t>
  </si>
  <si>
    <t>С3-Дгс</t>
  </si>
  <si>
    <t>8рСз2рДз</t>
  </si>
  <si>
    <t>С3Гдс</t>
  </si>
  <si>
    <t>12,3</t>
  </si>
  <si>
    <t>С2Гдс</t>
  </si>
  <si>
    <t>10рВлч</t>
  </si>
  <si>
    <t>25,2</t>
  </si>
  <si>
    <t>Ялц</t>
  </si>
  <si>
    <t>Длг</t>
  </si>
  <si>
    <t>D4-Влч</t>
  </si>
  <si>
    <t xml:space="preserve">  2,5х1,0 </t>
  </si>
  <si>
    <t>D3-гД</t>
  </si>
  <si>
    <t xml:space="preserve">  2,5х0,7 </t>
  </si>
  <si>
    <t>10 Мд</t>
  </si>
  <si>
    <t>D3-дгБ</t>
  </si>
  <si>
    <t>D2-гД</t>
  </si>
  <si>
    <t>D3-ясД</t>
  </si>
  <si>
    <t xml:space="preserve">  2,5х0,7</t>
  </si>
  <si>
    <t>10р Дз</t>
  </si>
  <si>
    <t xml:space="preserve">Дч 2,5х0,7 Сзв 2,5х0,5 </t>
  </si>
  <si>
    <t>8Сз2Дчр</t>
  </si>
  <si>
    <t>С2-ГдС</t>
  </si>
  <si>
    <t xml:space="preserve">  Мдє2,5х1,0 </t>
  </si>
  <si>
    <t>С3-Гд</t>
  </si>
  <si>
    <t>Дзв2,5х0,7</t>
  </si>
  <si>
    <t>С2-Гбс</t>
  </si>
  <si>
    <t>8Сз2Дзв</t>
  </si>
  <si>
    <t>мех       ручн</t>
  </si>
  <si>
    <t>ручн ручн</t>
  </si>
  <si>
    <t xml:space="preserve">Дзв 2,5х0,7   Дуг 2,5х0,7 </t>
  </si>
  <si>
    <t>10р Дз              Ялц ремізами</t>
  </si>
  <si>
    <t>Д3-Гбд</t>
  </si>
  <si>
    <t>Дзв 2,5х0,7 Ялц 2,5х0,5</t>
  </si>
  <si>
    <t xml:space="preserve">9р Дз              1рЯлц </t>
  </si>
  <si>
    <t>Дуг</t>
  </si>
  <si>
    <t>Дуг 2,5х1,0</t>
  </si>
  <si>
    <t>4Дуг1Ял</t>
  </si>
  <si>
    <t>2,5х0,7 2,5х0,5</t>
  </si>
  <si>
    <t>10рДзв            Ялц</t>
  </si>
  <si>
    <t>2,5х0,7 2,5х1,0</t>
  </si>
  <si>
    <t>10рДзв           біогрупа Мдє</t>
  </si>
  <si>
    <t>8рМр2Дп</t>
  </si>
  <si>
    <t>19,3</t>
  </si>
  <si>
    <t>19,4</t>
  </si>
  <si>
    <t>18,2</t>
  </si>
  <si>
    <t>42,1</t>
  </si>
  <si>
    <t>2,4</t>
  </si>
  <si>
    <t xml:space="preserve">    відомість проектів лісових культур, промислових плантацій і природного поновлення на 2020 рік по ДП „Золочівський лісгосп”</t>
  </si>
  <si>
    <r>
      <t xml:space="preserve">природного поновлення на   </t>
    </r>
    <r>
      <rPr>
        <b/>
        <u val="single"/>
        <sz val="12"/>
        <rFont val="Arial Narrow"/>
        <family val="2"/>
      </rPr>
      <t xml:space="preserve">2020  </t>
    </r>
    <r>
      <rPr>
        <b/>
        <sz val="12"/>
        <rFont val="Arial Narrow"/>
        <family val="2"/>
      </rPr>
      <t xml:space="preserve"> рік</t>
    </r>
  </si>
  <si>
    <t>зруб 2019р. після ІІ прийому рівномірно-поступової рубки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</si>
  <si>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з- 0,400 тис.шт.                                                   Ялє-  0,100  тис.шт.                                        Мдє - 0,100 тис.шт.                                      Чш - 0,020 тис.шт.                                        Лпд - 0,020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</si>
  <si>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</si>
  <si>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</si>
  <si>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9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 тис.шт                                                                           </t>
    </r>
  </si>
  <si>
    <t>5,1,3</t>
  </si>
  <si>
    <t>5,1,4</t>
  </si>
  <si>
    <t>7,1,1</t>
  </si>
  <si>
    <t>7,1,2</t>
  </si>
  <si>
    <t>7,1,3</t>
  </si>
  <si>
    <t>7,1,4</t>
  </si>
  <si>
    <t>2,5,1</t>
  </si>
  <si>
    <t>2,5,2</t>
  </si>
  <si>
    <t>2,5,3</t>
  </si>
  <si>
    <t>2,5,4</t>
  </si>
  <si>
    <t>2,5,5</t>
  </si>
  <si>
    <t>10,1,1</t>
  </si>
  <si>
    <t>зруб 2019 р.</t>
  </si>
  <si>
    <t>зруб 2019 р. після ІІ прийому рівномірно-поступової рубки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</si>
  <si>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з- 0,433 тис.шт.                                                   Ялє-  0,100  тис.шт.                                        Мдє - 0,100 тис.шт.                                      Чш - 0,017 тис.шт.                                        Лпд - 0,017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</si>
  <si>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з- 0,0,433тис.шт.                                                   Ялє-  0,100  тис.шт.                                        Мдє - 0,100 тис.шт.                                      Чш - 0,017 тис.шт.                                        Лпд - 0,017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</si>
  <si>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з- 0,443 тис.шт.                                                   Ялє-  0,100  тис.шт.                                        Мдє - 0,100 тис.шт.                                      Чш - 0,017 тис.шт.                                        Лпд - 0,017 тис.шт                                                                           </t>
    </r>
  </si>
  <si>
    <t>1,1,1</t>
  </si>
  <si>
    <t>1,1,2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</si>
  <si>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з- 0,530 тис.шт.                                                   Ялє-  0,390  тис.шт.                                        Мдє - 0,400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</si>
  <si>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з- 0,580 тис.шт.                                                   Ялє-  0,277  тис.шт.                                        Мдє - 0,450 тис.шт.                                               Чш - 0,026 тис.шт.                                           </t>
    </r>
  </si>
  <si>
    <t>1,1,3</t>
  </si>
  <si>
    <t>1,1,4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</si>
  <si>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з- 0,490 тис.шт.                                                   Ялє-  0,370  тис.шт.                                        Мдє - 0,460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</si>
  <si>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з- 0,540 тис.шт.                                                   Ялє-  0,350  тис.шт.                                        Мдє - 0,430 тис.шт.                                               Чш - 0,013 тис.шт.                                           </t>
    </r>
  </si>
  <si>
    <t>1,1,5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</si>
  <si>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з- 0,410 тис.шт.                                                   Ялє-  0,240  тис.шт.                                        Мдє - 0,330 тис.шт.                                               Чш - 0,020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</si>
  <si>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з- 0,500 тис.шт.                                                   Ялє-  0,400  тис.шт.                                        Мдє - 0,420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</si>
  <si>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з- 0,460 тис.шт.                                                   Ялє-  0,0,210 тис.шт.                                        Мдє - 0,320 тис.шт.                                               Чш 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</si>
  <si>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з- 0,580 тис.шт.                                                   Ялє-  0,280  тис.шт.                                        Мдє - 0,460 тис.шт. 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</si>
  <si>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з- 0,310 тис.шт.                                                   Ялє-  0,134 тис.шт.                                        Мдє - 0,210 тис.шт.                                               Чш- 0,013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</si>
  <si>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з- 0,140 тис.шт.                                                   Ялє-  0,073  тис.шт.                                        Мдє - 0,110 тис.шт.                                              Чш - 0,010 тис.шт.                                           </t>
    </r>
  </si>
  <si>
    <t>3,3,1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</si>
  <si>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з- 0,530 тис.шт.                                                   Ялє-  0,317  тис.шт.                                        Мдє - 0,460 тис.шт.                                              Яцб- 0,026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</si>
  <si>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з- 0,510 тис.шт.                                                   Ялє-  0,357  тис.шт.                                        Мдє - 0,440 тис.шт.                                              Чш- 0,026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</si>
  <si>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з- 0,520 тис.шт.                                                   Ялє-  0,370  тис.шт.                                        Мдє - 0,430 тис.шт.                                              Чш 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</si>
  <si>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з- 0,520 тис.шт.                                                   Ялє-  0,347  тис.шт.                                        Мдє - 0,440 тис.шт.                                               Чш - 0,026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</si>
  <si>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з- 0,540 тис.шт.                                                   Ялє-  0,330  тис.шт.                                        Мдє - 0,450 тис.шт.                                              Чш- 0,013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</si>
  <si>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з- 0,420 тис.шт.                                                   Ялє-  0,220  тис.шт.                                        Мдє - 0,340 тис.шт.                                               Чш - 0,020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</si>
  <si>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з- 0,410 тис.шт.                                                   Ялє-  0,200  тис.шт.                                        Мдє - 0,360 тис.шт.                                               Чш - 0,030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</si>
  <si>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з- 0,325 тис.шт.                                                   Ялє-  0,0,075  тис.шт.                                        Мдє - 0,0,075 тис.шт.                                      Чш - 0,013 тис.шт.                                        Лпд - 0,012 тис.шт                                                                           </t>
    </r>
  </si>
  <si>
    <t>Кореличі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</si>
  <si>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Чш - 0,025 тис.шт.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</si>
  <si>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 Чш - 0,025 тис.шт.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</si>
  <si>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     Чш - 0,025 тис.шт.  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</si>
  <si>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 Чш - 0,025 тис.шт.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</si>
  <si>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                 Чш - 0,025 тис.шт.                    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</si>
  <si>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8"/>
        <color indexed="8"/>
        <rFont val="Arial Narrow"/>
        <family val="2"/>
      </rPr>
      <t xml:space="preserve">Д з- 0,382 тис.шт.                                                   Ялє-  0,0,088  тис.шт.                                        Мдє - 0,0,088 тис.шт.                                                        Чш - 0,019 тис.шт.                                                             Лпд - 0,019 тис.шт                                                                           </t>
    </r>
  </si>
  <si>
    <t>10рДзв+Ялє,Чш,Лпд</t>
  </si>
  <si>
    <t>Череш-ня</t>
  </si>
  <si>
    <t>10рМдє+Ялє,Чш,Лпд</t>
  </si>
  <si>
    <t>Лагодів</t>
  </si>
  <si>
    <t>10рДз+Ялє,Лпд,Чш</t>
  </si>
  <si>
    <t>Виписки</t>
  </si>
  <si>
    <t>Білка</t>
  </si>
  <si>
    <t>10рДз+Ялє+Чш+Лпд</t>
  </si>
  <si>
    <t>12,1</t>
  </si>
  <si>
    <t>23,3</t>
  </si>
  <si>
    <t>11,4</t>
  </si>
  <si>
    <t>11,5</t>
  </si>
  <si>
    <t>Суходільське  лісництво</t>
  </si>
  <si>
    <t xml:space="preserve">відомість проектів лісових культур на 2020 рік по ДП "Бібрський лісгосп" </t>
  </si>
  <si>
    <t>відомість проектів лісових культур, лісових  плантацій та природного поновлення на 2020 рік по ДП "РАВА - РУСЬКИЙ ЛІСГОСП"</t>
  </si>
  <si>
    <t>л-ка 2019</t>
  </si>
  <si>
    <t>2,5*0,5 Сз 2,5*0,7 Дз 2,5*0,7 Ялє</t>
  </si>
  <si>
    <t>Мех</t>
  </si>
  <si>
    <t>загиб л/к 2019</t>
  </si>
  <si>
    <t>2,5*0,5 Сз 2,5*0,7 Бп</t>
  </si>
  <si>
    <t>8рСз2рБп</t>
  </si>
  <si>
    <t>Гхч</t>
  </si>
  <si>
    <t>А1</t>
  </si>
  <si>
    <t>18.2</t>
  </si>
  <si>
    <t>2,5*0,5 Сз 2,5*0,7Дз</t>
  </si>
  <si>
    <t>14,1</t>
  </si>
  <si>
    <t>2,5*0,5 Сз 2,5*0,7Бп</t>
  </si>
  <si>
    <t>10,1</t>
  </si>
  <si>
    <t>11,2</t>
  </si>
  <si>
    <t>7,1</t>
  </si>
  <si>
    <t>4,1</t>
  </si>
  <si>
    <t>21,1</t>
  </si>
  <si>
    <t>25,1</t>
  </si>
  <si>
    <t>2,5*0,5 Сз 2,5*0,7 Дз</t>
  </si>
  <si>
    <t>3*0,8 Дз</t>
  </si>
  <si>
    <t>7.3</t>
  </si>
  <si>
    <t>2,5*0,5 Сз 2,5*0,7Дчр</t>
  </si>
  <si>
    <t>8рСз2рДчр</t>
  </si>
  <si>
    <t>Сз,Влч</t>
  </si>
  <si>
    <t>2,5*0,5Сз 2,5*0,7Дчр 3,0*1,0Влч</t>
  </si>
  <si>
    <t>8рСз2рДчр-0,7                                  10Влч-0,3</t>
  </si>
  <si>
    <t>Дз,Сз</t>
  </si>
  <si>
    <t>2,5*0,5 Сз 2,5*1,2Дз</t>
  </si>
  <si>
    <t>10Дз-0,5                                            10Сз-0,5</t>
  </si>
  <si>
    <t>3,0*0,8 Дз</t>
  </si>
  <si>
    <t>3,0*1</t>
  </si>
  <si>
    <t>10Дз-0,3                                             10Сз-0,6</t>
  </si>
  <si>
    <t>3,0*1,0Влч</t>
  </si>
  <si>
    <t>СЗ</t>
  </si>
  <si>
    <t>8,2</t>
  </si>
  <si>
    <t>13,2</t>
  </si>
  <si>
    <t>13,3</t>
  </si>
  <si>
    <t>24,2</t>
  </si>
  <si>
    <t>7,4</t>
  </si>
  <si>
    <t>15,1</t>
  </si>
  <si>
    <t>19,2</t>
  </si>
  <si>
    <t>22,1</t>
  </si>
  <si>
    <t>15,2</t>
  </si>
  <si>
    <t>2,5*0,5 Сз 2,5*1,2 Влч</t>
  </si>
  <si>
    <t>10Сз-0,6га                          10Влч-0,4га</t>
  </si>
  <si>
    <t>Сз,Бп</t>
  </si>
  <si>
    <t>8рСз2рБп-0,5га                  10рБп-0,4га</t>
  </si>
  <si>
    <t>2,5*0,5Сз</t>
  </si>
  <si>
    <t>10рСз</t>
  </si>
  <si>
    <t>2,5*0,5Сз 2,5*0,7Дз,Ялє 2,5*1,2 Влч</t>
  </si>
  <si>
    <t>6рСз1ряле2рДз1рЯлє--0,7га 10рВлч--0,3га</t>
  </si>
  <si>
    <t>2,5*0,5 Сз 2,5*0,7Ялє</t>
  </si>
  <si>
    <t>8рСз2рЯлє</t>
  </si>
  <si>
    <t>2,5*0,5 Сз 2,5*0,7Дз,Ялє</t>
  </si>
  <si>
    <t>Сз,Дз</t>
  </si>
  <si>
    <t>10Дз--0,5га   8рСз2рЯлє--0,5га</t>
  </si>
  <si>
    <t>10рСз--0,5га   10рВлч--0,3га</t>
  </si>
  <si>
    <t>2,6</t>
  </si>
  <si>
    <t>11,6</t>
  </si>
  <si>
    <t>2,5*0,5 Сз  2,5*0,8 Дз</t>
  </si>
  <si>
    <t>10Сз-0,7га                                           10Дз-0,3га</t>
  </si>
  <si>
    <t>2,5*0,5Сз 2,5*0,7Дз</t>
  </si>
  <si>
    <t>7,2</t>
  </si>
  <si>
    <t>2,5*1,2</t>
  </si>
  <si>
    <t>2,5*0,5Сз 2,5*0,7Дз,Ялє</t>
  </si>
  <si>
    <t>6рСз1рЯлє2рДз1рЯлє-0,7га                                          10Дз-0,3</t>
  </si>
  <si>
    <t>3,0*1,5</t>
  </si>
  <si>
    <t>руч</t>
  </si>
  <si>
    <t>Руний</t>
  </si>
  <si>
    <t>л-ка 2019-2020</t>
  </si>
  <si>
    <t>16,1</t>
  </si>
  <si>
    <t>1,5*1,0</t>
  </si>
  <si>
    <t xml:space="preserve">3,0*0,8 Дз       </t>
  </si>
  <si>
    <t>3,0*0,8 Дз       3,0*1,0Лпд</t>
  </si>
  <si>
    <t>4рДз1рГхч</t>
  </si>
  <si>
    <t>30,1</t>
  </si>
  <si>
    <t>5.5</t>
  </si>
  <si>
    <t>20,1</t>
  </si>
  <si>
    <t>24,1</t>
  </si>
  <si>
    <t>мех-0,7 руч-0,2</t>
  </si>
  <si>
    <t>1,4</t>
  </si>
  <si>
    <t>22,2</t>
  </si>
  <si>
    <t xml:space="preserve">мех </t>
  </si>
  <si>
    <t>2,5*0,5Сз 2,5*0,8Дз</t>
  </si>
  <si>
    <t>2,5*0,7Дз 2,5*1,5Лпд</t>
  </si>
  <si>
    <t>4рДз1рЛпд</t>
  </si>
  <si>
    <t>23,2</t>
  </si>
  <si>
    <t>2,5*0,7Дз 2,5*1,5Гхч</t>
  </si>
  <si>
    <t>2,5*0,5 Сз,Ялє 2,5*0,7 Дз</t>
  </si>
  <si>
    <t>ргк</t>
  </si>
  <si>
    <t>2,5*0,5 Сз 2,5*0,7 Дз 2,5*1,2 Влч</t>
  </si>
  <si>
    <t>8рСз2рДз 0,7га                            10р Влч 0,2га</t>
  </si>
  <si>
    <t xml:space="preserve">2,5*0,5 Сз 2,5*0,7 Дз </t>
  </si>
  <si>
    <t>12.6</t>
  </si>
  <si>
    <t>17,1</t>
  </si>
  <si>
    <t>2,3</t>
  </si>
  <si>
    <t>відомість проектів лісових культур, лісових  плантацій та природного поновлення на 2020 рік по НПП "Сколівські Бескиди"</t>
  </si>
  <si>
    <t>СКОЛВСЬКЕ ЛІСНИЦТВО</t>
  </si>
  <si>
    <r>
      <t>С</t>
    </r>
    <r>
      <rPr>
        <vertAlign val="subscript"/>
        <sz val="9"/>
        <color indexed="8"/>
        <rFont val="Times New Roman"/>
        <family val="1"/>
      </rPr>
      <t xml:space="preserve"> 3 </t>
    </r>
    <r>
      <rPr>
        <sz val="9"/>
        <color indexed="8"/>
        <rFont val="Times New Roman"/>
        <family val="1"/>
      </rPr>
      <t>БЯП</t>
    </r>
  </si>
  <si>
    <t>Загиблі насадження</t>
  </si>
  <si>
    <t>-</t>
  </si>
  <si>
    <t>/6</t>
  </si>
  <si>
    <r>
      <t>С</t>
    </r>
    <r>
      <rPr>
        <vertAlign val="subscript"/>
        <sz val="9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ЯПБ</t>
    </r>
  </si>
  <si>
    <t>/12</t>
  </si>
  <si>
    <t>Тся</t>
  </si>
  <si>
    <t>Тростянець</t>
  </si>
  <si>
    <t>7Яц1Ял2Бк</t>
  </si>
  <si>
    <t>С</t>
  </si>
  <si>
    <t>вручнувручну</t>
  </si>
  <si>
    <t>Магура</t>
  </si>
  <si>
    <t>Відомість проектів лісових культур на 2020 рік</t>
  </si>
  <si>
    <t xml:space="preserve"> лісництво</t>
  </si>
  <si>
    <t>Відомість ділянок, які залишені під природне поновлення в 2020 році</t>
  </si>
  <si>
    <t>ДзГ БП</t>
  </si>
  <si>
    <t xml:space="preserve">                                                                                                                                                                   введення  недостаючих порід 250Яц  +алича</t>
  </si>
  <si>
    <t xml:space="preserve">                                                                                                                                                                   введення недостаючих порід 290Яц+алича</t>
  </si>
  <si>
    <t xml:space="preserve">                                                                                                                                                                   введення недостаючих порід 300Яц+ алича</t>
  </si>
  <si>
    <t xml:space="preserve">                                                                                                                                                                   введення недостаючих порід 200Яц +Алича</t>
  </si>
  <si>
    <t xml:space="preserve">                                                                                                                                                                   введення недостаючих порід 250Яц +Чрш</t>
  </si>
  <si>
    <t xml:space="preserve">                                                                                                                                                                   введення недостаючих порід 300Яц +Чрш</t>
  </si>
  <si>
    <t xml:space="preserve">                                                                                                                                                                   введення недостаючих порід 350Яц +Чрш</t>
  </si>
  <si>
    <t>Зруб 2019р</t>
  </si>
  <si>
    <t>введення недостаючих порідЯц 500 +алича</t>
  </si>
  <si>
    <t>введення недостаючих порідЯц 650+алича</t>
  </si>
  <si>
    <t>введення недостаючих порідЯц 600+алича</t>
  </si>
  <si>
    <t>введення недостаючих порідЯц 550+Чрш</t>
  </si>
  <si>
    <t>введення недостаючих порідЯц 600+Чрш</t>
  </si>
  <si>
    <t>введення недостаючих порідЯц 350+Чрш</t>
  </si>
  <si>
    <t>введення недостаючих порідЯц 500+Чрш</t>
  </si>
  <si>
    <t xml:space="preserve">5Дзв3Яц2Бк </t>
  </si>
  <si>
    <t xml:space="preserve">                                                                                                                                                                   введення недостаючих порід 800Дзв800Яц+ Чрш</t>
  </si>
  <si>
    <t xml:space="preserve">                                                                                                                                                                   введення недостаючих порід800Дзв800Яц+ Чрш</t>
  </si>
  <si>
    <t>6Дзв3Яц1Бк</t>
  </si>
  <si>
    <t>0,1-2,5</t>
  </si>
  <si>
    <t xml:space="preserve">                                                                                                                                                                   введення недостаючих порід 1000Дз 800Яц+Чрш</t>
  </si>
  <si>
    <t xml:space="preserve">                                                                                                                                                                   введення недостаючих порід1100Дзв300Яц +Чрш</t>
  </si>
  <si>
    <t>5Дзв5Яц</t>
  </si>
  <si>
    <t xml:space="preserve">                                                                                                                                                                   введення 800Дзв700Яц+Чрш</t>
  </si>
  <si>
    <t>Тарнавка</t>
  </si>
  <si>
    <t>ДзГБкЯц</t>
  </si>
  <si>
    <t>5Яц2Дв2Мд1Сз</t>
  </si>
  <si>
    <t xml:space="preserve">                                                                                                                                                                   введення 600Дзв1000Яц200Бк +Чрш</t>
  </si>
  <si>
    <t xml:space="preserve">                                                                                                                                                                   введення недостаючих порід 1800Яц 120Мд+Чрш</t>
  </si>
  <si>
    <t xml:space="preserve">                                                                                                                                                                   введення  недостаючих порід 1300Яц 110Мд+алича</t>
  </si>
  <si>
    <t xml:space="preserve">                                                                                                                                                                   введення  недостаючих порід 1400Яц 120Мд+Чрш</t>
  </si>
  <si>
    <t xml:space="preserve">                                                                                                                                                                   введення   недостаючих порід1200Яц 100Мд+алича</t>
  </si>
  <si>
    <t xml:space="preserve">                                                                                                                                                                   введення  недостаючих порід 1000Яц 100Мд+алича</t>
  </si>
  <si>
    <t xml:space="preserve">                                                                                                                                                                   введення   недостаючих порід1100Яц 100Мд+алича</t>
  </si>
  <si>
    <t>20,3,1</t>
  </si>
  <si>
    <t xml:space="preserve">                                                                                                                                                                   введення недостаючих порід1300Яц+Чрш</t>
  </si>
  <si>
    <t xml:space="preserve">                                                                                                                                                                   введення недостаючих порід1250Яц+Чрш </t>
  </si>
  <si>
    <t>Золотнівка</t>
  </si>
  <si>
    <t xml:space="preserve">                                                                                                                                                                   введення недостаючих порід 1250Яц +Чрш</t>
  </si>
  <si>
    <t>Грабівниця</t>
  </si>
  <si>
    <t>7ЯЦ3Дз1Дз</t>
  </si>
  <si>
    <t>введення недостаючих порід Дз300Бк300+Чрш</t>
  </si>
  <si>
    <t>введення недостаючих порід Яц700+Чрш</t>
  </si>
  <si>
    <t>введення недостаючих порід Яц400Дз5000+Чрш</t>
  </si>
  <si>
    <t>введення недостаючих порід Дз400Бк400+Чрш</t>
  </si>
  <si>
    <t>введення недостаючих порід Яц900+Чрш</t>
  </si>
  <si>
    <t>введення недостаючих порід Яц800Бк200+Чрш</t>
  </si>
  <si>
    <t>введення недостаючих порід Бк300Яц300+Чрш</t>
  </si>
  <si>
    <t>введення недостаючих порід Яц1000+Чрш</t>
  </si>
  <si>
    <t>введення недостаючих порід Яц2150 + Чрш</t>
  </si>
  <si>
    <t>введення недостаючих порід Яц1800+Чрш</t>
  </si>
  <si>
    <t>введення недостаючих порід Яц2100+Чрш</t>
  </si>
  <si>
    <t>введення недостаючих порід Яц2000+Чрш</t>
  </si>
  <si>
    <t>введення недостаючих порід Яц1700 +Чрш</t>
  </si>
  <si>
    <t>введення недостаючих порід Яц2100 +Чрш</t>
  </si>
  <si>
    <t>введення недостаючих порід Яц1250 +Чрш</t>
  </si>
  <si>
    <t>введення недостаючих порід Яц2000 +Чрш</t>
  </si>
  <si>
    <t>1,1.</t>
  </si>
  <si>
    <t>введення недостаючих порід Яц2200 +Чрш</t>
  </si>
  <si>
    <t>введення недостаючих порід Яц1900 +Чрш</t>
  </si>
  <si>
    <t xml:space="preserve">                                                                                                                                                                   введення недостаючих порід1000Яц .300Бк+Чрш</t>
  </si>
  <si>
    <t xml:space="preserve">                                                                                                                                                                   введення недостаючих порід1000Яц .+Чрш</t>
  </si>
  <si>
    <t>3,2,1</t>
  </si>
  <si>
    <t>9Яцб1Яц</t>
  </si>
  <si>
    <t xml:space="preserve">                                                                                                                                                                   введення недостаючих порід800Яц100Бк +Чрш</t>
  </si>
  <si>
    <t xml:space="preserve">                                                                                                                                                                   введеннянедостаючих порід 1300Яц +Чрш</t>
  </si>
  <si>
    <t xml:space="preserve">                                                                                                                                                                   введення недостаючих порід 1000Яц 300Бк+Чрш</t>
  </si>
  <si>
    <t xml:space="preserve">                                                                                                                                                                   введення недостаючих порід1000Яц .500Бк+Чрш</t>
  </si>
  <si>
    <t xml:space="preserve">                                                                                                                                                                   введення недостаючих порід900Яц600Бк +Чрш</t>
  </si>
  <si>
    <t>Катина</t>
  </si>
  <si>
    <t xml:space="preserve">                                                                                                                                                                   введення  недостаючих порідЯц1000  +алича</t>
  </si>
  <si>
    <t xml:space="preserve">                                                                                                                                                                   введення недостаючих порід Яц1000+алича</t>
  </si>
  <si>
    <t xml:space="preserve">                                                                                                                                                                   введення недостаючих порід Яц1000</t>
  </si>
  <si>
    <t xml:space="preserve">                                                                                                                                                                   введення  недостаючих порід Яц1500</t>
  </si>
  <si>
    <t xml:space="preserve">                                                                                                                                                                   введення  недостаючих порід Яц1500+ алича</t>
  </si>
  <si>
    <t>Старява</t>
  </si>
  <si>
    <t xml:space="preserve">                                                                                                                                                                   введення недостаючих порід  Яц1000+алича</t>
  </si>
  <si>
    <t>0,1-2,1</t>
  </si>
  <si>
    <t xml:space="preserve">                                                                                                                                                                   введення недостаючих порід Яц500</t>
  </si>
  <si>
    <t>0,1-2,2</t>
  </si>
  <si>
    <t>0,1-2,3</t>
  </si>
  <si>
    <t xml:space="preserve">                                                                                                                                                                   введення недостаючих порід Яц880</t>
  </si>
  <si>
    <t>Міжинецьке лісництво</t>
  </si>
  <si>
    <t>Вільшаниця</t>
  </si>
  <si>
    <t>зруб        2019</t>
  </si>
  <si>
    <t>10Дпн+Бк+Дз</t>
  </si>
  <si>
    <t>0,1-0,5</t>
  </si>
  <si>
    <t>введення недостаючих порід 200 Мд</t>
  </si>
  <si>
    <t>7Яцб3Бк</t>
  </si>
  <si>
    <t xml:space="preserve">                                                                                                                                                                   введення недостаючих порід700Яц .200Бк+Чрш</t>
  </si>
  <si>
    <t>Олений</t>
  </si>
  <si>
    <t xml:space="preserve">                                                                                                                                                                   введення недостаючих порід 600Яц200Бк +Чрш</t>
  </si>
  <si>
    <t xml:space="preserve">                                                                                                                                                                   введення недостаючих порід600Яц200Бк +Чрш</t>
  </si>
  <si>
    <t xml:space="preserve">                                                                                                                                                                   введення недостаючих порід700Яц300Бк +Чрш</t>
  </si>
  <si>
    <t>2,5*0,5Сз 2,5*0,7Дз,Ялє 2,5*1,2Влч</t>
  </si>
  <si>
    <t>6рСз1рЯлє2рДз1рЯлє-0,8га               10Влч-0,2га</t>
  </si>
  <si>
    <t>2,5*1,3</t>
  </si>
  <si>
    <t>3,0*2,4Дгл 3,0*0,8(1,6)Яцб</t>
  </si>
  <si>
    <t>2Яцб1Дгл</t>
  </si>
  <si>
    <t>8рСз2рДз 0,8га                            10р Влч 0,2га</t>
  </si>
  <si>
    <t>2,2</t>
  </si>
  <si>
    <t>10,3</t>
  </si>
  <si>
    <t>10,4</t>
  </si>
  <si>
    <t>14,5</t>
  </si>
  <si>
    <t>3,1</t>
  </si>
  <si>
    <t>28,1</t>
  </si>
  <si>
    <t>6,3</t>
  </si>
  <si>
    <t>відомість проектів лісових культур, промислових плантацій на 2020 рік по  ДП "Буський лісгосп" Львівського ОУЛМГ</t>
  </si>
  <si>
    <t>18,3</t>
  </si>
  <si>
    <t>3,2</t>
  </si>
  <si>
    <t>3,3</t>
  </si>
  <si>
    <t>3рСз3рДз+Лпд</t>
  </si>
  <si>
    <t>8,3</t>
  </si>
  <si>
    <t>3рСз3рДз</t>
  </si>
  <si>
    <t>3рВлч1рДз+Кл яв</t>
  </si>
  <si>
    <t>7,3</t>
  </si>
  <si>
    <t>3рВлч1рДз+Лпд</t>
  </si>
  <si>
    <t>14,2</t>
  </si>
  <si>
    <t>вільха чорна</t>
  </si>
  <si>
    <t>Клен гост.</t>
  </si>
  <si>
    <t>Бук</t>
  </si>
  <si>
    <t>3р. Сз.2р.Дз</t>
  </si>
  <si>
    <t>3р. Сз.3р.Дз</t>
  </si>
  <si>
    <t>2р. Сз.1р.Клг 2р.Дз1р.Клг</t>
  </si>
  <si>
    <t>2,5х1.0</t>
  </si>
  <si>
    <t>10р.Влч+Дз</t>
  </si>
  <si>
    <t>3р.Влч 1р.Дз</t>
  </si>
  <si>
    <t>23.2</t>
  </si>
  <si>
    <t>4р. Сз.2р.Дз</t>
  </si>
  <si>
    <t>3,5</t>
  </si>
  <si>
    <t>3рСз2рДз</t>
  </si>
  <si>
    <t>3,7</t>
  </si>
  <si>
    <t>3,8</t>
  </si>
  <si>
    <t>5,2</t>
  </si>
  <si>
    <t>9,4</t>
  </si>
  <si>
    <t>5,1</t>
  </si>
  <si>
    <t>3рСз3рДз+Кл</t>
  </si>
  <si>
    <t>3рСз2рДз+Кл</t>
  </si>
  <si>
    <t>21,4</t>
  </si>
  <si>
    <t>10р.Дз.+Лпд</t>
  </si>
  <si>
    <t>11,3</t>
  </si>
  <si>
    <t>3рСз1рДз</t>
  </si>
  <si>
    <t>1,3</t>
  </si>
  <si>
    <t>20,2</t>
  </si>
  <si>
    <t>4,2</t>
  </si>
  <si>
    <t>2рСз1рЯл3рДз1рЯл</t>
  </si>
  <si>
    <t>29,3</t>
  </si>
  <si>
    <t>17,2</t>
  </si>
  <si>
    <t>52</t>
  </si>
  <si>
    <t>10,7</t>
  </si>
  <si>
    <t>C3</t>
  </si>
  <si>
    <t>34</t>
  </si>
  <si>
    <t>B2</t>
  </si>
  <si>
    <t>3рСз1рДч</t>
  </si>
  <si>
    <t>3р.Сз 2р.Дз</t>
  </si>
  <si>
    <t>6,1</t>
  </si>
  <si>
    <t>3р.Сз 3р.Дз</t>
  </si>
  <si>
    <t>3р.Сз 1р.Дз</t>
  </si>
  <si>
    <t>10.3</t>
  </si>
  <si>
    <t>3р. Сз 1р.Дз</t>
  </si>
  <si>
    <t>3р. Сз 3р. Дз</t>
  </si>
  <si>
    <t>24.4</t>
  </si>
  <si>
    <t>10р.Вл.</t>
  </si>
  <si>
    <t>3р. Сз 3р.Дз</t>
  </si>
  <si>
    <t>3р. Сз 2р.Дз</t>
  </si>
  <si>
    <t>17.3</t>
  </si>
  <si>
    <t>17.4</t>
  </si>
  <si>
    <t>вручну.</t>
  </si>
  <si>
    <t>10р. Дз</t>
  </si>
  <si>
    <t>на  2020  рік по ДП "Дрогобицький лісгосп"</t>
  </si>
  <si>
    <t>D3 Яцб</t>
  </si>
  <si>
    <t>8Дз2Яцб</t>
  </si>
  <si>
    <t>D3 Яцд</t>
  </si>
  <si>
    <t>D3 ГД</t>
  </si>
  <si>
    <t>8Дз2Яв</t>
  </si>
  <si>
    <t>D2 ГД</t>
  </si>
  <si>
    <t>зруб 2020</t>
  </si>
  <si>
    <t>ручний/мех</t>
  </si>
  <si>
    <t>8.5</t>
  </si>
  <si>
    <t>0,8</t>
  </si>
  <si>
    <t>0,9</t>
  </si>
  <si>
    <t>0,7</t>
  </si>
  <si>
    <t>17.2</t>
  </si>
  <si>
    <t>мех.,руч.</t>
  </si>
  <si>
    <t>49</t>
  </si>
  <si>
    <t>0,5</t>
  </si>
  <si>
    <t>1,0</t>
  </si>
  <si>
    <t>63</t>
  </si>
  <si>
    <t>5.4</t>
  </si>
  <si>
    <t>0,4</t>
  </si>
  <si>
    <t>71</t>
  </si>
  <si>
    <t>12.8</t>
  </si>
  <si>
    <t>78</t>
  </si>
  <si>
    <t>85</t>
  </si>
  <si>
    <t>15.4.1</t>
  </si>
  <si>
    <t>11,1</t>
  </si>
  <si>
    <t>12,2</t>
  </si>
  <si>
    <t>9,5</t>
  </si>
  <si>
    <t>9,3</t>
  </si>
  <si>
    <t>28,3</t>
  </si>
  <si>
    <t>21,3</t>
  </si>
  <si>
    <t>9,6</t>
  </si>
  <si>
    <t>2,5×1</t>
  </si>
  <si>
    <t>9Бк1Яц</t>
  </si>
  <si>
    <t>4Яц2Влч2Яв2Гз</t>
  </si>
  <si>
    <t>4Яц4Дз2Бк</t>
  </si>
  <si>
    <t>8Яц1Бк1Дз</t>
  </si>
  <si>
    <t>6Яц3Бк1Дз</t>
  </si>
  <si>
    <t>5Яц3Бк2Дз</t>
  </si>
  <si>
    <t>4Яц5Бк1Дз</t>
  </si>
  <si>
    <t>10,2,3</t>
  </si>
  <si>
    <t>10,2,4</t>
  </si>
  <si>
    <t>28,2,1</t>
  </si>
  <si>
    <t>10,2,1</t>
  </si>
  <si>
    <t>DзЯЯцБ</t>
  </si>
  <si>
    <t>6Дпн4Мдє</t>
  </si>
  <si>
    <t>на 2020 рік</t>
  </si>
  <si>
    <t>Зруб 2019р.</t>
  </si>
  <si>
    <t>4рДзв1рЯв1рЯл/6Дзв3Яв1Ял</t>
  </si>
  <si>
    <t>2,0х1,5 3300шт/га</t>
  </si>
  <si>
    <t xml:space="preserve">ур. "Паланики"            </t>
  </si>
  <si>
    <t xml:space="preserve">ур."Підлісся"            </t>
  </si>
  <si>
    <t xml:space="preserve">ур. "Кошарки"             </t>
  </si>
  <si>
    <t>10Дзв-4,5т.шт/га</t>
  </si>
  <si>
    <t>5Мдє5Дч-4,5т.шт/га</t>
  </si>
  <si>
    <t xml:space="preserve">урочище "Підвисоке"            </t>
  </si>
  <si>
    <t>10Мдє-4,5т.шт/га</t>
  </si>
  <si>
    <t>6Дчр3Дзв+Кл+Мдє+Акб-5,0т.шт/га</t>
  </si>
  <si>
    <t xml:space="preserve"> ур. "Крукеницька дача "</t>
  </si>
  <si>
    <t>8Дчр1Дзв1Мдє-6,5т.шт/га</t>
  </si>
  <si>
    <t>5Сзв2Дзв2Клг1Дчр-5,5т.шт/га</t>
  </si>
  <si>
    <t>5Сзв2Дзв2Клг1Дчр-5,1т.шт/га</t>
  </si>
  <si>
    <t>10рДзв                            10Дзв</t>
  </si>
  <si>
    <t>Ур. " Новосілкиі"</t>
  </si>
  <si>
    <t>4рДзв1рЯв      8Дзв2Яв</t>
  </si>
  <si>
    <t>Ур. "Баличі"</t>
  </si>
  <si>
    <t>Мех.смуг 0,6га.вручн площад 0,3га.</t>
  </si>
  <si>
    <t>Ур. "Чишки"</t>
  </si>
  <si>
    <t xml:space="preserve">6Дзв2Сзв1Гз1Ос -6,1     </t>
  </si>
  <si>
    <t xml:space="preserve">6Сзв2Дзв1Гз1Влч -6,0     </t>
  </si>
  <si>
    <t xml:space="preserve">6Дзв2Сзв1Гз1Ос -6,5     </t>
  </si>
  <si>
    <t>Ур. "Шегині"</t>
  </si>
  <si>
    <t>16.1</t>
  </si>
  <si>
    <t xml:space="preserve">3Дзв2Влч2Дчр1Яв1Гз1Бп -5,1     </t>
  </si>
  <si>
    <t xml:space="preserve">3Дзв3Влч2Яв2Сзв -5,1     </t>
  </si>
  <si>
    <t>Ур. " Тщенець"</t>
  </si>
  <si>
    <t xml:space="preserve">6Дзв1Яв1Гз1Лп1Ос -6,7    </t>
  </si>
  <si>
    <t>Ур. " Буців"</t>
  </si>
  <si>
    <t xml:space="preserve">5Дзв1Дчр1Сзв1Бп1Гз1Ос -5,3    </t>
  </si>
  <si>
    <r>
      <t xml:space="preserve">  </t>
    </r>
    <r>
      <rPr>
        <b/>
        <sz val="10"/>
        <rFont val="Arial Cyr"/>
        <family val="0"/>
      </rPr>
      <t>Опацьке  Прир.      ур. "Левків"</t>
    </r>
  </si>
  <si>
    <t>Вруч  площ 0,2х0,2</t>
  </si>
  <si>
    <t>5Яцб4Бк1Яв-10,8</t>
  </si>
  <si>
    <t>8Яцб2Бк+Яв-11,0</t>
  </si>
  <si>
    <t>6Яцб3Ял1Бк-9,5</t>
  </si>
  <si>
    <t>9Яцб1Ял-7,2</t>
  </si>
  <si>
    <t>9Яцб1Ял-8,8</t>
  </si>
  <si>
    <t>10Яцб+Ял+Сзв-10,0</t>
  </si>
  <si>
    <t>10Яц+Ял-10,8</t>
  </si>
  <si>
    <t>7Яцб3Ял-8,5</t>
  </si>
  <si>
    <t>9Яцб1Ял-8,4</t>
  </si>
  <si>
    <t>8Яцб1Ял1Ос-10,4</t>
  </si>
  <si>
    <t>8Яцб1Бк1Яв-8,0</t>
  </si>
  <si>
    <t>10Яцб+Ял+Бк-10,0</t>
  </si>
  <si>
    <t>6,1,1</t>
  </si>
  <si>
    <t>10Яцб+Ял-8,8</t>
  </si>
  <si>
    <t>24,3,1</t>
  </si>
  <si>
    <t>7Яцб3Ял-8,0</t>
  </si>
  <si>
    <t>8Яцб2Ял-8,0</t>
  </si>
  <si>
    <t>8Яцб2Ял-8,8</t>
  </si>
  <si>
    <t>8Яцб1Ял1Бк-9,0</t>
  </si>
  <si>
    <t>10Яцб+Ял-11,0</t>
  </si>
  <si>
    <t>5Яцб4Бк1Ял-10,0</t>
  </si>
  <si>
    <r>
      <rPr>
        <b/>
        <sz val="8"/>
        <rFont val="Arial Cyr"/>
        <family val="0"/>
      </rPr>
      <t xml:space="preserve"> </t>
    </r>
    <r>
      <rPr>
        <b/>
        <sz val="10"/>
        <rFont val="Arial Cyr"/>
        <family val="0"/>
      </rPr>
      <t>Підбужське</t>
    </r>
    <r>
      <rPr>
        <sz val="8"/>
        <rFont val="Arial Cyr"/>
        <family val="2"/>
      </rPr>
      <t xml:space="preserve"> л-во. Л/К</t>
    </r>
    <r>
      <rPr>
        <sz val="12"/>
        <rFont val="Arial Cyr"/>
        <family val="0"/>
      </rPr>
      <t xml:space="preserve">.  </t>
    </r>
    <r>
      <rPr>
        <sz val="8"/>
        <rFont val="Arial Cyr"/>
        <family val="0"/>
      </rPr>
      <t>ур."Сухий"</t>
    </r>
  </si>
  <si>
    <t>3рЯцб1рЯв1рЯл      6Яцб2Яв2Ял</t>
  </si>
  <si>
    <r>
      <rPr>
        <b/>
        <sz val="8"/>
        <rFont val="Arial Cyr"/>
        <family val="0"/>
      </rPr>
      <t xml:space="preserve"> </t>
    </r>
    <r>
      <rPr>
        <b/>
        <sz val="10"/>
        <rFont val="Arial Cyr"/>
        <family val="0"/>
      </rPr>
      <t>Підбужське</t>
    </r>
    <r>
      <rPr>
        <sz val="8"/>
        <rFont val="Arial Cyr"/>
        <family val="2"/>
      </rPr>
      <t xml:space="preserve"> л-во. природне</t>
    </r>
    <r>
      <rPr>
        <sz val="12"/>
        <rFont val="Arial Cyr"/>
        <family val="0"/>
      </rPr>
      <t xml:space="preserve">.  </t>
    </r>
    <r>
      <rPr>
        <sz val="8"/>
        <rFont val="Arial Cyr"/>
        <family val="0"/>
      </rPr>
      <t>ур."Ратай"</t>
    </r>
  </si>
  <si>
    <t>8Яцб2Бк-10,1</t>
  </si>
  <si>
    <t>10Яцб+Сзв-10,1</t>
  </si>
  <si>
    <t>9Яцб1Бкл+Сзв-10,2</t>
  </si>
  <si>
    <t>8Яцб1Бкл1Ял-11,9</t>
  </si>
  <si>
    <t>ур. "Чиків"</t>
  </si>
  <si>
    <t>9Яцб1Бкл-10,0</t>
  </si>
  <si>
    <t>ур. "Левків"</t>
  </si>
  <si>
    <t>9Яцб1Сзв+Бк-10,1</t>
  </si>
  <si>
    <t>ур."Рубаний"</t>
  </si>
  <si>
    <t>8Яцб2Сзв-10,6</t>
  </si>
  <si>
    <t>9Яцб1Сзв-11,0</t>
  </si>
  <si>
    <t>9Яцб1Сзв-10,8</t>
  </si>
  <si>
    <t>8Яцб2Бкл-11,1</t>
  </si>
  <si>
    <t>7Яцб2Сзв1Бкл-10,8</t>
  </si>
  <si>
    <t>8Яцб2Бкл-10,7</t>
  </si>
  <si>
    <t>8Яцб2Бкл-10,1</t>
  </si>
  <si>
    <r>
      <t>Рудківське л-во</t>
    </r>
    <r>
      <rPr>
        <b/>
        <sz val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Л/К </t>
    </r>
    <r>
      <rPr>
        <b/>
        <sz val="8"/>
        <rFont val="Arial Cyr"/>
        <family val="0"/>
      </rPr>
      <t xml:space="preserve">   </t>
    </r>
    <r>
      <rPr>
        <sz val="8"/>
        <rFont val="Arial Cyr"/>
        <family val="0"/>
      </rPr>
      <t>Ур. ’’Сусолів‘‘</t>
    </r>
  </si>
  <si>
    <r>
      <t xml:space="preserve"> </t>
    </r>
    <r>
      <rPr>
        <b/>
        <sz val="10"/>
        <rFont val="Arial Cyr"/>
        <family val="0"/>
      </rPr>
      <t xml:space="preserve">Судововишнянське </t>
    </r>
    <r>
      <rPr>
        <b/>
        <sz val="12"/>
        <rFont val="Arial Cyr"/>
        <family val="0"/>
      </rPr>
      <t xml:space="preserve"> </t>
    </r>
    <r>
      <rPr>
        <b/>
        <sz val="10"/>
        <rFont val="Arial Cyr"/>
        <family val="0"/>
      </rPr>
      <t>л-тво</t>
    </r>
    <r>
      <rPr>
        <sz val="10"/>
        <rFont val="Arial Cyr"/>
        <family val="0"/>
      </rPr>
      <t xml:space="preserve">  </t>
    </r>
    <r>
      <rPr>
        <sz val="8"/>
        <rFont val="Arial Cyr"/>
        <family val="2"/>
      </rPr>
      <t xml:space="preserve">        </t>
    </r>
    <r>
      <rPr>
        <b/>
        <sz val="8"/>
        <rFont val="Arial Cyr"/>
        <family val="0"/>
      </rPr>
      <t xml:space="preserve">Л/К </t>
    </r>
    <r>
      <rPr>
        <sz val="8"/>
        <rFont val="Arial Cyr"/>
        <family val="2"/>
      </rPr>
      <t xml:space="preserve">  Ур. "Княжий міст"</t>
    </r>
  </si>
  <si>
    <r>
      <t>В</t>
    </r>
    <r>
      <rPr>
        <vertAlign val="subscript"/>
        <sz val="8"/>
        <rFont val="Arial Cyr"/>
        <family val="0"/>
      </rPr>
      <t>2</t>
    </r>
  </si>
  <si>
    <t>Ур. "Буковець"</t>
  </si>
  <si>
    <t>1,4,1</t>
  </si>
  <si>
    <t>3рДзв2рСзв     6Дзв4Сзв</t>
  </si>
  <si>
    <t>28,4,1</t>
  </si>
  <si>
    <t>Ур. "Королин-2"</t>
  </si>
  <si>
    <r>
      <t xml:space="preserve">Черхавське л-во  Природ.  </t>
    </r>
    <r>
      <rPr>
        <sz val="8"/>
        <rFont val="Arial Cyr"/>
        <family val="0"/>
      </rPr>
      <t>ур."Вільшаник"</t>
    </r>
  </si>
  <si>
    <t>6Яц4Дзв 11,4т.шт</t>
  </si>
  <si>
    <t>6Яц4Дзв 11,9т.шт</t>
  </si>
  <si>
    <t>6,4,1</t>
  </si>
  <si>
    <t>6Яц4Дзв 11,7т.шт</t>
  </si>
  <si>
    <t>12,2,1</t>
  </si>
  <si>
    <t>10Яцб   12,3 т.шт</t>
  </si>
  <si>
    <t>12,3,1</t>
  </si>
  <si>
    <t>12,5,1</t>
  </si>
  <si>
    <t>10Яцб   12,4 т.шт</t>
  </si>
  <si>
    <t>6Яц4Дзв 11,6т.шт</t>
  </si>
  <si>
    <t>6Яц4Дзв 11,5т.шт</t>
  </si>
  <si>
    <t>6Яц4Дзв 11,2т.шт</t>
  </si>
  <si>
    <t>10Яцб   12,8 т.шт</t>
  </si>
  <si>
    <t>10Яцб   12,6 т.шт</t>
  </si>
  <si>
    <t>10Яцб 11,7т.шт</t>
  </si>
  <si>
    <t>10Яцб 12,8т.шт</t>
  </si>
  <si>
    <t>10Яцб 10,5т.шт</t>
  </si>
  <si>
    <t>10Яцб 11,5т.шт</t>
  </si>
  <si>
    <t>6Яц4Дзв 11,8т.шт</t>
  </si>
  <si>
    <t>10Яцб   11,3 т.шт</t>
  </si>
  <si>
    <t>6Яц4Дзв 11,3т.шт</t>
  </si>
  <si>
    <t>6Яц4Дзв 10,2т.шт</t>
  </si>
  <si>
    <r>
      <t xml:space="preserve"> </t>
    </r>
    <r>
      <rPr>
        <b/>
        <sz val="10"/>
        <rFont val="Arial Cyr"/>
        <family val="0"/>
      </rPr>
      <t xml:space="preserve">Крукеницьке </t>
    </r>
    <r>
      <rPr>
        <b/>
        <sz val="8"/>
        <rFont val="Arial Cyr"/>
        <family val="2"/>
      </rPr>
      <t xml:space="preserve">л-тво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    ур. ’’ Зав‘язанці ‘‘            </t>
    </r>
  </si>
  <si>
    <t>10рДзв              9Дзв1Мдє</t>
  </si>
  <si>
    <r>
      <t>Лісорозсадник</t>
    </r>
    <r>
      <rPr>
        <b/>
        <sz val="8"/>
        <rFont val="Arial Cyr"/>
        <family val="0"/>
      </rPr>
      <t xml:space="preserve">      Л/К                                   ур. "Ясенів"</t>
    </r>
  </si>
  <si>
    <r>
      <t>Лісорозсадник</t>
    </r>
    <r>
      <rPr>
        <b/>
        <sz val="8"/>
        <rFont val="Arial Cyr"/>
        <family val="0"/>
      </rPr>
      <t xml:space="preserve">      природне                                   ур. "Ясенів"</t>
    </r>
  </si>
  <si>
    <r>
      <t>Всьго лісових культур-</t>
    </r>
    <r>
      <rPr>
        <b/>
        <sz val="10"/>
        <rFont val="Arial Cyr"/>
        <family val="0"/>
      </rPr>
      <t>31,4</t>
    </r>
    <r>
      <rPr>
        <sz val="10"/>
        <rFont val="Arial Cyr"/>
        <family val="2"/>
      </rPr>
      <t>га.</t>
    </r>
  </si>
  <si>
    <r>
      <t>Всього природного поновлення-</t>
    </r>
    <r>
      <rPr>
        <b/>
        <sz val="10"/>
        <rFont val="Arial Cyr"/>
        <family val="0"/>
      </rPr>
      <t>66,0</t>
    </r>
    <r>
      <rPr>
        <sz val="11"/>
        <color theme="1"/>
        <rFont val="Calibri"/>
        <family val="2"/>
      </rPr>
      <t>га.</t>
    </r>
  </si>
  <si>
    <t>відомість проектів лісових культур на весну 2020 року по ДП "Славське лісове господарство"</t>
  </si>
  <si>
    <r>
      <t>D</t>
    </r>
    <r>
      <rPr>
        <sz val="6"/>
        <color indexed="8"/>
        <rFont val="Arial"/>
        <family val="2"/>
      </rPr>
      <t>3</t>
    </r>
  </si>
  <si>
    <t>3*1</t>
  </si>
  <si>
    <t>2,5*1,5</t>
  </si>
  <si>
    <r>
      <t>C</t>
    </r>
    <r>
      <rPr>
        <sz val="6"/>
        <color indexed="8"/>
        <rFont val="Arial"/>
        <family val="2"/>
      </rPr>
      <t>3</t>
    </r>
  </si>
  <si>
    <t>10,3,</t>
  </si>
  <si>
    <t>6,1,</t>
  </si>
  <si>
    <t>17,4,</t>
  </si>
  <si>
    <t>6Яц2Бк2Яс</t>
  </si>
  <si>
    <t>відомість проектів природного поновлення на 2020 рік по ДП "Славське лісове господарство"</t>
  </si>
  <si>
    <r>
      <t>C</t>
    </r>
    <r>
      <rPr>
        <vertAlign val="subscript"/>
        <sz val="14"/>
        <color indexed="8"/>
        <rFont val="Arial"/>
        <family val="2"/>
      </rPr>
      <t>3</t>
    </r>
  </si>
  <si>
    <t>5Бк3Яц2Ял+Яв</t>
  </si>
  <si>
    <t>6Бк3Ял1Яц</t>
  </si>
  <si>
    <r>
      <t>D</t>
    </r>
    <r>
      <rPr>
        <vertAlign val="subscript"/>
        <sz val="14"/>
        <color indexed="8"/>
        <rFont val="Arial"/>
        <family val="2"/>
      </rPr>
      <t>3</t>
    </r>
  </si>
  <si>
    <t>5Бк2Яц2Ял1Яв</t>
  </si>
  <si>
    <t>4Бк3Яц2Ял1Яв</t>
  </si>
  <si>
    <t>7Ял3Бк+Яц</t>
  </si>
  <si>
    <t>3Яц3Бк3Ял1Яв</t>
  </si>
  <si>
    <t>4Яц3Бк2Ял1Яв</t>
  </si>
  <si>
    <t>4Яц4Ял2Бк</t>
  </si>
  <si>
    <t>8Бк1Яц1Ял</t>
  </si>
  <si>
    <t>4Яц4Ял1Бк1Яв</t>
  </si>
  <si>
    <t>5Яц4Ял</t>
  </si>
  <si>
    <t>6Ял3Бк1Яв</t>
  </si>
  <si>
    <t>5Бк4Ял1Яв</t>
  </si>
  <si>
    <t>8Бк1Ял1Яв</t>
  </si>
  <si>
    <t>8Бк1Ял1Яв+Яц</t>
  </si>
  <si>
    <t>1,1,</t>
  </si>
  <si>
    <t>8Ял1Яц1Бк</t>
  </si>
  <si>
    <t>26,1,</t>
  </si>
  <si>
    <t>7Ял2Бк1Яс</t>
  </si>
  <si>
    <t>34,4,</t>
  </si>
  <si>
    <t>24,4,</t>
  </si>
  <si>
    <t>6Ял3Бк1Яс</t>
  </si>
  <si>
    <t>17,3,</t>
  </si>
  <si>
    <t>24,5,</t>
  </si>
  <si>
    <t>52,3,</t>
  </si>
  <si>
    <t>7Ял2Бк1Яц</t>
  </si>
  <si>
    <t>8Ял2Бк+Яц</t>
  </si>
  <si>
    <t>5Ял2Яц2Яв1Бк</t>
  </si>
  <si>
    <t>5Яв2Яц2Бк1Ял</t>
  </si>
  <si>
    <t>5Бк4Яц1Ял+Яв</t>
  </si>
  <si>
    <t>6Бк4Яц+Ял</t>
  </si>
  <si>
    <t>5Яц5Бк+Ял</t>
  </si>
  <si>
    <t>5Ял2Яц2Бк1Яв</t>
  </si>
  <si>
    <t>8Ял1Яц1Яв+Бк</t>
  </si>
  <si>
    <t>Зруб 19р.</t>
  </si>
  <si>
    <t>6Яц3Ял1Сз</t>
  </si>
  <si>
    <t>5Яц5Ял</t>
  </si>
  <si>
    <t>8Яц2См</t>
  </si>
  <si>
    <t xml:space="preserve">Яц </t>
  </si>
  <si>
    <t>10Яц+Ял</t>
  </si>
  <si>
    <t>9Бк1Ял+Яц</t>
  </si>
  <si>
    <t>7Яц2Бк1Ял</t>
  </si>
  <si>
    <t>15.2</t>
  </si>
  <si>
    <t>8Яц3Ял</t>
  </si>
  <si>
    <t>5Яц5Ял+Бк</t>
  </si>
  <si>
    <t>5Ял5Яц</t>
  </si>
  <si>
    <t>3.3</t>
  </si>
  <si>
    <t>4Яц4Бк2См</t>
  </si>
  <si>
    <t>відомість проектів лісових культур, промислових плантацій і природнього поновлення на 2020 рік по ДП "Боринське ЛГ"</t>
  </si>
  <si>
    <t>ур. "Розсипанка"</t>
  </si>
  <si>
    <t>СзЯцЯлБк</t>
  </si>
  <si>
    <t>19,20,23</t>
  </si>
  <si>
    <t>ур. "Погар"</t>
  </si>
  <si>
    <t>25д2</t>
  </si>
  <si>
    <t>3рЯц2Яв</t>
  </si>
  <si>
    <t xml:space="preserve">головні </t>
  </si>
  <si>
    <t xml:space="preserve">Тип </t>
  </si>
  <si>
    <t>кількість, шт</t>
  </si>
  <si>
    <t>з/п</t>
  </si>
  <si>
    <t>лісоросл.умов</t>
  </si>
  <si>
    <t>лісокультурної площі</t>
  </si>
  <si>
    <t>ур."Н.Хоминець"</t>
  </si>
  <si>
    <t>3рЯц2рЯв</t>
  </si>
  <si>
    <t>ур. “Під рогом”</t>
  </si>
  <si>
    <t>33д1</t>
  </si>
  <si>
    <t>33д2</t>
  </si>
  <si>
    <t>45д1</t>
  </si>
  <si>
    <t>ур. "Станки"</t>
  </si>
  <si>
    <t>3д3</t>
  </si>
  <si>
    <t>Зруб 2019 р.</t>
  </si>
  <si>
    <t>4д1</t>
  </si>
  <si>
    <t>34д2</t>
  </si>
  <si>
    <t>ур. "Козаківка"</t>
  </si>
  <si>
    <t>44д1</t>
  </si>
  <si>
    <t>СзЯл</t>
  </si>
  <si>
    <t>48д1</t>
  </si>
  <si>
    <t>75д1</t>
  </si>
  <si>
    <t>ур. "Кіндрат"</t>
  </si>
  <si>
    <t>24д1</t>
  </si>
  <si>
    <t>37д2</t>
  </si>
  <si>
    <t>ур"Червлений"</t>
  </si>
  <si>
    <t>3д4</t>
  </si>
  <si>
    <t>39д1</t>
  </si>
  <si>
    <t>ур. "Красний камінь"</t>
  </si>
  <si>
    <t xml:space="preserve">СзБк </t>
  </si>
  <si>
    <t>4рДз1рЯц+Мд</t>
  </si>
  <si>
    <t>30д2</t>
  </si>
  <si>
    <t>ур"Побук"</t>
  </si>
  <si>
    <t>51д1</t>
  </si>
  <si>
    <t>DзЯцБк</t>
  </si>
  <si>
    <t>51д2</t>
  </si>
  <si>
    <t>ур"Бренів"</t>
  </si>
  <si>
    <t>3,0х2,0</t>
  </si>
  <si>
    <t>36д1</t>
  </si>
  <si>
    <t>ур"Хаїха"</t>
  </si>
  <si>
    <t>15д3</t>
  </si>
  <si>
    <t>DзБ</t>
  </si>
  <si>
    <t>10рДз+Мд</t>
  </si>
  <si>
    <t>41д2</t>
  </si>
  <si>
    <t>DзБД</t>
  </si>
  <si>
    <t>біогр.Дз,Яц</t>
  </si>
  <si>
    <t>42д1</t>
  </si>
  <si>
    <t>D2ДГБк</t>
  </si>
  <si>
    <t>42д2</t>
  </si>
  <si>
    <t>природного поновлення на 2020 рік по ДП"Сколівське лісове господарство"</t>
  </si>
  <si>
    <t>6Бк4Яв</t>
  </si>
  <si>
    <t>10д2</t>
  </si>
  <si>
    <t>5Бк5Яв</t>
  </si>
  <si>
    <t>Ландята</t>
  </si>
  <si>
    <t>Михайлова</t>
  </si>
  <si>
    <t>12д2</t>
  </si>
  <si>
    <t>4Бк3Яц3Яв</t>
  </si>
  <si>
    <t>Орявчик</t>
  </si>
  <si>
    <t>57д1</t>
  </si>
  <si>
    <t>6Ял4Яц+Бк</t>
  </si>
  <si>
    <t>29д2</t>
  </si>
  <si>
    <t>9Ял1Яц</t>
  </si>
  <si>
    <t>37д8</t>
  </si>
  <si>
    <t>Червлений</t>
  </si>
  <si>
    <t>8Яц1Бк1Ял</t>
  </si>
  <si>
    <t>7Яц1Бк2Ял</t>
  </si>
  <si>
    <t>7Бк2Яц1Ял</t>
  </si>
  <si>
    <t>11д2</t>
  </si>
  <si>
    <t>7Бк1Ял1Яц1Яв</t>
  </si>
  <si>
    <t>11д3</t>
  </si>
  <si>
    <t>6Бк3Яц1Яв</t>
  </si>
  <si>
    <t>26д2</t>
  </si>
  <si>
    <t>6Бк3Яц1Ял</t>
  </si>
  <si>
    <t>Гаї</t>
  </si>
  <si>
    <t>5Ял3Бк2Яв</t>
  </si>
  <si>
    <t>4Ял4Бк2Яв</t>
  </si>
  <si>
    <t>8Ял1Бк1Яв</t>
  </si>
  <si>
    <t>Погорілий</t>
  </si>
  <si>
    <t>50д1-4</t>
  </si>
  <si>
    <t>зруб 2017р</t>
  </si>
  <si>
    <t>52д1</t>
  </si>
  <si>
    <t>58д1</t>
  </si>
  <si>
    <t>58д2</t>
  </si>
  <si>
    <t>Хаїха</t>
  </si>
  <si>
    <t>12д1</t>
  </si>
  <si>
    <t>DзДГБк</t>
  </si>
  <si>
    <t>10Бк+Гз+Яц+Мд</t>
  </si>
  <si>
    <t>9Бк1Яц+Гз</t>
  </si>
  <si>
    <t>14д1</t>
  </si>
  <si>
    <t>7Бк3Яц</t>
  </si>
  <si>
    <t>Ростоки</t>
  </si>
  <si>
    <t>ліс.к-р</t>
  </si>
  <si>
    <t>Всього:</t>
  </si>
  <si>
    <t>пр. поновл.</t>
  </si>
  <si>
    <t>на 2020 рік по ДП "СТРИЙСЬКИЙ ЛІСГОСП"</t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</si>
  <si>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-ГД</t>
    </r>
  </si>
  <si>
    <t>лісосіка 19 р.</t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</si>
  <si>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-ГД</t>
    </r>
  </si>
  <si>
    <r>
      <t>10рДзв(</t>
    </r>
    <r>
      <rPr>
        <i/>
        <sz val="10"/>
        <rFont val="Arial Cyr"/>
        <family val="0"/>
      </rPr>
      <t>часткові)</t>
    </r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</si>
  <si>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-ДГБк </t>
    </r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</si>
  <si>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-Влч </t>
    </r>
  </si>
  <si>
    <t>Лісосіка 19р.</t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</si>
  <si>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-ЯСД </t>
    </r>
  </si>
  <si>
    <t>введення невист. п-д</t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</si>
  <si>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-ГД </t>
    </r>
  </si>
  <si>
    <r>
      <t>С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-Влч </t>
    </r>
  </si>
  <si>
    <r>
      <t>С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-ГД </t>
    </r>
  </si>
  <si>
    <r>
      <t>С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-ГД </t>
    </r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</si>
  <si>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-ГД </t>
    </r>
  </si>
  <si>
    <t>Dз ГД</t>
  </si>
  <si>
    <t>Прир.пон 16р</t>
  </si>
  <si>
    <t>ручний-0,8</t>
  </si>
  <si>
    <t>2 х 1</t>
  </si>
  <si>
    <t>4рЯц2рЯв4рЯц</t>
  </si>
  <si>
    <t>Зруб 20р.</t>
  </si>
  <si>
    <t>ручний-0,5</t>
  </si>
  <si>
    <t>Реконстр.</t>
  </si>
  <si>
    <t>ручний-1,0</t>
  </si>
  <si>
    <t>ручний-0,3</t>
  </si>
  <si>
    <t>4рЯц2рБк4рЯц</t>
  </si>
  <si>
    <t>ручний-0,2</t>
  </si>
  <si>
    <t>ручний-1,3</t>
  </si>
  <si>
    <t>ручний-013</t>
  </si>
  <si>
    <t>Яблунське</t>
  </si>
  <si>
    <t>Піднам.. к-ри</t>
  </si>
  <si>
    <t>ручний-1,1</t>
  </si>
  <si>
    <t>10рЯц</t>
  </si>
  <si>
    <t>Разом ліс.к-р</t>
  </si>
  <si>
    <t>Разом пр. поновл.</t>
  </si>
  <si>
    <t>Верхньовисоцьке</t>
  </si>
  <si>
    <t>ручний-0,6</t>
  </si>
  <si>
    <t>2.3</t>
  </si>
  <si>
    <t>8.2</t>
  </si>
  <si>
    <t>3.5</t>
  </si>
  <si>
    <t>3.6</t>
  </si>
  <si>
    <t>5,3</t>
  </si>
  <si>
    <t>5.3</t>
  </si>
  <si>
    <t>24.2</t>
  </si>
  <si>
    <t>44,3</t>
  </si>
  <si>
    <t>26,2</t>
  </si>
  <si>
    <t>18,1</t>
  </si>
  <si>
    <t>10,2</t>
  </si>
  <si>
    <t>5,5</t>
  </si>
  <si>
    <t>22,3</t>
  </si>
  <si>
    <t>27,4</t>
  </si>
  <si>
    <t>28</t>
  </si>
  <si>
    <t>9.3</t>
  </si>
  <si>
    <t>20.2</t>
  </si>
  <si>
    <t>34.6</t>
  </si>
  <si>
    <t>34.5</t>
  </si>
  <si>
    <t>14.1</t>
  </si>
  <si>
    <t>14.3</t>
  </si>
  <si>
    <t>16,2</t>
  </si>
  <si>
    <t>16,3</t>
  </si>
  <si>
    <t>21,2</t>
  </si>
  <si>
    <t>30</t>
  </si>
  <si>
    <t>C2</t>
  </si>
  <si>
    <t xml:space="preserve">проектів  лісових  культур ,  промислових  плантацій і природного поновлення на    2020 рік по ДП "Радехівське ЛМГ" . </t>
  </si>
  <si>
    <t>Стенятинська с/р</t>
  </si>
  <si>
    <t>ДДДДДДДДДД+Мд</t>
  </si>
  <si>
    <t>Перв'ятичівська с/р</t>
  </si>
  <si>
    <t>Волсвинська с/р</t>
  </si>
  <si>
    <t>Сосна зв.</t>
  </si>
  <si>
    <t>Корчинська с/р</t>
  </si>
  <si>
    <t>Поздимирська с/р</t>
  </si>
  <si>
    <t>7-1</t>
  </si>
  <si>
    <t>7-2</t>
  </si>
  <si>
    <t>ДДДДДДДДСС</t>
  </si>
  <si>
    <t>32..1</t>
  </si>
  <si>
    <t>16..1</t>
  </si>
  <si>
    <t>9..3</t>
  </si>
  <si>
    <t>9..4</t>
  </si>
  <si>
    <t>ДзДзДзДзЯлДзДзДзДзЯл(Мд)</t>
  </si>
  <si>
    <t>Княжівська с/р</t>
  </si>
  <si>
    <t>ДДДДДЯлзДДДДЯлз</t>
  </si>
  <si>
    <t>Стоянівська с/р</t>
  </si>
  <si>
    <t>Сморжівська с/р</t>
  </si>
  <si>
    <t>механізовано</t>
  </si>
  <si>
    <t>18--2</t>
  </si>
  <si>
    <t>5--1</t>
  </si>
  <si>
    <t>5--2</t>
  </si>
  <si>
    <t>6--1</t>
  </si>
  <si>
    <t>20--2</t>
  </si>
  <si>
    <t>Вузлівська с/р</t>
  </si>
  <si>
    <t>24-1</t>
  </si>
  <si>
    <t>СзСзСзСзСзСзСзСзДзДз</t>
  </si>
  <si>
    <t>24-2</t>
  </si>
  <si>
    <t>Дмитрівська с/р</t>
  </si>
  <si>
    <t>Радехівська  ОТГ</t>
  </si>
  <si>
    <t>31</t>
  </si>
  <si>
    <t>4-1</t>
  </si>
  <si>
    <t>4-2</t>
  </si>
  <si>
    <t xml:space="preserve">Лопатинська ОТГ  </t>
  </si>
  <si>
    <t>22..1</t>
  </si>
  <si>
    <r>
      <t>В</t>
    </r>
    <r>
      <rPr>
        <vertAlign val="subscript"/>
        <sz val="12"/>
        <rFont val="Times New Roman"/>
        <family val="1"/>
      </rPr>
      <t>3</t>
    </r>
  </si>
  <si>
    <t>22..3</t>
  </si>
  <si>
    <t>10..1</t>
  </si>
  <si>
    <r>
      <t>С</t>
    </r>
    <r>
      <rPr>
        <vertAlign val="subscript"/>
        <sz val="12"/>
        <rFont val="Times New Roman"/>
        <family val="1"/>
      </rPr>
      <t>3</t>
    </r>
  </si>
  <si>
    <t>СзСзСзСзДзСзСзСзСзДз</t>
  </si>
  <si>
    <t>10..2</t>
  </si>
  <si>
    <r>
      <t>В</t>
    </r>
    <r>
      <rPr>
        <vertAlign val="subscript"/>
        <sz val="12"/>
        <rFont val="Times New Roman"/>
        <family val="1"/>
      </rPr>
      <t>2</t>
    </r>
  </si>
  <si>
    <t>20..1</t>
  </si>
  <si>
    <r>
      <t>С</t>
    </r>
    <r>
      <rPr>
        <vertAlign val="subscript"/>
        <sz val="12"/>
        <rFont val="Times New Roman"/>
        <family val="1"/>
      </rPr>
      <t>2</t>
    </r>
  </si>
  <si>
    <t>2..4</t>
  </si>
  <si>
    <t>2..5</t>
  </si>
  <si>
    <t>6..1</t>
  </si>
  <si>
    <t>20..2</t>
  </si>
  <si>
    <t>7..3</t>
  </si>
  <si>
    <t>ння на 2020 рік</t>
  </si>
  <si>
    <t>ур" Проломи "</t>
  </si>
  <si>
    <t>6рСз1рЯлє3рДз+Мдє+Чрш</t>
  </si>
  <si>
    <t>ур" Вечорки"</t>
  </si>
  <si>
    <t>ур " Волиця"</t>
  </si>
  <si>
    <t>6рСз1рЯлє2рДз1Мдє+Грз</t>
  </si>
  <si>
    <t>6рСз1рЯлє2рДз1Мдє+Ябз</t>
  </si>
  <si>
    <t>ур" В. Мости "</t>
  </si>
  <si>
    <t>6рСз1рМдє3рБп</t>
  </si>
  <si>
    <t>ур" Боянець "</t>
  </si>
  <si>
    <t>6рДз1рЯлє2рСз1рМдє+Чрш</t>
  </si>
  <si>
    <t>5,0*5,0</t>
  </si>
  <si>
    <t>10р Длг</t>
  </si>
  <si>
    <t>ур" В. Боянець "</t>
  </si>
  <si>
    <t>ур "Болотня"</t>
  </si>
  <si>
    <t>6Сз1Ял2Дз1Мд+Кл+Грш</t>
  </si>
  <si>
    <t>6Сз1Ял2Дз1Мд+Кл+Ябл</t>
  </si>
  <si>
    <t>6Сз1Ял2Дз1Мд+Кл+Чрш</t>
  </si>
  <si>
    <t>6Сз1Мд3Бп</t>
  </si>
  <si>
    <t>6Сз1Ял2Дз1Мд+Кл+ Грш</t>
  </si>
  <si>
    <t>ур "Бабка"</t>
  </si>
  <si>
    <t>ур "Хімки"</t>
  </si>
  <si>
    <t>6Дз1Ял2Сз1Мд+Кл+Чрш</t>
  </si>
  <si>
    <t>ур "Перекалки"</t>
  </si>
  <si>
    <t>ур "Три кіпці"</t>
  </si>
  <si>
    <t>ур "Купичволя"</t>
  </si>
  <si>
    <t xml:space="preserve">Дугласія </t>
  </si>
  <si>
    <t>5,0х5,0</t>
  </si>
  <si>
    <t>10рДлг</t>
  </si>
  <si>
    <t>Вільха чр.</t>
  </si>
  <si>
    <t>6рСз2рДз1Ялє1Мдє+Грш</t>
  </si>
  <si>
    <t>6рСз2рДз1Ялє1Мдє+Ябл</t>
  </si>
  <si>
    <t>ур" Довге "</t>
  </si>
  <si>
    <t>Дугласія</t>
  </si>
  <si>
    <t>Модрина єв.</t>
  </si>
  <si>
    <t>6рСз1рКл2рДз1Ялє+Мдє+Чрш</t>
  </si>
  <si>
    <t>ур " Гута"</t>
  </si>
  <si>
    <t>7рДз2рЯл1рМд+Гр</t>
  </si>
  <si>
    <t>ур "Діброва"</t>
  </si>
  <si>
    <t>6рС1рЯл2рДз1рМд+Яб</t>
  </si>
  <si>
    <t>7рС2рДз1рЯл</t>
  </si>
  <si>
    <t>6рДз1рКл2рС1рКл+Мд</t>
  </si>
  <si>
    <t>ур "Бірок"</t>
  </si>
  <si>
    <t>6рС2рДз1рКл1рЯл</t>
  </si>
  <si>
    <t>ур." Белз"</t>
  </si>
  <si>
    <t>7рДз2рЯл1рМд</t>
  </si>
  <si>
    <t>6рСз2рДз1рКл1Ял</t>
  </si>
  <si>
    <t>6рСз3рДз1рЯл+Мд+Влч</t>
  </si>
  <si>
    <t>6рСз1Кл2рДз1рЯл+Мд+Влч</t>
  </si>
  <si>
    <t>ур "Луцьки"</t>
  </si>
  <si>
    <t>Дуб.зв</t>
  </si>
  <si>
    <t>6Дз2Мд2Ял+Чрш</t>
  </si>
  <si>
    <t>6Сз1Ял2Дз1Мд</t>
  </si>
  <si>
    <t>10рДгл</t>
  </si>
  <si>
    <t>6Дз3Сз1Ял+Кл+Мд</t>
  </si>
  <si>
    <t>6Сз1Ял2Дз1Мд+Ябл</t>
  </si>
  <si>
    <t>6Сз3Дз1Ял +Кл+Мд</t>
  </si>
  <si>
    <t>43,3</t>
  </si>
  <si>
    <t>58,3</t>
  </si>
  <si>
    <t>6Дз2Мд2Ял+Кл+Чрш</t>
  </si>
  <si>
    <t>вільха</t>
  </si>
  <si>
    <t>10,5</t>
  </si>
  <si>
    <t>ур. "Туринка"</t>
  </si>
  <si>
    <t>2,0 х 0,7</t>
  </si>
  <si>
    <t>6Сз2Дз1Ялэ1Мдэ+Клг</t>
  </si>
  <si>
    <t>6Сз2Дз1Ялэ1Мдэ+Гшз</t>
  </si>
  <si>
    <t>6Дз2Ял2Мд+Чшз</t>
  </si>
  <si>
    <t>6Сз2Дз1Ялэ1Мдэ+Чшз</t>
  </si>
  <si>
    <t>ур.  "Білий ліс"</t>
  </si>
  <si>
    <t>6Дз2Сз1Ялє1Мдє+Чшз</t>
  </si>
  <si>
    <t>ур. "Майдан"</t>
  </si>
  <si>
    <t>5,0 х 5,0</t>
  </si>
  <si>
    <t>10Длг</t>
  </si>
  <si>
    <t>урю "Журі"</t>
  </si>
  <si>
    <t>ур. "Блищиводи"</t>
  </si>
  <si>
    <t>ур. "Н. Скварява"</t>
  </si>
  <si>
    <t>ур. "Журі"</t>
  </si>
  <si>
    <t>ур. "Поляни"</t>
  </si>
  <si>
    <t>6рСз2рДз1рКл1рМд+Грш+Ял</t>
  </si>
  <si>
    <t>6рСз2рДз1рКл1рМд+Яб+Ял</t>
  </si>
  <si>
    <t>6рСз1рЯл2рДз1рМд+Яб+Ял</t>
  </si>
  <si>
    <t>6рСз2рДз1рЯл1рМд+Грш+Ял</t>
  </si>
  <si>
    <t>6рСз2рДз1рЯл1рМд+Чрш+Ял</t>
  </si>
  <si>
    <t>6рСз3рДз1рМд+Ябл+Ял</t>
  </si>
  <si>
    <t>6рСз3рДз1рМд+Чрш+Ял</t>
  </si>
  <si>
    <t>6рСз2рДз1рЯл1рМд+Ябл+Ял</t>
  </si>
  <si>
    <t>ур. «Завоня»</t>
  </si>
  <si>
    <t>6рСз1рМд3Бп</t>
  </si>
  <si>
    <t>ур. «Стриганка»</t>
  </si>
  <si>
    <t>Разом по ДЛГ.</t>
  </si>
  <si>
    <t xml:space="preserve">на  2020 рік по ДП"Радехівське ЛМГ". </t>
  </si>
  <si>
    <t>29</t>
  </si>
  <si>
    <t>10-1</t>
  </si>
  <si>
    <t>10-2</t>
  </si>
  <si>
    <t>2-1</t>
  </si>
  <si>
    <t>2-2</t>
  </si>
  <si>
    <t>2-3</t>
  </si>
  <si>
    <t>провед.борозен,садіння Сзв.,Дп</t>
  </si>
  <si>
    <t>26..1</t>
  </si>
  <si>
    <t>37..2</t>
  </si>
  <si>
    <t>37..1</t>
  </si>
  <si>
    <t>3..1</t>
  </si>
  <si>
    <t>А3</t>
  </si>
  <si>
    <t>32..2</t>
  </si>
  <si>
    <t>16..2</t>
  </si>
  <si>
    <t>5..2</t>
  </si>
  <si>
    <t>3--2</t>
  </si>
  <si>
    <t>3--3</t>
  </si>
  <si>
    <t>18--1</t>
  </si>
  <si>
    <t>21--2</t>
  </si>
  <si>
    <t>14--1</t>
  </si>
  <si>
    <t>14--2</t>
  </si>
  <si>
    <t>2--2</t>
  </si>
  <si>
    <t>2--1</t>
  </si>
  <si>
    <t>провед.борозен,садіння Дз,Ялз.</t>
  </si>
  <si>
    <t>17--2</t>
  </si>
  <si>
    <t>16--1</t>
  </si>
  <si>
    <t>16--2</t>
  </si>
  <si>
    <t>провед.борозен,садіння Влч.,Сз</t>
  </si>
  <si>
    <t>40</t>
  </si>
  <si>
    <t>Сілецька  с/р</t>
  </si>
  <si>
    <t>провед.борозен,садіння Дз,Сзв.</t>
  </si>
  <si>
    <t>12-1</t>
  </si>
  <si>
    <t>12-2</t>
  </si>
  <si>
    <t>18-1</t>
  </si>
  <si>
    <t>18-2</t>
  </si>
  <si>
    <t>18-3</t>
  </si>
  <si>
    <t>18-4</t>
  </si>
  <si>
    <t>18-5</t>
  </si>
  <si>
    <t>18-6</t>
  </si>
  <si>
    <t>5-1</t>
  </si>
  <si>
    <t>5-2</t>
  </si>
  <si>
    <t>Лопатинська  ОТГ</t>
  </si>
  <si>
    <t>54</t>
  </si>
  <si>
    <t>провед.борозен,садіння Сз,Влч.</t>
  </si>
  <si>
    <t>42</t>
  </si>
  <si>
    <t>46-1</t>
  </si>
  <si>
    <t>46-2</t>
  </si>
  <si>
    <t>57</t>
  </si>
  <si>
    <t>Береза п.</t>
  </si>
  <si>
    <t>9\1</t>
  </si>
  <si>
    <t>Вільха ч.</t>
  </si>
  <si>
    <t>садіння Сз,Влч., Мдє</t>
  </si>
  <si>
    <t>9\3</t>
  </si>
  <si>
    <t>провед.борозен,садіння Сзв.,Дпів</t>
  </si>
  <si>
    <t>20\2</t>
  </si>
  <si>
    <t>20\1</t>
  </si>
  <si>
    <t>15\3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</si>
</sst>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;[Red]0.0"/>
    <numFmt numFmtId="175" formatCode="_-* #,##0.00&quot;р.&quot;_-;\-* #,##0.00&quot;р.&quot;_-;_-* &quot;-&quot;??&quot;р.&quot;_-;_-@_-"/>
    <numFmt numFmtId="176" formatCode="_(&quot;$&quot;* #,##0_);_(&quot;$&quot;* \(#,##0\);_(&quot;$&quot;* &quot;-&quot;_);_(@_)"/>
    <numFmt numFmtId="177" formatCode="&quot;Так&quot;;&quot;Так&quot;;&quot;Ні&quot;"/>
    <numFmt numFmtId="178" formatCode="&quot;True&quot;;&quot;True&quot;;&quot;False&quot;"/>
    <numFmt numFmtId="179" formatCode="&quot;Увімк&quot;;&quot;Увімк&quot;;&quot;Вимк&quot;"/>
    <numFmt numFmtId="180" formatCode="[$¥€-2]\ ###,000_);[Red]\([$€-2]\ ###,000\)"/>
    <numFmt numFmtId="181" formatCode="[$-422]dd&quot;.&quot;mmm"/>
  </numFmts>
  <fonts count="1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E"/>
      <family val="1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sz val="8"/>
      <name val="Times New Roman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4"/>
      <name val="Garamond"/>
      <family val="1"/>
    </font>
    <font>
      <b/>
      <sz val="10"/>
      <color indexed="8"/>
      <name val="Garamond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b/>
      <i/>
      <u val="single"/>
      <sz val="12"/>
      <name val="Bookman Old Style"/>
      <family val="1"/>
    </font>
    <font>
      <sz val="8"/>
      <name val="Bookman Old Style"/>
      <family val="1"/>
    </font>
    <font>
      <sz val="10"/>
      <color indexed="10"/>
      <name val="Bookman Old Style"/>
      <family val="1"/>
    </font>
    <font>
      <b/>
      <sz val="20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b/>
      <i/>
      <sz val="14"/>
      <name val="Arial Cyr"/>
      <family val="2"/>
    </font>
    <font>
      <i/>
      <sz val="14"/>
      <name val="Times New Roman"/>
      <family val="1"/>
    </font>
    <font>
      <i/>
      <sz val="14"/>
      <name val="Arial Cyr"/>
      <family val="2"/>
    </font>
    <font>
      <b/>
      <i/>
      <sz val="14"/>
      <name val="Times New Roman"/>
      <family val="1"/>
    </font>
    <font>
      <b/>
      <sz val="16"/>
      <name val="Arial Cyr"/>
      <family val="2"/>
    </font>
    <font>
      <b/>
      <i/>
      <sz val="16"/>
      <name val="Arial Cyr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20"/>
      <name val="Times New Roman Cyr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sz val="18"/>
      <name val="Times New Roman"/>
      <family val="1"/>
    </font>
    <font>
      <sz val="18"/>
      <name val="Times New Roman Cyr"/>
      <family val="0"/>
    </font>
    <font>
      <b/>
      <sz val="22"/>
      <name val="Times New Roman Cyr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Calibri"/>
      <family val="2"/>
    </font>
    <font>
      <b/>
      <sz val="14"/>
      <name val="Bookman Old Style"/>
      <family val="1"/>
    </font>
    <font>
      <sz val="9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bscript"/>
      <sz val="8"/>
      <name val="Arial Cyr"/>
      <family val="0"/>
    </font>
    <font>
      <sz val="6"/>
      <color indexed="8"/>
      <name val="Arial"/>
      <family val="2"/>
    </font>
    <font>
      <vertAlign val="subscript"/>
      <sz val="14"/>
      <color indexed="8"/>
      <name val="Arial"/>
      <family val="2"/>
    </font>
    <font>
      <b/>
      <sz val="16"/>
      <color indexed="8"/>
      <name val="Calibri"/>
      <family val="2"/>
    </font>
    <font>
      <vertAlign val="subscript"/>
      <sz val="10"/>
      <name val="Times New Roman"/>
      <family val="1"/>
    </font>
    <font>
      <i/>
      <sz val="8"/>
      <name val="Arial Cyr"/>
      <family val="0"/>
    </font>
    <font>
      <sz val="9"/>
      <name val="Garamond"/>
      <family val="1"/>
    </font>
    <font>
      <sz val="8"/>
      <name val="Garamond"/>
      <family val="1"/>
    </font>
    <font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Calibri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Times New Roman1"/>
      <family val="0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1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sz val="8"/>
      <color rgb="FFFF0000"/>
      <name val="Calibri"/>
      <family val="2"/>
    </font>
    <font>
      <sz val="12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sz val="10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sz val="9"/>
      <color theme="1"/>
      <name val="Times New Roman"/>
      <family val="1"/>
    </font>
    <font>
      <sz val="10"/>
      <color theme="1"/>
      <name val="Times New Roman1"/>
      <family val="0"/>
    </font>
    <font>
      <sz val="9"/>
      <color theme="1"/>
      <name val="Times New Roman1"/>
      <family val="0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 tint="0.04998999834060669"/>
      <name val="Arial Narrow"/>
      <family val="2"/>
    </font>
    <font>
      <sz val="8"/>
      <color rgb="FFFF0000"/>
      <name val="Times New Roman"/>
      <family val="1"/>
    </font>
    <font>
      <sz val="12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/>
      <diagonal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2" fillId="25" borderId="1" applyNumberFormat="0" applyAlignment="0" applyProtection="0"/>
    <xf numFmtId="9" fontId="1" fillId="0" borderId="0" applyFont="0" applyFill="0" applyBorder="0" applyAlignment="0" applyProtection="0"/>
    <xf numFmtId="0" fontId="153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4" fillId="0" borderId="2" applyNumberFormat="0" applyFill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6" fillId="0" borderId="0" applyNumberFormat="0" applyFill="0" applyBorder="0" applyAlignment="0" applyProtection="0"/>
    <xf numFmtId="0" fontId="16" fillId="0" borderId="0">
      <alignment/>
      <protection/>
    </xf>
    <xf numFmtId="0" fontId="157" fillId="0" borderId="5" applyNumberFormat="0" applyFill="0" applyAlignment="0" applyProtection="0"/>
    <xf numFmtId="0" fontId="158" fillId="27" borderId="6" applyNumberFormat="0" applyAlignment="0" applyProtection="0"/>
    <xf numFmtId="0" fontId="159" fillId="0" borderId="0" applyNumberFormat="0" applyFill="0" applyBorder="0" applyAlignment="0" applyProtection="0"/>
    <xf numFmtId="0" fontId="160" fillId="28" borderId="0" applyNumberFormat="0" applyBorder="0" applyAlignment="0" applyProtection="0"/>
    <xf numFmtId="0" fontId="161" fillId="29" borderId="1" applyNumberFormat="0" applyAlignment="0" applyProtection="0"/>
    <xf numFmtId="0" fontId="16" fillId="0" borderId="0">
      <alignment/>
      <protection/>
    </xf>
    <xf numFmtId="0" fontId="162" fillId="0" borderId="7" applyNumberFormat="0" applyFill="0" applyAlignment="0" applyProtection="0"/>
    <xf numFmtId="0" fontId="163" fillId="30" borderId="0" applyNumberFormat="0" applyBorder="0" applyAlignment="0" applyProtection="0"/>
    <xf numFmtId="0" fontId="1" fillId="31" borderId="8" applyNumberFormat="0" applyFont="0" applyAlignment="0" applyProtection="0"/>
    <xf numFmtId="0" fontId="164" fillId="29" borderId="9" applyNumberFormat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63"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32" borderId="0" xfId="0" applyFont="1" applyFill="1" applyAlignment="1">
      <alignment/>
    </xf>
    <xf numFmtId="172" fontId="5" fillId="10" borderId="10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15" fillId="0" borderId="0" xfId="0" applyFont="1" applyAlignment="1">
      <alignment/>
    </xf>
    <xf numFmtId="0" fontId="14" fillId="32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172" fontId="25" fillId="10" borderId="10" xfId="0" applyNumberFormat="1" applyFont="1" applyFill="1" applyBorder="1" applyAlignment="1">
      <alignment horizontal="center" vertical="center"/>
    </xf>
    <xf numFmtId="173" fontId="25" fillId="10" borderId="10" xfId="0" applyNumberFormat="1" applyFont="1" applyFill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NumberFormat="1" applyFont="1" applyBorder="1" applyAlignment="1">
      <alignment horizontal="center" vertical="top" wrapText="1"/>
    </xf>
    <xf numFmtId="172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34" borderId="10" xfId="0" applyFont="1" applyFill="1" applyBorder="1" applyAlignment="1" applyProtection="1">
      <alignment horizontal="center" vertical="top" wrapText="1"/>
      <protection locked="0"/>
    </xf>
    <xf numFmtId="1" fontId="31" fillId="35" borderId="10" xfId="0" applyNumberFormat="1" applyFont="1" applyFill="1" applyBorder="1" applyAlignment="1">
      <alignment horizontal="center" vertical="top" wrapText="1"/>
    </xf>
    <xf numFmtId="1" fontId="32" fillId="34" borderId="10" xfId="0" applyNumberFormat="1" applyFont="1" applyFill="1" applyBorder="1" applyAlignment="1">
      <alignment horizontal="center" vertical="top" wrapText="1"/>
    </xf>
    <xf numFmtId="1" fontId="32" fillId="4" borderId="10" xfId="0" applyNumberFormat="1" applyFont="1" applyFill="1" applyBorder="1" applyAlignment="1">
      <alignment horizontal="center" vertical="top" wrapText="1"/>
    </xf>
    <xf numFmtId="1" fontId="32" fillId="0" borderId="10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172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" fontId="35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Alignment="1">
      <alignment horizontal="center"/>
    </xf>
    <xf numFmtId="0" fontId="41" fillId="32" borderId="0" xfId="0" applyFont="1" applyFill="1" applyAlignment="1">
      <alignment horizontal="left"/>
    </xf>
    <xf numFmtId="0" fontId="17" fillId="32" borderId="0" xfId="0" applyFont="1" applyFill="1" applyAlignment="1">
      <alignment horizontal="left"/>
    </xf>
    <xf numFmtId="0" fontId="17" fillId="32" borderId="0" xfId="0" applyFont="1" applyFill="1" applyAlignment="1">
      <alignment/>
    </xf>
    <xf numFmtId="0" fontId="16" fillId="36" borderId="0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8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43" fillId="36" borderId="0" xfId="0" applyFont="1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55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59" fillId="0" borderId="0" xfId="0" applyFont="1" applyAlignment="1">
      <alignment/>
    </xf>
    <xf numFmtId="0" fontId="56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28" fillId="32" borderId="0" xfId="0" applyFont="1" applyFill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0" fillId="0" borderId="0" xfId="0" applyAlignment="1">
      <alignment/>
    </xf>
    <xf numFmtId="0" fontId="16" fillId="36" borderId="13" xfId="0" applyFont="1" applyFill="1" applyBorder="1" applyAlignment="1">
      <alignment vertical="top" wrapText="1"/>
    </xf>
    <xf numFmtId="0" fontId="30" fillId="36" borderId="13" xfId="0" applyFont="1" applyFill="1" applyBorder="1" applyAlignment="1">
      <alignment/>
    </xf>
    <xf numFmtId="0" fontId="30" fillId="36" borderId="19" xfId="0" applyFont="1" applyFill="1" applyBorder="1" applyAlignment="1">
      <alignment/>
    </xf>
    <xf numFmtId="0" fontId="30" fillId="36" borderId="20" xfId="0" applyFont="1" applyFill="1" applyBorder="1" applyAlignment="1">
      <alignment/>
    </xf>
    <xf numFmtId="0" fontId="31" fillId="36" borderId="14" xfId="0" applyFont="1" applyFill="1" applyBorder="1" applyAlignment="1">
      <alignment horizontal="center" vertical="top" wrapText="1"/>
    </xf>
    <xf numFmtId="0" fontId="31" fillId="36" borderId="0" xfId="0" applyFont="1" applyFill="1" applyBorder="1" applyAlignment="1">
      <alignment horizontal="center" vertical="top" wrapText="1"/>
    </xf>
    <xf numFmtId="0" fontId="16" fillId="36" borderId="14" xfId="0" applyFont="1" applyFill="1" applyBorder="1" applyAlignment="1">
      <alignment vertical="top" wrapText="1"/>
    </xf>
    <xf numFmtId="0" fontId="31" fillId="36" borderId="13" xfId="0" applyFont="1" applyFill="1" applyBorder="1" applyAlignment="1">
      <alignment horizontal="center" vertical="top" wrapText="1"/>
    </xf>
    <xf numFmtId="0" fontId="16" fillId="36" borderId="14" xfId="0" applyFont="1" applyFill="1" applyBorder="1" applyAlignment="1">
      <alignment horizontal="center" vertical="top" wrapText="1"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0" fontId="16" fillId="36" borderId="0" xfId="0" applyFont="1" applyFill="1" applyBorder="1" applyAlignment="1">
      <alignment vertical="top" wrapText="1"/>
    </xf>
    <xf numFmtId="0" fontId="32" fillId="36" borderId="10" xfId="0" applyFont="1" applyFill="1" applyBorder="1" applyAlignment="1">
      <alignment horizontal="center" vertical="top" wrapText="1"/>
    </xf>
    <xf numFmtId="0" fontId="32" fillId="36" borderId="15" xfId="0" applyFont="1" applyFill="1" applyBorder="1" applyAlignment="1">
      <alignment horizontal="center" vertical="top" wrapText="1"/>
    </xf>
    <xf numFmtId="0" fontId="66" fillId="36" borderId="10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/>
    </xf>
    <xf numFmtId="0" fontId="31" fillId="3" borderId="21" xfId="0" applyFont="1" applyFill="1" applyBorder="1" applyAlignment="1">
      <alignment horizontal="center" vertical="top" wrapText="1"/>
    </xf>
    <xf numFmtId="0" fontId="31" fillId="3" borderId="22" xfId="0" applyFont="1" applyFill="1" applyBorder="1" applyAlignment="1">
      <alignment horizontal="center" vertical="top" wrapText="1"/>
    </xf>
    <xf numFmtId="0" fontId="31" fillId="3" borderId="23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/>
    </xf>
    <xf numFmtId="0" fontId="16" fillId="3" borderId="23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72" fontId="1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19" fillId="4" borderId="10" xfId="0" applyFont="1" applyFill="1" applyBorder="1" applyAlignment="1">
      <alignment horizontal="center"/>
    </xf>
    <xf numFmtId="49" fontId="19" fillId="4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172" fontId="20" fillId="4" borderId="10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right"/>
    </xf>
    <xf numFmtId="0" fontId="19" fillId="4" borderId="10" xfId="0" applyFont="1" applyFill="1" applyBorder="1" applyAlignment="1">
      <alignment horizontal="right" vertical="center" wrapText="1"/>
    </xf>
    <xf numFmtId="172" fontId="19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172" fontId="0" fillId="4" borderId="10" xfId="0" applyNumberFormat="1" applyFill="1" applyBorder="1" applyAlignment="1">
      <alignment/>
    </xf>
    <xf numFmtId="172" fontId="17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18" fillId="0" borderId="25" xfId="0" applyFont="1" applyBorder="1" applyAlignment="1">
      <alignment horizontal="center"/>
    </xf>
    <xf numFmtId="0" fontId="18" fillId="36" borderId="26" xfId="0" applyFont="1" applyFill="1" applyBorder="1" applyAlignment="1">
      <alignment horizontal="center" vertical="center" wrapText="1"/>
    </xf>
    <xf numFmtId="0" fontId="62" fillId="36" borderId="26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 vertical="center" wrapText="1"/>
    </xf>
    <xf numFmtId="0" fontId="62" fillId="4" borderId="27" xfId="0" applyFont="1" applyFill="1" applyBorder="1" applyAlignment="1">
      <alignment horizontal="center" vertical="center" wrapText="1"/>
    </xf>
    <xf numFmtId="0" fontId="62" fillId="4" borderId="28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/>
    </xf>
    <xf numFmtId="172" fontId="18" fillId="4" borderId="1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72" fontId="62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0" borderId="2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4" borderId="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2" fontId="5" fillId="4" borderId="16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2" fontId="5" fillId="4" borderId="17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172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40" fillId="10" borderId="19" xfId="0" applyFont="1" applyFill="1" applyBorder="1" applyAlignment="1">
      <alignment horizontal="center"/>
    </xf>
    <xf numFmtId="0" fontId="40" fillId="10" borderId="12" xfId="0" applyFont="1" applyFill="1" applyBorder="1" applyAlignment="1">
      <alignment horizontal="center"/>
    </xf>
    <xf numFmtId="0" fontId="40" fillId="10" borderId="20" xfId="0" applyFont="1" applyFill="1" applyBorder="1" applyAlignment="1">
      <alignment horizontal="center"/>
    </xf>
    <xf numFmtId="0" fontId="40" fillId="10" borderId="17" xfId="0" applyFont="1" applyFill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0" fillId="37" borderId="15" xfId="0" applyFont="1" applyFill="1" applyBorder="1" applyAlignment="1">
      <alignment horizontal="center"/>
    </xf>
    <xf numFmtId="0" fontId="40" fillId="37" borderId="16" xfId="0" applyFont="1" applyFill="1" applyBorder="1" applyAlignment="1">
      <alignment horizontal="center"/>
    </xf>
    <xf numFmtId="0" fontId="40" fillId="37" borderId="17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72" fontId="7" fillId="3" borderId="1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5" fillId="0" borderId="13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55" fillId="35" borderId="10" xfId="0" applyFont="1" applyFill="1" applyBorder="1" applyAlignment="1">
      <alignment vertical="top" wrapText="1"/>
    </xf>
    <xf numFmtId="0" fontId="69" fillId="35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18" fillId="0" borderId="13" xfId="0" applyFont="1" applyBorder="1" applyAlignment="1">
      <alignment horizontal="center"/>
    </xf>
    <xf numFmtId="0" fontId="55" fillId="0" borderId="13" xfId="0" applyFont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/>
    </xf>
    <xf numFmtId="0" fontId="72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18" fillId="32" borderId="0" xfId="0" applyFont="1" applyFill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31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30" fillId="36" borderId="11" xfId="0" applyFont="1" applyFill="1" applyBorder="1" applyAlignment="1">
      <alignment vertical="top" wrapText="1"/>
    </xf>
    <xf numFmtId="0" fontId="6" fillId="36" borderId="32" xfId="0" applyFont="1" applyFill="1" applyBorder="1" applyAlignment="1">
      <alignment horizontal="center" vertical="top" wrapText="1"/>
    </xf>
    <xf numFmtId="0" fontId="30" fillId="36" borderId="32" xfId="0" applyFont="1" applyFill="1" applyBorder="1" applyAlignment="1">
      <alignment vertical="top" wrapText="1"/>
    </xf>
    <xf numFmtId="0" fontId="30" fillId="36" borderId="18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textRotation="90"/>
    </xf>
    <xf numFmtId="0" fontId="6" fillId="36" borderId="11" xfId="0" applyFont="1" applyFill="1" applyBorder="1" applyAlignment="1">
      <alignment horizontal="center" vertical="top" wrapText="1"/>
    </xf>
    <xf numFmtId="0" fontId="6" fillId="36" borderId="29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71" fillId="10" borderId="13" xfId="0" applyFont="1" applyFill="1" applyBorder="1" applyAlignment="1">
      <alignment horizontal="center" vertical="top" wrapText="1"/>
    </xf>
    <xf numFmtId="0" fontId="61" fillId="10" borderId="13" xfId="0" applyFont="1" applyFill="1" applyBorder="1" applyAlignment="1">
      <alignment horizontal="center" vertical="top" wrapText="1"/>
    </xf>
    <xf numFmtId="0" fontId="71" fillId="10" borderId="10" xfId="0" applyFont="1" applyFill="1" applyBorder="1" applyAlignment="1">
      <alignment horizontal="center" vertical="top" wrapText="1"/>
    </xf>
    <xf numFmtId="0" fontId="61" fillId="10" borderId="10" xfId="0" applyFont="1" applyFill="1" applyBorder="1" applyAlignment="1">
      <alignment horizontal="center" vertical="top" wrapText="1"/>
    </xf>
    <xf numFmtId="0" fontId="61" fillId="5" borderId="10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1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0" fontId="19" fillId="0" borderId="30" xfId="0" applyFont="1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172" fontId="17" fillId="0" borderId="34" xfId="0" applyNumberFormat="1" applyFont="1" applyBorder="1" applyAlignment="1">
      <alignment horizontal="right"/>
    </xf>
    <xf numFmtId="0" fontId="16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17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16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172" fontId="17" fillId="0" borderId="38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16" fillId="0" borderId="38" xfId="0" applyFont="1" applyBorder="1" applyAlignment="1">
      <alignment horizontal="center"/>
    </xf>
    <xf numFmtId="173" fontId="16" fillId="0" borderId="41" xfId="0" applyNumberFormat="1" applyFont="1" applyBorder="1" applyAlignment="1">
      <alignment/>
    </xf>
    <xf numFmtId="173" fontId="16" fillId="0" borderId="42" xfId="0" applyNumberFormat="1" applyFont="1" applyBorder="1" applyAlignment="1">
      <alignment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48" xfId="0" applyFont="1" applyBorder="1" applyAlignment="1">
      <alignment/>
    </xf>
    <xf numFmtId="0" fontId="16" fillId="0" borderId="49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172" fontId="30" fillId="0" borderId="11" xfId="0" applyNumberFormat="1" applyFont="1" applyBorder="1" applyAlignment="1">
      <alignment horizontal="right"/>
    </xf>
    <xf numFmtId="172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172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72" fontId="30" fillId="0" borderId="10" xfId="0" applyNumberFormat="1" applyFont="1" applyBorder="1" applyAlignment="1">
      <alignment horizontal="right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right"/>
    </xf>
    <xf numFmtId="172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30" fillId="0" borderId="34" xfId="0" applyFont="1" applyBorder="1" applyAlignment="1">
      <alignment/>
    </xf>
    <xf numFmtId="0" fontId="30" fillId="0" borderId="34" xfId="0" applyFont="1" applyBorder="1" applyAlignment="1">
      <alignment horizontal="right"/>
    </xf>
    <xf numFmtId="0" fontId="30" fillId="0" borderId="34" xfId="0" applyFont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3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173" fontId="16" fillId="36" borderId="10" xfId="0" applyNumberFormat="1" applyFont="1" applyFill="1" applyBorder="1" applyAlignment="1">
      <alignment/>
    </xf>
    <xf numFmtId="0" fontId="16" fillId="36" borderId="14" xfId="0" applyFont="1" applyFill="1" applyBorder="1" applyAlignment="1">
      <alignment horizontal="center"/>
    </xf>
    <xf numFmtId="0" fontId="16" fillId="36" borderId="14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9" fillId="38" borderId="14" xfId="0" applyFont="1" applyFill="1" applyBorder="1" applyAlignment="1">
      <alignment/>
    </xf>
    <xf numFmtId="0" fontId="19" fillId="38" borderId="30" xfId="0" applyFont="1" applyFill="1" applyBorder="1" applyAlignment="1">
      <alignment/>
    </xf>
    <xf numFmtId="0" fontId="17" fillId="10" borderId="33" xfId="0" applyFont="1" applyFill="1" applyBorder="1" applyAlignment="1">
      <alignment/>
    </xf>
    <xf numFmtId="0" fontId="0" fillId="10" borderId="51" xfId="0" applyFill="1" applyBorder="1" applyAlignment="1">
      <alignment/>
    </xf>
    <xf numFmtId="0" fontId="0" fillId="10" borderId="51" xfId="0" applyFill="1" applyBorder="1" applyAlignment="1">
      <alignment horizontal="right"/>
    </xf>
    <xf numFmtId="172" fontId="17" fillId="10" borderId="51" xfId="0" applyNumberFormat="1" applyFont="1" applyFill="1" applyBorder="1" applyAlignment="1">
      <alignment horizontal="right"/>
    </xf>
    <xf numFmtId="0" fontId="0" fillId="10" borderId="51" xfId="0" applyFill="1" applyBorder="1" applyAlignment="1">
      <alignment horizontal="center"/>
    </xf>
    <xf numFmtId="0" fontId="0" fillId="10" borderId="52" xfId="0" applyFill="1" applyBorder="1" applyAlignment="1">
      <alignment/>
    </xf>
    <xf numFmtId="0" fontId="30" fillId="38" borderId="14" xfId="0" applyFont="1" applyFill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30" fillId="0" borderId="10" xfId="48" applyFont="1" applyBorder="1" applyAlignment="1">
      <alignment horizontal="center"/>
      <protection/>
    </xf>
    <xf numFmtId="0" fontId="16" fillId="0" borderId="10" xfId="48" applyFont="1" applyBorder="1" applyAlignment="1">
      <alignment horizontal="center"/>
      <protection/>
    </xf>
    <xf numFmtId="2" fontId="11" fillId="0" borderId="10" xfId="48" applyNumberFormat="1" applyFont="1" applyBorder="1" applyAlignment="1">
      <alignment horizontal="center"/>
      <protection/>
    </xf>
    <xf numFmtId="0" fontId="30" fillId="0" borderId="10" xfId="48" applyFont="1" applyBorder="1">
      <alignment/>
      <protection/>
    </xf>
    <xf numFmtId="0" fontId="30" fillId="0" borderId="1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1" xfId="0" applyFont="1" applyBorder="1" applyAlignment="1">
      <alignment/>
    </xf>
    <xf numFmtId="2" fontId="59" fillId="0" borderId="10" xfId="0" applyNumberFormat="1" applyFont="1" applyBorder="1" applyAlignment="1">
      <alignment/>
    </xf>
    <xf numFmtId="0" fontId="59" fillId="36" borderId="13" xfId="0" applyFont="1" applyFill="1" applyBorder="1" applyAlignment="1">
      <alignment horizontal="center"/>
    </xf>
    <xf numFmtId="0" fontId="59" fillId="36" borderId="15" xfId="0" applyFont="1" applyFill="1" applyBorder="1" applyAlignment="1">
      <alignment/>
    </xf>
    <xf numFmtId="0" fontId="59" fillId="36" borderId="17" xfId="0" applyFont="1" applyFill="1" applyBorder="1" applyAlignment="1">
      <alignment/>
    </xf>
    <xf numFmtId="0" fontId="59" fillId="36" borderId="19" xfId="0" applyFont="1" applyFill="1" applyBorder="1" applyAlignment="1">
      <alignment/>
    </xf>
    <xf numFmtId="0" fontId="59" fillId="36" borderId="12" xfId="0" applyFont="1" applyFill="1" applyBorder="1" applyAlignment="1">
      <alignment/>
    </xf>
    <xf numFmtId="0" fontId="59" fillId="36" borderId="20" xfId="0" applyFont="1" applyFill="1" applyBorder="1" applyAlignment="1">
      <alignment/>
    </xf>
    <xf numFmtId="0" fontId="59" fillId="36" borderId="14" xfId="0" applyFont="1" applyFill="1" applyBorder="1" applyAlignment="1">
      <alignment/>
    </xf>
    <xf numFmtId="0" fontId="59" fillId="36" borderId="14" xfId="0" applyFont="1" applyFill="1" applyBorder="1" applyAlignment="1">
      <alignment horizontal="center"/>
    </xf>
    <xf numFmtId="0" fontId="59" fillId="36" borderId="29" xfId="0" applyFont="1" applyFill="1" applyBorder="1" applyAlignment="1">
      <alignment/>
    </xf>
    <xf numFmtId="0" fontId="59" fillId="36" borderId="18" xfId="0" applyFont="1" applyFill="1" applyBorder="1" applyAlignment="1">
      <alignment/>
    </xf>
    <xf numFmtId="0" fontId="59" fillId="36" borderId="32" xfId="0" applyFont="1" applyFill="1" applyBorder="1" applyAlignment="1">
      <alignment/>
    </xf>
    <xf numFmtId="0" fontId="59" fillId="36" borderId="31" xfId="0" applyFont="1" applyFill="1" applyBorder="1" applyAlignment="1">
      <alignment/>
    </xf>
    <xf numFmtId="0" fontId="59" fillId="36" borderId="3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59" fillId="36" borderId="16" xfId="0" applyFont="1" applyFill="1" applyBorder="1" applyAlignment="1">
      <alignment/>
    </xf>
    <xf numFmtId="0" fontId="16" fillId="36" borderId="13" xfId="0" applyFont="1" applyFill="1" applyBorder="1" applyAlignment="1">
      <alignment horizontal="center"/>
    </xf>
    <xf numFmtId="0" fontId="59" fillId="36" borderId="31" xfId="0" applyFont="1" applyFill="1" applyBorder="1" applyAlignment="1">
      <alignment horizontal="left"/>
    </xf>
    <xf numFmtId="0" fontId="59" fillId="36" borderId="11" xfId="0" applyFont="1" applyFill="1" applyBorder="1" applyAlignment="1">
      <alignment/>
    </xf>
    <xf numFmtId="0" fontId="59" fillId="36" borderId="11" xfId="0" applyFont="1" applyFill="1" applyBorder="1" applyAlignment="1">
      <alignment horizontal="center"/>
    </xf>
    <xf numFmtId="0" fontId="59" fillId="36" borderId="32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59" fillId="36" borderId="15" xfId="0" applyFont="1" applyFill="1" applyBorder="1" applyAlignment="1">
      <alignment/>
    </xf>
    <xf numFmtId="0" fontId="59" fillId="36" borderId="17" xfId="0" applyFont="1" applyFill="1" applyBorder="1" applyAlignment="1">
      <alignment/>
    </xf>
    <xf numFmtId="0" fontId="59" fillId="36" borderId="31" xfId="0" applyFont="1" applyFill="1" applyBorder="1" applyAlignment="1">
      <alignment horizontal="center"/>
    </xf>
    <xf numFmtId="0" fontId="57" fillId="34" borderId="15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57" fillId="34" borderId="15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17" fillId="38" borderId="10" xfId="0" applyFont="1" applyFill="1" applyBorder="1" applyAlignment="1">
      <alignment/>
    </xf>
    <xf numFmtId="0" fontId="17" fillId="38" borderId="10" xfId="0" applyFont="1" applyFill="1" applyBorder="1" applyAlignment="1">
      <alignment horizontal="center"/>
    </xf>
    <xf numFmtId="0" fontId="59" fillId="4" borderId="10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2" fontId="11" fillId="4" borderId="11" xfId="0" applyNumberFormat="1" applyFont="1" applyFill="1" applyBorder="1" applyAlignment="1">
      <alignment horizontal="left"/>
    </xf>
    <xf numFmtId="0" fontId="30" fillId="4" borderId="10" xfId="0" applyFont="1" applyFill="1" applyBorder="1" applyAlignment="1">
      <alignment horizontal="center"/>
    </xf>
    <xf numFmtId="0" fontId="60" fillId="34" borderId="15" xfId="0" applyFont="1" applyFill="1" applyBorder="1" applyAlignment="1">
      <alignment/>
    </xf>
    <xf numFmtId="0" fontId="59" fillId="34" borderId="16" xfId="0" applyFont="1" applyFill="1" applyBorder="1" applyAlignment="1">
      <alignment horizontal="center"/>
    </xf>
    <xf numFmtId="0" fontId="59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7" fillId="38" borderId="10" xfId="48" applyFont="1" applyFill="1" applyBorder="1" applyAlignment="1">
      <alignment horizontal="center"/>
      <protection/>
    </xf>
    <xf numFmtId="0" fontId="30" fillId="38" borderId="10" xfId="48" applyFont="1" applyFill="1" applyBorder="1" applyAlignment="1">
      <alignment horizontal="center"/>
      <protection/>
    </xf>
    <xf numFmtId="0" fontId="30" fillId="34" borderId="10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/>
    </xf>
    <xf numFmtId="0" fontId="30" fillId="38" borderId="10" xfId="0" applyFont="1" applyFill="1" applyBorder="1" applyAlignment="1">
      <alignment horizontal="center"/>
    </xf>
    <xf numFmtId="0" fontId="74" fillId="34" borderId="15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6" fillId="38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2" fontId="30" fillId="34" borderId="10" xfId="0" applyNumberFormat="1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6" fillId="34" borderId="16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9" fillId="34" borderId="0" xfId="0" applyFont="1" applyFill="1" applyAlignment="1">
      <alignment/>
    </xf>
    <xf numFmtId="0" fontId="11" fillId="34" borderId="0" xfId="0" applyFont="1" applyFill="1" applyBorder="1" applyAlignment="1">
      <alignment horizontal="left"/>
    </xf>
    <xf numFmtId="0" fontId="17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172" fontId="17" fillId="34" borderId="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0" fontId="17" fillId="38" borderId="19" xfId="0" applyFont="1" applyFill="1" applyBorder="1" applyAlignment="1">
      <alignment/>
    </xf>
    <xf numFmtId="0" fontId="39" fillId="32" borderId="0" xfId="0" applyFont="1" applyFill="1" applyAlignment="1">
      <alignment/>
    </xf>
    <xf numFmtId="0" fontId="50" fillId="36" borderId="10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50" fillId="36" borderId="14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0" fillId="4" borderId="10" xfId="0" applyNumberFormat="1" applyFont="1" applyFill="1" applyBorder="1" applyAlignment="1">
      <alignment horizontal="center" vertical="center"/>
    </xf>
    <xf numFmtId="49" fontId="50" fillId="4" borderId="10" xfId="0" applyNumberFormat="1" applyFont="1" applyFill="1" applyBorder="1" applyAlignment="1">
      <alignment horizontal="center" vertical="center" wrapText="1"/>
    </xf>
    <xf numFmtId="2" fontId="50" fillId="4" borderId="10" xfId="0" applyNumberFormat="1" applyFont="1" applyFill="1" applyBorder="1" applyAlignment="1">
      <alignment horizontal="center" vertical="center"/>
    </xf>
    <xf numFmtId="0" fontId="77" fillId="4" borderId="10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2" fontId="50" fillId="38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center" vertical="center"/>
    </xf>
    <xf numFmtId="0" fontId="77" fillId="0" borderId="13" xfId="0" applyFont="1" applyBorder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/>
    </xf>
    <xf numFmtId="0" fontId="77" fillId="0" borderId="0" xfId="0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/>
    </xf>
    <xf numFmtId="2" fontId="78" fillId="0" borderId="11" xfId="0" applyNumberFormat="1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172" fontId="78" fillId="0" borderId="10" xfId="0" applyNumberFormat="1" applyFont="1" applyFill="1" applyBorder="1" applyAlignment="1">
      <alignment horizontal="center" vertical="center"/>
    </xf>
    <xf numFmtId="172" fontId="78" fillId="0" borderId="13" xfId="0" applyNumberFormat="1" applyFont="1" applyFill="1" applyBorder="1" applyAlignment="1">
      <alignment horizontal="center" vertical="center"/>
    </xf>
    <xf numFmtId="2" fontId="78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0" fillId="4" borderId="10" xfId="0" applyFont="1" applyFill="1" applyBorder="1" applyAlignment="1">
      <alignment horizontal="center" vertical="center"/>
    </xf>
    <xf numFmtId="172" fontId="78" fillId="38" borderId="13" xfId="0" applyNumberFormat="1" applyFont="1" applyFill="1" applyBorder="1" applyAlignment="1">
      <alignment horizontal="center" vertical="center"/>
    </xf>
    <xf numFmtId="172" fontId="51" fillId="10" borderId="10" xfId="0" applyNumberFormat="1" applyFont="1" applyFill="1" applyBorder="1" applyAlignment="1">
      <alignment horizontal="center" vertical="center"/>
    </xf>
    <xf numFmtId="2" fontId="78" fillId="10" borderId="10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77" fillId="10" borderId="10" xfId="0" applyFont="1" applyFill="1" applyBorder="1" applyAlignment="1">
      <alignment/>
    </xf>
    <xf numFmtId="0" fontId="51" fillId="5" borderId="10" xfId="0" applyFont="1" applyFill="1" applyBorder="1" applyAlignment="1">
      <alignment horizontal="center" vertical="center"/>
    </xf>
    <xf numFmtId="0" fontId="77" fillId="5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26" xfId="0" applyFont="1" applyBorder="1" applyAlignment="1">
      <alignment/>
    </xf>
    <xf numFmtId="172" fontId="43" fillId="0" borderId="10" xfId="0" applyNumberFormat="1" applyFont="1" applyBorder="1" applyAlignment="1">
      <alignment horizontal="center"/>
    </xf>
    <xf numFmtId="0" fontId="38" fillId="39" borderId="26" xfId="0" applyFont="1" applyFill="1" applyBorder="1" applyAlignment="1">
      <alignment/>
    </xf>
    <xf numFmtId="172" fontId="38" fillId="39" borderId="26" xfId="0" applyNumberFormat="1" applyFont="1" applyFill="1" applyBorder="1" applyAlignment="1">
      <alignment horizontal="center"/>
    </xf>
    <xf numFmtId="172" fontId="43" fillId="35" borderId="10" xfId="0" applyNumberFormat="1" applyFont="1" applyFill="1" applyBorder="1" applyAlignment="1">
      <alignment horizontal="center"/>
    </xf>
    <xf numFmtId="172" fontId="43" fillId="0" borderId="10" xfId="0" applyNumberFormat="1" applyFont="1" applyBorder="1" applyAlignment="1">
      <alignment/>
    </xf>
    <xf numFmtId="172" fontId="43" fillId="0" borderId="13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38" fillId="4" borderId="50" xfId="0" applyFont="1" applyFill="1" applyBorder="1" applyAlignment="1">
      <alignment horizontal="center"/>
    </xf>
    <xf numFmtId="0" fontId="38" fillId="4" borderId="34" xfId="0" applyFont="1" applyFill="1" applyBorder="1" applyAlignment="1">
      <alignment horizontal="center"/>
    </xf>
    <xf numFmtId="0" fontId="38" fillId="4" borderId="34" xfId="0" applyFont="1" applyFill="1" applyBorder="1" applyAlignment="1">
      <alignment/>
    </xf>
    <xf numFmtId="0" fontId="43" fillId="36" borderId="53" xfId="0" applyFont="1" applyFill="1" applyBorder="1" applyAlignment="1">
      <alignment horizontal="center"/>
    </xf>
    <xf numFmtId="0" fontId="43" fillId="36" borderId="54" xfId="0" applyFont="1" applyFill="1" applyBorder="1" applyAlignment="1">
      <alignment horizontal="center"/>
    </xf>
    <xf numFmtId="0" fontId="39" fillId="36" borderId="53" xfId="0" applyFont="1" applyFill="1" applyBorder="1" applyAlignment="1">
      <alignment/>
    </xf>
    <xf numFmtId="0" fontId="43" fillId="36" borderId="27" xfId="0" applyFont="1" applyFill="1" applyBorder="1" applyAlignment="1">
      <alignment/>
    </xf>
    <xf numFmtId="0" fontId="43" fillId="36" borderId="28" xfId="0" applyFont="1" applyFill="1" applyBorder="1" applyAlignment="1">
      <alignment/>
    </xf>
    <xf numFmtId="0" fontId="43" fillId="36" borderId="55" xfId="0" applyFont="1" applyFill="1" applyBorder="1" applyAlignment="1">
      <alignment/>
    </xf>
    <xf numFmtId="0" fontId="43" fillId="36" borderId="56" xfId="0" applyFont="1" applyFill="1" applyBorder="1" applyAlignment="1">
      <alignment/>
    </xf>
    <xf numFmtId="0" fontId="43" fillId="36" borderId="54" xfId="0" applyFont="1" applyFill="1" applyBorder="1" applyAlignment="1">
      <alignment/>
    </xf>
    <xf numFmtId="0" fontId="43" fillId="36" borderId="53" xfId="0" applyFont="1" applyFill="1" applyBorder="1" applyAlignment="1">
      <alignment/>
    </xf>
    <xf numFmtId="0" fontId="43" fillId="36" borderId="57" xfId="0" applyFont="1" applyFill="1" applyBorder="1" applyAlignment="1">
      <alignment horizontal="center"/>
    </xf>
    <xf numFmtId="0" fontId="43" fillId="36" borderId="58" xfId="0" applyFont="1" applyFill="1" applyBorder="1" applyAlignment="1">
      <alignment horizontal="center"/>
    </xf>
    <xf numFmtId="0" fontId="39" fillId="36" borderId="57" xfId="0" applyFont="1" applyFill="1" applyBorder="1" applyAlignment="1">
      <alignment/>
    </xf>
    <xf numFmtId="0" fontId="43" fillId="36" borderId="57" xfId="0" applyFont="1" applyFill="1" applyBorder="1" applyAlignment="1">
      <alignment/>
    </xf>
    <xf numFmtId="0" fontId="43" fillId="36" borderId="59" xfId="0" applyFont="1" applyFill="1" applyBorder="1" applyAlignment="1">
      <alignment/>
    </xf>
    <xf numFmtId="0" fontId="43" fillId="36" borderId="60" xfId="0" applyFont="1" applyFill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36" borderId="61" xfId="0" applyFont="1" applyFill="1" applyBorder="1" applyAlignment="1">
      <alignment horizontal="center"/>
    </xf>
    <xf numFmtId="0" fontId="43" fillId="36" borderId="25" xfId="0" applyFont="1" applyFill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38" fillId="4" borderId="10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/>
    </xf>
    <xf numFmtId="172" fontId="38" fillId="4" borderId="10" xfId="0" applyNumberFormat="1" applyFont="1" applyFill="1" applyBorder="1" applyAlignment="1">
      <alignment/>
    </xf>
    <xf numFmtId="0" fontId="38" fillId="4" borderId="10" xfId="0" applyFont="1" applyFill="1" applyBorder="1" applyAlignment="1">
      <alignment horizontal="center"/>
    </xf>
    <xf numFmtId="172" fontId="38" fillId="4" borderId="10" xfId="0" applyNumberFormat="1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0" fontId="43" fillId="35" borderId="28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38" fillId="4" borderId="10" xfId="0" applyFont="1" applyFill="1" applyBorder="1" applyAlignment="1">
      <alignment horizontal="left"/>
    </xf>
    <xf numFmtId="1" fontId="38" fillId="4" borderId="10" xfId="0" applyNumberFormat="1" applyFont="1" applyFill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35" xfId="0" applyFont="1" applyBorder="1" applyAlignment="1">
      <alignment/>
    </xf>
    <xf numFmtId="0" fontId="38" fillId="0" borderId="0" xfId="0" applyFont="1" applyBorder="1" applyAlignment="1">
      <alignment/>
    </xf>
    <xf numFmtId="0" fontId="49" fillId="32" borderId="0" xfId="0" applyFont="1" applyFill="1" applyAlignment="1">
      <alignment/>
    </xf>
    <xf numFmtId="0" fontId="50" fillId="32" borderId="0" xfId="0" applyFont="1" applyFill="1" applyAlignment="1">
      <alignment/>
    </xf>
    <xf numFmtId="0" fontId="79" fillId="32" borderId="0" xfId="0" applyFont="1" applyFill="1" applyAlignment="1">
      <alignment/>
    </xf>
    <xf numFmtId="0" fontId="80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81" fillId="32" borderId="0" xfId="0" applyFont="1" applyFill="1" applyAlignment="1">
      <alignment/>
    </xf>
    <xf numFmtId="0" fontId="43" fillId="0" borderId="34" xfId="0" applyFont="1" applyBorder="1" applyAlignment="1">
      <alignment horizontal="center"/>
    </xf>
    <xf numFmtId="0" fontId="43" fillId="0" borderId="34" xfId="0" applyFont="1" applyBorder="1" applyAlignment="1">
      <alignment horizontal="left"/>
    </xf>
    <xf numFmtId="0" fontId="43" fillId="0" borderId="34" xfId="0" applyFont="1" applyBorder="1" applyAlignment="1">
      <alignment/>
    </xf>
    <xf numFmtId="0" fontId="43" fillId="0" borderId="6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41" xfId="0" applyFont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3" xfId="0" applyFont="1" applyFill="1" applyBorder="1" applyAlignment="1">
      <alignment horizontal="center"/>
    </xf>
    <xf numFmtId="0" fontId="43" fillId="36" borderId="12" xfId="0" applyFont="1" applyFill="1" applyBorder="1" applyAlignment="1">
      <alignment/>
    </xf>
    <xf numFmtId="0" fontId="43" fillId="36" borderId="20" xfId="0" applyFont="1" applyFill="1" applyBorder="1" applyAlignment="1">
      <alignment horizontal="center"/>
    </xf>
    <xf numFmtId="0" fontId="43" fillId="36" borderId="15" xfId="0" applyFont="1" applyFill="1" applyBorder="1" applyAlignment="1">
      <alignment/>
    </xf>
    <xf numFmtId="0" fontId="43" fillId="36" borderId="17" xfId="0" applyFont="1" applyFill="1" applyBorder="1" applyAlignment="1">
      <alignment/>
    </xf>
    <xf numFmtId="0" fontId="43" fillId="36" borderId="16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0" fontId="43" fillId="36" borderId="14" xfId="0" applyFont="1" applyFill="1" applyBorder="1" applyAlignment="1">
      <alignment horizontal="center"/>
    </xf>
    <xf numFmtId="0" fontId="43" fillId="36" borderId="0" xfId="0" applyFont="1" applyFill="1" applyBorder="1" applyAlignment="1">
      <alignment horizontal="center"/>
    </xf>
    <xf numFmtId="0" fontId="43" fillId="36" borderId="31" xfId="0" applyFont="1" applyFill="1" applyBorder="1" applyAlignment="1">
      <alignment horizontal="center"/>
    </xf>
    <xf numFmtId="0" fontId="43" fillId="36" borderId="14" xfId="0" applyFont="1" applyFill="1" applyBorder="1" applyAlignment="1">
      <alignment/>
    </xf>
    <xf numFmtId="0" fontId="43" fillId="36" borderId="0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1" xfId="0" applyFont="1" applyFill="1" applyBorder="1" applyAlignment="1">
      <alignment horizontal="center"/>
    </xf>
    <xf numFmtId="0" fontId="43" fillId="36" borderId="18" xfId="0" applyFont="1" applyFill="1" applyBorder="1" applyAlignment="1">
      <alignment/>
    </xf>
    <xf numFmtId="0" fontId="43" fillId="36" borderId="32" xfId="0" applyFont="1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0" fontId="43" fillId="10" borderId="34" xfId="0" applyFont="1" applyFill="1" applyBorder="1" applyAlignment="1">
      <alignment/>
    </xf>
    <xf numFmtId="172" fontId="38" fillId="10" borderId="34" xfId="0" applyNumberFormat="1" applyFont="1" applyFill="1" applyBorder="1" applyAlignment="1">
      <alignment horizontal="center"/>
    </xf>
    <xf numFmtId="0" fontId="43" fillId="10" borderId="35" xfId="0" applyFont="1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33" xfId="0" applyFill="1" applyBorder="1" applyAlignment="1">
      <alignment/>
    </xf>
    <xf numFmtId="0" fontId="9" fillId="36" borderId="52" xfId="0" applyFont="1" applyFill="1" applyBorder="1" applyAlignment="1">
      <alignment horizontal="center"/>
    </xf>
    <xf numFmtId="0" fontId="16" fillId="36" borderId="39" xfId="0" applyFon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4" xfId="0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1" xfId="0" applyFill="1" applyBorder="1" applyAlignment="1">
      <alignment/>
    </xf>
    <xf numFmtId="0" fontId="34" fillId="36" borderId="64" xfId="0" applyFont="1" applyFill="1" applyBorder="1" applyAlignment="1">
      <alignment/>
    </xf>
    <xf numFmtId="0" fontId="34" fillId="36" borderId="66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66" xfId="0" applyFill="1" applyBorder="1" applyAlignment="1">
      <alignment/>
    </xf>
    <xf numFmtId="0" fontId="0" fillId="36" borderId="68" xfId="0" applyFill="1" applyBorder="1" applyAlignment="1">
      <alignment/>
    </xf>
    <xf numFmtId="0" fontId="0" fillId="36" borderId="68" xfId="0" applyFill="1" applyBorder="1" applyAlignment="1">
      <alignment horizontal="center"/>
    </xf>
    <xf numFmtId="0" fontId="4" fillId="36" borderId="50" xfId="0" applyFont="1" applyFill="1" applyBorder="1" applyAlignment="1">
      <alignment horizontal="center" vertical="center" wrapText="1"/>
    </xf>
    <xf numFmtId="0" fontId="53" fillId="36" borderId="34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62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/>
    </xf>
    <xf numFmtId="0" fontId="54" fillId="36" borderId="69" xfId="0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center" vertical="center"/>
    </xf>
    <xf numFmtId="0" fontId="84" fillId="40" borderId="72" xfId="0" applyFont="1" applyFill="1" applyBorder="1" applyAlignment="1">
      <alignment/>
    </xf>
    <xf numFmtId="172" fontId="10" fillId="40" borderId="72" xfId="0" applyNumberFormat="1" applyFont="1" applyFill="1" applyBorder="1" applyAlignment="1">
      <alignment/>
    </xf>
    <xf numFmtId="0" fontId="10" fillId="40" borderId="72" xfId="0" applyFont="1" applyFill="1" applyBorder="1" applyAlignment="1">
      <alignment/>
    </xf>
    <xf numFmtId="0" fontId="88" fillId="40" borderId="72" xfId="0" applyFont="1" applyFill="1" applyBorder="1" applyAlignment="1">
      <alignment/>
    </xf>
    <xf numFmtId="0" fontId="89" fillId="40" borderId="72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6" borderId="53" xfId="0" applyFont="1" applyFill="1" applyBorder="1" applyAlignment="1">
      <alignment/>
    </xf>
    <xf numFmtId="0" fontId="10" fillId="36" borderId="57" xfId="0" applyFont="1" applyFill="1" applyBorder="1" applyAlignment="1">
      <alignment/>
    </xf>
    <xf numFmtId="0" fontId="10" fillId="36" borderId="25" xfId="0" applyFont="1" applyFill="1" applyBorder="1" applyAlignment="1">
      <alignment/>
    </xf>
    <xf numFmtId="0" fontId="10" fillId="36" borderId="73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10" fillId="36" borderId="72" xfId="0" applyFont="1" applyFill="1" applyBorder="1" applyAlignment="1">
      <alignment/>
    </xf>
    <xf numFmtId="0" fontId="91" fillId="10" borderId="0" xfId="0" applyFont="1" applyFill="1" applyAlignment="1">
      <alignment/>
    </xf>
    <xf numFmtId="0" fontId="88" fillId="10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77" fillId="0" borderId="0" xfId="0" applyFont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0" fontId="43" fillId="32" borderId="0" xfId="0" applyFont="1" applyFill="1" applyAlignment="1">
      <alignment horizontal="center" vertical="top" wrapText="1"/>
    </xf>
    <xf numFmtId="49" fontId="38" fillId="32" borderId="0" xfId="0" applyNumberFormat="1" applyFont="1" applyFill="1" applyAlignment="1">
      <alignment horizontal="center" vertical="top" wrapText="1"/>
    </xf>
    <xf numFmtId="172" fontId="38" fillId="32" borderId="0" xfId="0" applyNumberFormat="1" applyFont="1" applyFill="1" applyAlignment="1">
      <alignment horizontal="center" vertical="top" wrapText="1"/>
    </xf>
    <xf numFmtId="0" fontId="38" fillId="32" borderId="0" xfId="0" applyFont="1" applyFill="1" applyAlignment="1">
      <alignment horizontal="center" vertical="top" wrapText="1"/>
    </xf>
    <xf numFmtId="172" fontId="0" fillId="32" borderId="0" xfId="0" applyNumberFormat="1" applyFill="1" applyAlignment="1">
      <alignment horizontal="center"/>
    </xf>
    <xf numFmtId="172" fontId="43" fillId="32" borderId="0" xfId="0" applyNumberFormat="1" applyFont="1" applyFill="1" applyAlignment="1">
      <alignment horizontal="center" vertical="top" wrapText="1"/>
    </xf>
    <xf numFmtId="173" fontId="0" fillId="32" borderId="0" xfId="0" applyNumberFormat="1" applyFill="1" applyAlignment="1">
      <alignment horizontal="center"/>
    </xf>
    <xf numFmtId="172" fontId="43" fillId="36" borderId="10" xfId="0" applyNumberFormat="1" applyFont="1" applyFill="1" applyBorder="1" applyAlignment="1">
      <alignment horizontal="center" wrapText="1"/>
    </xf>
    <xf numFmtId="0" fontId="38" fillId="36" borderId="10" xfId="0" applyNumberFormat="1" applyFont="1" applyFill="1" applyBorder="1" applyAlignment="1">
      <alignment horizontal="center" wrapText="1"/>
    </xf>
    <xf numFmtId="49" fontId="38" fillId="36" borderId="10" xfId="0" applyNumberFormat="1" applyFont="1" applyFill="1" applyBorder="1" applyAlignment="1">
      <alignment horizontal="center" wrapText="1"/>
    </xf>
    <xf numFmtId="1" fontId="38" fillId="36" borderId="10" xfId="0" applyNumberFormat="1" applyFont="1" applyFill="1" applyBorder="1" applyAlignment="1">
      <alignment horizontal="center" wrapText="1"/>
    </xf>
    <xf numFmtId="172" fontId="93" fillId="1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1" fontId="43" fillId="32" borderId="0" xfId="0" applyNumberFormat="1" applyFont="1" applyFill="1" applyAlignment="1">
      <alignment horizontal="center" vertical="top" wrapText="1"/>
    </xf>
    <xf numFmtId="1" fontId="38" fillId="36" borderId="10" xfId="0" applyNumberFormat="1" applyFont="1" applyFill="1" applyBorder="1" applyAlignment="1">
      <alignment horizontal="center" vertical="center" wrapText="1"/>
    </xf>
    <xf numFmtId="0" fontId="79" fillId="10" borderId="10" xfId="0" applyNumberFormat="1" applyFont="1" applyFill="1" applyBorder="1" applyAlignment="1">
      <alignment horizontal="center" wrapText="1"/>
    </xf>
    <xf numFmtId="0" fontId="38" fillId="38" borderId="10" xfId="0" applyFont="1" applyFill="1" applyBorder="1" applyAlignment="1">
      <alignment horizontal="center" vertical="top" wrapText="1"/>
    </xf>
    <xf numFmtId="172" fontId="38" fillId="38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center" wrapText="1"/>
    </xf>
    <xf numFmtId="0" fontId="0" fillId="36" borderId="11" xfId="0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24" fillId="10" borderId="10" xfId="0" applyFont="1" applyFill="1" applyBorder="1" applyAlignment="1">
      <alignment/>
    </xf>
    <xf numFmtId="0" fontId="24" fillId="34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58" fillId="32" borderId="0" xfId="0" applyFont="1" applyFill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top" wrapText="1"/>
    </xf>
    <xf numFmtId="0" fontId="61" fillId="35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" vertical="top" wrapText="1"/>
    </xf>
    <xf numFmtId="0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76" fillId="0" borderId="11" xfId="0" applyFont="1" applyFill="1" applyBorder="1" applyAlignment="1">
      <alignment horizontal="center" vertical="center"/>
    </xf>
    <xf numFmtId="49" fontId="76" fillId="0" borderId="11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2" fontId="76" fillId="0" borderId="11" xfId="0" applyNumberFormat="1" applyFont="1" applyFill="1" applyBorder="1" applyAlignment="1">
      <alignment horizontal="center" vertical="center"/>
    </xf>
    <xf numFmtId="2" fontId="76" fillId="0" borderId="11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172" fontId="76" fillId="0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172" fontId="96" fillId="0" borderId="10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2" fontId="97" fillId="0" borderId="10" xfId="0" applyNumberFormat="1" applyFont="1" applyFill="1" applyBorder="1" applyAlignment="1">
      <alignment horizontal="center" vertical="center"/>
    </xf>
    <xf numFmtId="2" fontId="97" fillId="0" borderId="11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/>
    </xf>
    <xf numFmtId="2" fontId="97" fillId="0" borderId="13" xfId="0" applyNumberFormat="1" applyFont="1" applyFill="1" applyBorder="1" applyAlignment="1">
      <alignment horizontal="center" vertical="center"/>
    </xf>
    <xf numFmtId="0" fontId="99" fillId="0" borderId="11" xfId="0" applyFont="1" applyBorder="1" applyAlignment="1">
      <alignment/>
    </xf>
    <xf numFmtId="0" fontId="99" fillId="0" borderId="10" xfId="0" applyFont="1" applyBorder="1" applyAlignment="1">
      <alignment/>
    </xf>
    <xf numFmtId="0" fontId="96" fillId="0" borderId="10" xfId="0" applyFont="1" applyFill="1" applyBorder="1" applyAlignment="1">
      <alignment horizontal="center" vertical="center" wrapText="1"/>
    </xf>
    <xf numFmtId="2" fontId="96" fillId="0" borderId="11" xfId="0" applyNumberFormat="1" applyFont="1" applyFill="1" applyBorder="1" applyAlignment="1">
      <alignment horizontal="center" vertical="center"/>
    </xf>
    <xf numFmtId="2" fontId="96" fillId="0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72" fontId="96" fillId="0" borderId="11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49" fontId="96" fillId="0" borderId="11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2" fontId="96" fillId="0" borderId="11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2" fontId="96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/>
    </xf>
    <xf numFmtId="0" fontId="101" fillId="0" borderId="13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2" fontId="101" fillId="0" borderId="13" xfId="0" applyNumberFormat="1" applyFont="1" applyFill="1" applyBorder="1" applyAlignment="1">
      <alignment horizontal="center" vertical="center"/>
    </xf>
    <xf numFmtId="2" fontId="96" fillId="0" borderId="11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2" fontId="96" fillId="0" borderId="13" xfId="0" applyNumberFormat="1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0" fontId="36" fillId="41" borderId="10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36" fillId="3" borderId="10" xfId="0" applyFont="1" applyFill="1" applyBorder="1" applyAlignment="1">
      <alignment horizontal="center" wrapText="1"/>
    </xf>
    <xf numFmtId="172" fontId="36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wrapText="1"/>
    </xf>
    <xf numFmtId="172" fontId="16" fillId="0" borderId="10" xfId="0" applyNumberFormat="1" applyFont="1" applyBorder="1" applyAlignment="1">
      <alignment horizontal="center" wrapText="1"/>
    </xf>
    <xf numFmtId="172" fontId="11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0" fontId="35" fillId="5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36" fillId="36" borderId="17" xfId="0" applyFont="1" applyFill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49" fontId="35" fillId="0" borderId="11" xfId="0" applyNumberFormat="1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wrapText="1"/>
    </xf>
    <xf numFmtId="0" fontId="36" fillId="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36" fillId="36" borderId="10" xfId="0" applyFont="1" applyFill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wrapText="1"/>
    </xf>
    <xf numFmtId="2" fontId="38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NumberFormat="1" applyFont="1" applyFill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41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2" fontId="41" fillId="0" borderId="3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172" fontId="43" fillId="0" borderId="26" xfId="0" applyNumberFormat="1" applyFont="1" applyBorder="1" applyAlignment="1">
      <alignment horizontal="center"/>
    </xf>
    <xf numFmtId="172" fontId="43" fillId="34" borderId="10" xfId="0" applyNumberFormat="1" applyFont="1" applyFill="1" applyBorder="1" applyAlignment="1">
      <alignment horizontal="center"/>
    </xf>
    <xf numFmtId="2" fontId="43" fillId="0" borderId="26" xfId="0" applyNumberFormat="1" applyFont="1" applyBorder="1" applyAlignment="1">
      <alignment horizontal="center"/>
    </xf>
    <xf numFmtId="172" fontId="43" fillId="0" borderId="26" xfId="0" applyNumberFormat="1" applyFont="1" applyBorder="1" applyAlignment="1">
      <alignment/>
    </xf>
    <xf numFmtId="0" fontId="43" fillId="0" borderId="53" xfId="0" applyFont="1" applyBorder="1" applyAlignment="1">
      <alignment horizontal="center"/>
    </xf>
    <xf numFmtId="172" fontId="43" fillId="0" borderId="53" xfId="0" applyNumberFormat="1" applyFont="1" applyBorder="1" applyAlignment="1">
      <alignment horizontal="center"/>
    </xf>
    <xf numFmtId="172" fontId="43" fillId="34" borderId="13" xfId="0" applyNumberFormat="1" applyFont="1" applyFill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38" fillId="32" borderId="10" xfId="0" applyFont="1" applyFill="1" applyBorder="1" applyAlignment="1">
      <alignment/>
    </xf>
    <xf numFmtId="172" fontId="38" fillId="42" borderId="26" xfId="0" applyNumberFormat="1" applyFont="1" applyFill="1" applyBorder="1" applyAlignment="1">
      <alignment horizontal="center"/>
    </xf>
    <xf numFmtId="172" fontId="38" fillId="32" borderId="3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6" xfId="0" applyNumberFormat="1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172" fontId="38" fillId="32" borderId="10" xfId="0" applyNumberFormat="1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35" borderId="0" xfId="43" applyNumberFormat="1" applyFont="1" applyFill="1" applyAlignment="1">
      <alignment horizontal="center"/>
    </xf>
    <xf numFmtId="1" fontId="43" fillId="35" borderId="10" xfId="0" applyNumberFormat="1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3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04" fillId="35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14" fillId="32" borderId="17" xfId="0" applyFont="1" applyFill="1" applyBorder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172" fontId="18" fillId="0" borderId="26" xfId="0" applyNumberFormat="1" applyFont="1" applyBorder="1" applyAlignment="1">
      <alignment horizontal="center"/>
    </xf>
    <xf numFmtId="172" fontId="18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18" fillId="0" borderId="28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172" fontId="18" fillId="0" borderId="25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172" fontId="18" fillId="32" borderId="10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72" fontId="11" fillId="32" borderId="10" xfId="0" applyNumberFormat="1" applyFont="1" applyFill="1" applyBorder="1" applyAlignment="1">
      <alignment horizontal="center"/>
    </xf>
    <xf numFmtId="0" fontId="30" fillId="0" borderId="10" xfId="48" applyFont="1" applyFill="1" applyBorder="1" applyAlignment="1">
      <alignment horizontal="center"/>
      <protection/>
    </xf>
    <xf numFmtId="172" fontId="17" fillId="32" borderId="10" xfId="48" applyNumberFormat="1" applyFont="1" applyFill="1" applyBorder="1" applyAlignment="1">
      <alignment horizontal="center"/>
      <protection/>
    </xf>
    <xf numFmtId="172" fontId="17" fillId="32" borderId="11" xfId="0" applyNumberFormat="1" applyFont="1" applyFill="1" applyBorder="1" applyAlignment="1">
      <alignment horizontal="center"/>
    </xf>
    <xf numFmtId="172" fontId="17" fillId="32" borderId="1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30" fillId="0" borderId="29" xfId="48" applyFont="1" applyFill="1" applyBorder="1" applyAlignment="1">
      <alignment horizontal="center"/>
      <protection/>
    </xf>
    <xf numFmtId="172" fontId="17" fillId="0" borderId="10" xfId="48" applyNumberFormat="1" applyFont="1" applyFill="1" applyBorder="1" applyAlignment="1">
      <alignment horizontal="center"/>
      <protection/>
    </xf>
    <xf numFmtId="172" fontId="30" fillId="32" borderId="10" xfId="48" applyNumberFormat="1" applyFont="1" applyFill="1" applyBorder="1" applyAlignment="1">
      <alignment horizontal="center"/>
      <protection/>
    </xf>
    <xf numFmtId="0" fontId="17" fillId="32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8" fillId="32" borderId="10" xfId="0" applyNumberFormat="1" applyFont="1" applyFill="1" applyBorder="1" applyAlignment="1">
      <alignment horizontal="center" vertical="center"/>
    </xf>
    <xf numFmtId="172" fontId="64" fillId="32" borderId="10" xfId="0" applyNumberFormat="1" applyFont="1" applyFill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72" fontId="49" fillId="0" borderId="26" xfId="0" applyNumberFormat="1" applyFont="1" applyBorder="1" applyAlignment="1">
      <alignment horizontal="center" vertical="center"/>
    </xf>
    <xf numFmtId="172" fontId="9" fillId="0" borderId="78" xfId="0" applyNumberFormat="1" applyFont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 vertical="center"/>
    </xf>
    <xf numFmtId="172" fontId="9" fillId="0" borderId="72" xfId="0" applyNumberFormat="1" applyFont="1" applyBorder="1" applyAlignment="1">
      <alignment/>
    </xf>
    <xf numFmtId="0" fontId="84" fillId="0" borderId="26" xfId="0" applyFont="1" applyBorder="1" applyAlignment="1">
      <alignment/>
    </xf>
    <xf numFmtId="0" fontId="86" fillId="0" borderId="26" xfId="0" applyFont="1" applyBorder="1" applyAlignment="1">
      <alignment horizontal="center"/>
    </xf>
    <xf numFmtId="0" fontId="86" fillId="0" borderId="26" xfId="0" applyFont="1" applyBorder="1" applyAlignment="1">
      <alignment/>
    </xf>
    <xf numFmtId="172" fontId="84" fillId="43" borderId="26" xfId="0" applyNumberFormat="1" applyFont="1" applyFill="1" applyBorder="1" applyAlignment="1">
      <alignment horizontal="center"/>
    </xf>
    <xf numFmtId="0" fontId="85" fillId="0" borderId="72" xfId="0" applyFont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172" fontId="10" fillId="44" borderId="26" xfId="0" applyNumberFormat="1" applyFont="1" applyFill="1" applyBorder="1" applyAlignment="1">
      <alignment horizontal="center"/>
    </xf>
    <xf numFmtId="172" fontId="84" fillId="44" borderId="26" xfId="0" applyNumberFormat="1" applyFont="1" applyFill="1" applyBorder="1" applyAlignment="1">
      <alignment horizontal="center"/>
    </xf>
    <xf numFmtId="172" fontId="10" fillId="43" borderId="26" xfId="0" applyNumberFormat="1" applyFont="1" applyFill="1" applyBorder="1" applyAlignment="1">
      <alignment horizontal="center"/>
    </xf>
    <xf numFmtId="0" fontId="84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84" fillId="45" borderId="26" xfId="0" applyNumberFormat="1" applyFont="1" applyFill="1" applyBorder="1" applyAlignment="1">
      <alignment horizontal="center"/>
    </xf>
    <xf numFmtId="0" fontId="84" fillId="43" borderId="26" xfId="0" applyFont="1" applyFill="1" applyBorder="1" applyAlignment="1">
      <alignment horizontal="center"/>
    </xf>
    <xf numFmtId="2" fontId="84" fillId="44" borderId="26" xfId="0" applyNumberFormat="1" applyFont="1" applyFill="1" applyBorder="1" applyAlignment="1">
      <alignment/>
    </xf>
    <xf numFmtId="0" fontId="49" fillId="0" borderId="53" xfId="0" applyFont="1" applyBorder="1" applyAlignment="1">
      <alignment horizontal="center"/>
    </xf>
    <xf numFmtId="0" fontId="84" fillId="0" borderId="26" xfId="0" applyFont="1" applyBorder="1" applyAlignment="1">
      <alignment horizontal="left"/>
    </xf>
    <xf numFmtId="0" fontId="85" fillId="0" borderId="26" xfId="0" applyFont="1" applyBorder="1" applyAlignment="1">
      <alignment horizontal="center"/>
    </xf>
    <xf numFmtId="172" fontId="84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2" fontId="10" fillId="0" borderId="26" xfId="0" applyNumberFormat="1" applyFont="1" applyBorder="1" applyAlignment="1">
      <alignment horizontal="center"/>
    </xf>
    <xf numFmtId="2" fontId="87" fillId="0" borderId="26" xfId="0" applyNumberFormat="1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0" borderId="72" xfId="0" applyFont="1" applyBorder="1" applyAlignment="1">
      <alignment/>
    </xf>
    <xf numFmtId="0" fontId="50" fillId="0" borderId="72" xfId="0" applyFont="1" applyBorder="1" applyAlignment="1">
      <alignment horizontal="center"/>
    </xf>
    <xf numFmtId="0" fontId="50" fillId="0" borderId="72" xfId="0" applyFont="1" applyBorder="1" applyAlignment="1">
      <alignment/>
    </xf>
    <xf numFmtId="0" fontId="50" fillId="0" borderId="72" xfId="0" applyFont="1" applyBorder="1" applyAlignment="1">
      <alignment horizontal="center" vertical="center"/>
    </xf>
    <xf numFmtId="172" fontId="50" fillId="0" borderId="72" xfId="0" applyNumberFormat="1" applyFont="1" applyBorder="1" applyAlignment="1">
      <alignment horizontal="center" vertical="center"/>
    </xf>
    <xf numFmtId="172" fontId="50" fillId="0" borderId="72" xfId="0" applyNumberFormat="1" applyFont="1" applyBorder="1" applyAlignment="1">
      <alignment vertical="center"/>
    </xf>
    <xf numFmtId="0" fontId="50" fillId="0" borderId="72" xfId="0" applyFont="1" applyBorder="1" applyAlignment="1">
      <alignment vertical="center"/>
    </xf>
    <xf numFmtId="0" fontId="91" fillId="10" borderId="0" xfId="0" applyFont="1" applyFill="1" applyAlignment="1">
      <alignment horizontal="center"/>
    </xf>
    <xf numFmtId="49" fontId="7" fillId="10" borderId="10" xfId="0" applyNumberFormat="1" applyFont="1" applyFill="1" applyBorder="1" applyAlignment="1">
      <alignment horizontal="center"/>
    </xf>
    <xf numFmtId="172" fontId="5" fillId="32" borderId="10" xfId="0" applyNumberFormat="1" applyFont="1" applyFill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2" fontId="5" fillId="32" borderId="11" xfId="0" applyNumberFormat="1" applyFont="1" applyFill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1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172" fontId="5" fillId="32" borderId="14" xfId="0" applyNumberFormat="1" applyFont="1" applyFill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72" fontId="17" fillId="32" borderId="10" xfId="0" applyNumberFormat="1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top" wrapText="1"/>
    </xf>
    <xf numFmtId="0" fontId="61" fillId="32" borderId="10" xfId="0" applyNumberFormat="1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center" vertical="top" wrapText="1"/>
    </xf>
    <xf numFmtId="0" fontId="71" fillId="32" borderId="10" xfId="0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/>
    </xf>
    <xf numFmtId="172" fontId="17" fillId="38" borderId="10" xfId="0" applyNumberFormat="1" applyFont="1" applyFill="1" applyBorder="1" applyAlignment="1">
      <alignment horizontal="center"/>
    </xf>
    <xf numFmtId="172" fontId="76" fillId="32" borderId="10" xfId="0" applyNumberFormat="1" applyFont="1" applyFill="1" applyBorder="1" applyAlignment="1">
      <alignment horizontal="center" vertical="center"/>
    </xf>
    <xf numFmtId="172" fontId="97" fillId="32" borderId="10" xfId="0" applyNumberFormat="1" applyFont="1" applyFill="1" applyBorder="1" applyAlignment="1">
      <alignment horizontal="center" vertical="center"/>
    </xf>
    <xf numFmtId="172" fontId="50" fillId="32" borderId="10" xfId="0" applyNumberFormat="1" applyFont="1" applyFill="1" applyBorder="1" applyAlignment="1">
      <alignment horizontal="center" vertical="center"/>
    </xf>
    <xf numFmtId="172" fontId="96" fillId="32" borderId="11" xfId="0" applyNumberFormat="1" applyFont="1" applyFill="1" applyBorder="1" applyAlignment="1">
      <alignment horizontal="center" vertical="center"/>
    </xf>
    <xf numFmtId="172" fontId="96" fillId="32" borderId="10" xfId="0" applyNumberFormat="1" applyFont="1" applyFill="1" applyBorder="1" applyAlignment="1">
      <alignment horizontal="center" vertical="center"/>
    </xf>
    <xf numFmtId="172" fontId="96" fillId="32" borderId="10" xfId="0" applyNumberFormat="1" applyFont="1" applyFill="1" applyBorder="1" applyAlignment="1">
      <alignment horizontal="center" vertical="center"/>
    </xf>
    <xf numFmtId="172" fontId="101" fillId="32" borderId="13" xfId="0" applyNumberFormat="1" applyFont="1" applyFill="1" applyBorder="1" applyAlignment="1">
      <alignment horizontal="center" vertical="center"/>
    </xf>
    <xf numFmtId="172" fontId="96" fillId="32" borderId="13" xfId="0" applyNumberFormat="1" applyFont="1" applyFill="1" applyBorder="1" applyAlignment="1">
      <alignment horizontal="center" vertical="center"/>
    </xf>
    <xf numFmtId="172" fontId="51" fillId="32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72" fontId="38" fillId="32" borderId="10" xfId="0" applyNumberFormat="1" applyFont="1" applyFill="1" applyBorder="1" applyAlignment="1">
      <alignment horizontal="center" vertical="top" wrapText="1"/>
    </xf>
    <xf numFmtId="172" fontId="41" fillId="32" borderId="34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wrapText="1"/>
    </xf>
    <xf numFmtId="0" fontId="39" fillId="46" borderId="10" xfId="0" applyFont="1" applyFill="1" applyBorder="1" applyAlignment="1">
      <alignment horizontal="center" vertical="center" wrapText="1"/>
    </xf>
    <xf numFmtId="0" fontId="41" fillId="46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0" fillId="46" borderId="10" xfId="0" applyFont="1" applyFill="1" applyBorder="1" applyAlignment="1">
      <alignment horizontal="center" vertical="center" wrapText="1"/>
    </xf>
    <xf numFmtId="2" fontId="162" fillId="0" borderId="11" xfId="0" applyNumberFormat="1" applyFont="1" applyBorder="1" applyAlignment="1">
      <alignment horizontal="center" vertical="center" wrapText="1"/>
    </xf>
    <xf numFmtId="0" fontId="61" fillId="46" borderId="10" xfId="0" applyNumberFormat="1" applyFont="1" applyFill="1" applyBorder="1" applyAlignment="1">
      <alignment horizontal="center" vertical="top" wrapText="1"/>
    </xf>
    <xf numFmtId="0" fontId="167" fillId="0" borderId="10" xfId="0" applyFont="1" applyBorder="1" applyAlignment="1">
      <alignment horizontal="center"/>
    </xf>
    <xf numFmtId="1" fontId="167" fillId="10" borderId="10" xfId="0" applyNumberFormat="1" applyFont="1" applyFill="1" applyBorder="1" applyAlignment="1">
      <alignment horizontal="center"/>
    </xf>
    <xf numFmtId="0" fontId="167" fillId="10" borderId="10" xfId="0" applyFont="1" applyFill="1" applyBorder="1" applyAlignment="1">
      <alignment horizontal="center"/>
    </xf>
    <xf numFmtId="2" fontId="43" fillId="34" borderId="10" xfId="0" applyNumberFormat="1" applyFont="1" applyFill="1" applyBorder="1" applyAlignment="1">
      <alignment horizontal="center"/>
    </xf>
    <xf numFmtId="2" fontId="38" fillId="34" borderId="10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38" fillId="46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20" fillId="0" borderId="7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68" fillId="0" borderId="26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/>
    </xf>
    <xf numFmtId="0" fontId="18" fillId="0" borderId="81" xfId="0" applyFont="1" applyBorder="1" applyAlignment="1">
      <alignment horizontal="center" vertical="center" wrapText="1"/>
    </xf>
    <xf numFmtId="0" fontId="62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/>
    </xf>
    <xf numFmtId="172" fontId="25" fillId="46" borderId="1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172" fontId="32" fillId="34" borderId="10" xfId="0" applyNumberFormat="1" applyFont="1" applyFill="1" applyBorder="1" applyAlignment="1">
      <alignment horizontal="center" vertical="top" wrapText="1"/>
    </xf>
    <xf numFmtId="0" fontId="31" fillId="47" borderId="10" xfId="0" applyFont="1" applyFill="1" applyBorder="1" applyAlignment="1">
      <alignment horizontal="center" vertical="top" wrapText="1"/>
    </xf>
    <xf numFmtId="1" fontId="32" fillId="34" borderId="10" xfId="0" applyNumberFormat="1" applyFont="1" applyFill="1" applyBorder="1" applyAlignment="1" applyProtection="1">
      <alignment horizontal="center" vertical="top" wrapText="1"/>
      <protection locked="0"/>
    </xf>
    <xf numFmtId="172" fontId="32" fillId="4" borderId="10" xfId="0" applyNumberFormat="1" applyFont="1" applyFill="1" applyBorder="1" applyAlignment="1">
      <alignment horizontal="center" vertical="top" wrapText="1"/>
    </xf>
    <xf numFmtId="0" fontId="31" fillId="47" borderId="10" xfId="0" applyFont="1" applyFill="1" applyBorder="1" applyAlignment="1">
      <alignment vertical="top" wrapText="1"/>
    </xf>
    <xf numFmtId="0" fontId="0" fillId="46" borderId="10" xfId="0" applyFill="1" applyBorder="1" applyAlignment="1">
      <alignment/>
    </xf>
    <xf numFmtId="0" fontId="169" fillId="0" borderId="85" xfId="0" applyFont="1" applyBorder="1" applyAlignment="1">
      <alignment horizontal="center"/>
    </xf>
    <xf numFmtId="0" fontId="162" fillId="0" borderId="10" xfId="0" applyFont="1" applyBorder="1" applyAlignment="1">
      <alignment horizontal="center"/>
    </xf>
    <xf numFmtId="0" fontId="162" fillId="0" borderId="10" xfId="0" applyFont="1" applyBorder="1" applyAlignment="1">
      <alignment/>
    </xf>
    <xf numFmtId="0" fontId="162" fillId="32" borderId="10" xfId="0" applyFont="1" applyFill="1" applyBorder="1" applyAlignment="1">
      <alignment horizontal="center"/>
    </xf>
    <xf numFmtId="0" fontId="162" fillId="4" borderId="10" xfId="0" applyFont="1" applyFill="1" applyBorder="1" applyAlignment="1">
      <alignment/>
    </xf>
    <xf numFmtId="0" fontId="162" fillId="46" borderId="10" xfId="0" applyFont="1" applyFill="1" applyBorder="1" applyAlignment="1">
      <alignment/>
    </xf>
    <xf numFmtId="0" fontId="170" fillId="0" borderId="85" xfId="0" applyFont="1" applyBorder="1" applyAlignment="1">
      <alignment horizontal="center"/>
    </xf>
    <xf numFmtId="0" fontId="170" fillId="0" borderId="85" xfId="0" applyFont="1" applyFill="1" applyBorder="1" applyAlignment="1">
      <alignment horizontal="center"/>
    </xf>
    <xf numFmtId="0" fontId="162" fillId="4" borderId="10" xfId="0" applyFont="1" applyFill="1" applyBorder="1" applyAlignment="1">
      <alignment horizontal="center"/>
    </xf>
    <xf numFmtId="0" fontId="162" fillId="46" borderId="10" xfId="0" applyFont="1" applyFill="1" applyBorder="1" applyAlignment="1">
      <alignment horizontal="center"/>
    </xf>
    <xf numFmtId="2" fontId="162" fillId="0" borderId="10" xfId="0" applyNumberFormat="1" applyFont="1" applyBorder="1" applyAlignment="1">
      <alignment horizontal="center"/>
    </xf>
    <xf numFmtId="0" fontId="162" fillId="10" borderId="10" xfId="0" applyFont="1" applyFill="1" applyBorder="1" applyAlignment="1">
      <alignment horizontal="center"/>
    </xf>
    <xf numFmtId="0" fontId="162" fillId="38" borderId="10" xfId="0" applyFont="1" applyFill="1" applyBorder="1" applyAlignment="1">
      <alignment/>
    </xf>
    <xf numFmtId="0" fontId="162" fillId="1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105" fillId="0" borderId="10" xfId="0" applyFont="1" applyBorder="1" applyAlignment="1">
      <alignment/>
    </xf>
    <xf numFmtId="0" fontId="23" fillId="0" borderId="10" xfId="0" applyNumberFormat="1" applyFont="1" applyBorder="1" applyAlignment="1">
      <alignment/>
    </xf>
    <xf numFmtId="0" fontId="24" fillId="32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70" fontId="105" fillId="0" borderId="10" xfId="42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NumberFormat="1" applyFont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105" fillId="10" borderId="10" xfId="0" applyFont="1" applyFill="1" applyBorder="1" applyAlignment="1">
      <alignment horizontal="center"/>
    </xf>
    <xf numFmtId="174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 horizontal="center"/>
    </xf>
    <xf numFmtId="0" fontId="24" fillId="47" borderId="10" xfId="0" applyFont="1" applyFill="1" applyBorder="1" applyAlignment="1">
      <alignment horizontal="center"/>
    </xf>
    <xf numFmtId="0" fontId="55" fillId="46" borderId="10" xfId="0" applyFont="1" applyFill="1" applyBorder="1" applyAlignment="1">
      <alignment horizontal="center" vertical="top" wrapText="1"/>
    </xf>
    <xf numFmtId="49" fontId="55" fillId="46" borderId="10" xfId="0" applyNumberFormat="1" applyFont="1" applyFill="1" applyBorder="1" applyAlignment="1">
      <alignment horizontal="center" vertical="top" wrapText="1"/>
    </xf>
    <xf numFmtId="0" fontId="55" fillId="46" borderId="13" xfId="0" applyFont="1" applyFill="1" applyBorder="1" applyAlignment="1">
      <alignment horizontal="center" vertical="top" wrapText="1"/>
    </xf>
    <xf numFmtId="0" fontId="168" fillId="0" borderId="10" xfId="0" applyFont="1" applyFill="1" applyBorder="1" applyAlignment="1">
      <alignment/>
    </xf>
    <xf numFmtId="0" fontId="55" fillId="46" borderId="10" xfId="0" applyNumberFormat="1" applyFont="1" applyFill="1" applyBorder="1" applyAlignment="1">
      <alignment horizontal="center" vertical="top" wrapText="1"/>
    </xf>
    <xf numFmtId="0" fontId="55" fillId="46" borderId="15" xfId="0" applyFont="1" applyFill="1" applyBorder="1" applyAlignment="1">
      <alignment horizontal="center" vertical="top" wrapText="1"/>
    </xf>
    <xf numFmtId="0" fontId="18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 vertical="center" wrapText="1"/>
    </xf>
    <xf numFmtId="0" fontId="70" fillId="46" borderId="10" xfId="0" applyFont="1" applyFill="1" applyBorder="1" applyAlignment="1">
      <alignment horizontal="center" vertical="top" wrapText="1"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vertical="top" wrapText="1"/>
    </xf>
    <xf numFmtId="0" fontId="61" fillId="46" borderId="10" xfId="0" applyNumberFormat="1" applyFont="1" applyFill="1" applyBorder="1" applyAlignment="1">
      <alignment horizontal="center" vertical="top" wrapText="1"/>
    </xf>
    <xf numFmtId="0" fontId="61" fillId="46" borderId="10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vertical="top" wrapText="1"/>
    </xf>
    <xf numFmtId="0" fontId="61" fillId="32" borderId="10" xfId="0" applyNumberFormat="1" applyFont="1" applyFill="1" applyBorder="1" applyAlignment="1">
      <alignment horizontal="center" vertical="top" wrapText="1"/>
    </xf>
    <xf numFmtId="0" fontId="70" fillId="0" borderId="10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0" fillId="46" borderId="10" xfId="0" applyFill="1" applyBorder="1" applyAlignment="1">
      <alignment horizontal="center"/>
    </xf>
    <xf numFmtId="0" fontId="30" fillId="46" borderId="10" xfId="0" applyFont="1" applyFill="1" applyBorder="1" applyAlignment="1">
      <alignment horizontal="left"/>
    </xf>
    <xf numFmtId="0" fontId="11" fillId="46" borderId="15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30" fillId="46" borderId="11" xfId="48" applyFont="1" applyFill="1" applyBorder="1">
      <alignment/>
      <protection/>
    </xf>
    <xf numFmtId="0" fontId="30" fillId="46" borderId="11" xfId="48" applyFont="1" applyFill="1" applyBorder="1" applyAlignment="1">
      <alignment horizontal="center"/>
      <protection/>
    </xf>
    <xf numFmtId="2" fontId="17" fillId="46" borderId="11" xfId="48" applyNumberFormat="1" applyFont="1" applyFill="1" applyBorder="1" applyAlignment="1">
      <alignment horizontal="center"/>
      <protection/>
    </xf>
    <xf numFmtId="2" fontId="30" fillId="46" borderId="10" xfId="0" applyNumberFormat="1" applyFont="1" applyFill="1" applyBorder="1" applyAlignment="1">
      <alignment/>
    </xf>
    <xf numFmtId="0" fontId="59" fillId="46" borderId="10" xfId="0" applyFont="1" applyFill="1" applyBorder="1" applyAlignment="1">
      <alignment/>
    </xf>
    <xf numFmtId="0" fontId="30" fillId="46" borderId="10" xfId="0" applyFont="1" applyFill="1" applyBorder="1" applyAlignment="1">
      <alignment/>
    </xf>
    <xf numFmtId="172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172" fontId="30" fillId="0" borderId="13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29" xfId="0" applyNumberFormat="1" applyFont="1" applyFill="1" applyBorder="1" applyAlignment="1">
      <alignment horizontal="center"/>
    </xf>
    <xf numFmtId="172" fontId="30" fillId="0" borderId="10" xfId="0" applyNumberFormat="1" applyFont="1" applyBorder="1" applyAlignment="1">
      <alignment horizontal="center"/>
    </xf>
    <xf numFmtId="0" fontId="19" fillId="46" borderId="10" xfId="48" applyFont="1" applyFill="1" applyBorder="1" applyAlignment="1">
      <alignment horizontal="center"/>
      <protection/>
    </xf>
    <xf numFmtId="172" fontId="19" fillId="46" borderId="10" xfId="48" applyNumberFormat="1" applyFont="1" applyFill="1" applyBorder="1" applyAlignment="1">
      <alignment horizontal="center"/>
      <protection/>
    </xf>
    <xf numFmtId="0" fontId="57" fillId="47" borderId="16" xfId="0" applyFont="1" applyFill="1" applyBorder="1" applyAlignment="1">
      <alignment/>
    </xf>
    <xf numFmtId="0" fontId="50" fillId="46" borderId="10" xfId="0" applyFont="1" applyFill="1" applyBorder="1" applyAlignment="1">
      <alignment horizontal="center" vertical="center"/>
    </xf>
    <xf numFmtId="0" fontId="50" fillId="46" borderId="10" xfId="0" applyFont="1" applyFill="1" applyBorder="1" applyAlignment="1">
      <alignment horizontal="center" vertical="center" wrapText="1"/>
    </xf>
    <xf numFmtId="2" fontId="50" fillId="46" borderId="10" xfId="0" applyNumberFormat="1" applyFont="1" applyFill="1" applyBorder="1" applyAlignment="1">
      <alignment horizontal="center" vertical="center"/>
    </xf>
    <xf numFmtId="172" fontId="76" fillId="0" borderId="10" xfId="0" applyNumberFormat="1" applyFont="1" applyBorder="1" applyAlignment="1">
      <alignment horizontal="center" vertical="center"/>
    </xf>
    <xf numFmtId="172" fontId="76" fillId="35" borderId="10" xfId="0" applyNumberFormat="1" applyFont="1" applyFill="1" applyBorder="1" applyAlignment="1">
      <alignment horizontal="center" vertical="center"/>
    </xf>
    <xf numFmtId="172" fontId="96" fillId="0" borderId="13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2" fontId="76" fillId="0" borderId="0" xfId="0" applyNumberFormat="1" applyFont="1" applyFill="1" applyBorder="1" applyAlignment="1">
      <alignment horizontal="center" vertical="center"/>
    </xf>
    <xf numFmtId="2" fontId="96" fillId="0" borderId="0" xfId="0" applyNumberFormat="1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wrapText="1"/>
    </xf>
    <xf numFmtId="2" fontId="11" fillId="32" borderId="10" xfId="0" applyNumberFormat="1" applyFont="1" applyFill="1" applyBorder="1" applyAlignment="1">
      <alignment horizontal="center" wrapText="1"/>
    </xf>
    <xf numFmtId="1" fontId="55" fillId="0" borderId="10" xfId="0" applyNumberFormat="1" applyFont="1" applyBorder="1" applyAlignment="1">
      <alignment horizontal="center" vertical="center"/>
    </xf>
    <xf numFmtId="172" fontId="55" fillId="0" borderId="10" xfId="0" applyNumberFormat="1" applyFont="1" applyBorder="1" applyAlignment="1">
      <alignment horizontal="center" vertical="center"/>
    </xf>
    <xf numFmtId="172" fontId="68" fillId="0" borderId="10" xfId="0" applyNumberFormat="1" applyFont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wrapText="1"/>
    </xf>
    <xf numFmtId="1" fontId="68" fillId="0" borderId="10" xfId="0" applyNumberFormat="1" applyFont="1" applyBorder="1" applyAlignment="1">
      <alignment horizontal="center" vertical="center" wrapText="1"/>
    </xf>
    <xf numFmtId="172" fontId="68" fillId="0" borderId="15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0" fontId="35" fillId="5" borderId="10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top" wrapText="1"/>
    </xf>
    <xf numFmtId="172" fontId="11" fillId="35" borderId="11" xfId="0" applyNumberFormat="1" applyFont="1" applyFill="1" applyBorder="1" applyAlignment="1">
      <alignment horizontal="center" wrapText="1"/>
    </xf>
    <xf numFmtId="0" fontId="36" fillId="35" borderId="10" xfId="0" applyFont="1" applyFill="1" applyBorder="1" applyAlignment="1">
      <alignment horizontal="center" wrapText="1"/>
    </xf>
    <xf numFmtId="0" fontId="36" fillId="41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172" fontId="55" fillId="0" borderId="15" xfId="0" applyNumberFormat="1" applyFont="1" applyBorder="1" applyAlignment="1">
      <alignment horizontal="center" vertical="center"/>
    </xf>
    <xf numFmtId="172" fontId="11" fillId="35" borderId="1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wrapText="1"/>
    </xf>
    <xf numFmtId="0" fontId="85" fillId="0" borderId="26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/>
    </xf>
    <xf numFmtId="172" fontId="43" fillId="0" borderId="26" xfId="0" applyNumberFormat="1" applyFont="1" applyBorder="1" applyAlignment="1">
      <alignment horizontal="center"/>
    </xf>
    <xf numFmtId="0" fontId="82" fillId="44" borderId="26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/>
    </xf>
    <xf numFmtId="172" fontId="49" fillId="48" borderId="26" xfId="0" applyNumberFormat="1" applyFont="1" applyFill="1" applyBorder="1" applyAlignment="1">
      <alignment horizontal="center"/>
    </xf>
    <xf numFmtId="172" fontId="49" fillId="0" borderId="26" xfId="0" applyNumberFormat="1" applyFont="1" applyBorder="1" applyAlignment="1">
      <alignment horizontal="center"/>
    </xf>
    <xf numFmtId="172" fontId="49" fillId="0" borderId="72" xfId="0" applyNumberFormat="1" applyFont="1" applyBorder="1" applyAlignment="1">
      <alignment horizontal="center"/>
    </xf>
    <xf numFmtId="0" fontId="85" fillId="0" borderId="72" xfId="0" applyFont="1" applyFill="1" applyBorder="1" applyAlignment="1">
      <alignment horizontal="center"/>
    </xf>
    <xf numFmtId="172" fontId="49" fillId="0" borderId="72" xfId="0" applyNumberFormat="1" applyFont="1" applyBorder="1" applyAlignment="1">
      <alignment/>
    </xf>
    <xf numFmtId="0" fontId="86" fillId="0" borderId="53" xfId="0" applyFont="1" applyBorder="1" applyAlignment="1">
      <alignment/>
    </xf>
    <xf numFmtId="172" fontId="84" fillId="43" borderId="53" xfId="0" applyNumberFormat="1" applyFont="1" applyFill="1" applyBorder="1" applyAlignment="1">
      <alignment horizontal="center"/>
    </xf>
    <xf numFmtId="172" fontId="84" fillId="0" borderId="53" xfId="0" applyNumberFormat="1" applyFont="1" applyBorder="1" applyAlignment="1">
      <alignment horizontal="center"/>
    </xf>
    <xf numFmtId="172" fontId="84" fillId="45" borderId="53" xfId="0" applyNumberFormat="1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49" fillId="0" borderId="53" xfId="0" applyFont="1" applyBorder="1" applyAlignment="1">
      <alignment horizontal="center"/>
    </xf>
    <xf numFmtId="0" fontId="49" fillId="44" borderId="53" xfId="0" applyFont="1" applyFill="1" applyBorder="1" applyAlignment="1">
      <alignment horizontal="center"/>
    </xf>
    <xf numFmtId="0" fontId="86" fillId="44" borderId="26" xfId="0" applyFont="1" applyFill="1" applyBorder="1" applyAlignment="1">
      <alignment horizontal="center" vertical="center"/>
    </xf>
    <xf numFmtId="172" fontId="86" fillId="44" borderId="72" xfId="0" applyNumberFormat="1" applyFont="1" applyFill="1" applyBorder="1" applyAlignment="1">
      <alignment horizontal="center"/>
    </xf>
    <xf numFmtId="172" fontId="49" fillId="48" borderId="53" xfId="0" applyNumberFormat="1" applyFont="1" applyFill="1" applyBorder="1" applyAlignment="1">
      <alignment horizontal="center"/>
    </xf>
    <xf numFmtId="0" fontId="85" fillId="0" borderId="86" xfId="0" applyFont="1" applyBorder="1" applyAlignment="1">
      <alignment horizontal="center"/>
    </xf>
    <xf numFmtId="172" fontId="49" fillId="0" borderId="53" xfId="0" applyNumberFormat="1" applyFont="1" applyBorder="1" applyAlignment="1">
      <alignment horizontal="center"/>
    </xf>
    <xf numFmtId="172" fontId="86" fillId="44" borderId="86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172" fontId="87" fillId="0" borderId="10" xfId="0" applyNumberFormat="1" applyFont="1" applyBorder="1" applyAlignment="1">
      <alignment horizontal="center"/>
    </xf>
    <xf numFmtId="0" fontId="49" fillId="0" borderId="53" xfId="0" applyFont="1" applyBorder="1" applyAlignment="1">
      <alignment horizontal="center" vertical="center"/>
    </xf>
    <xf numFmtId="172" fontId="49" fillId="0" borderId="53" xfId="0" applyNumberFormat="1" applyFont="1" applyBorder="1" applyAlignment="1">
      <alignment horizontal="center" vertical="center"/>
    </xf>
    <xf numFmtId="0" fontId="10" fillId="46" borderId="10" xfId="0" applyFont="1" applyFill="1" applyBorder="1" applyAlignment="1">
      <alignment horizontal="center"/>
    </xf>
    <xf numFmtId="172" fontId="10" fillId="46" borderId="10" xfId="0" applyNumberFormat="1" applyFont="1" applyFill="1" applyBorder="1" applyAlignment="1">
      <alignment horizontal="center"/>
    </xf>
    <xf numFmtId="172" fontId="9" fillId="46" borderId="10" xfId="0" applyNumberFormat="1" applyFont="1" applyFill="1" applyBorder="1" applyAlignment="1">
      <alignment horizontal="center"/>
    </xf>
    <xf numFmtId="0" fontId="49" fillId="0" borderId="72" xfId="0" applyNumberFormat="1" applyFont="1" applyBorder="1" applyAlignment="1">
      <alignment horizontal="center"/>
    </xf>
    <xf numFmtId="0" fontId="49" fillId="0" borderId="86" xfId="0" applyNumberFormat="1" applyFont="1" applyBorder="1" applyAlignment="1">
      <alignment horizontal="center"/>
    </xf>
    <xf numFmtId="172" fontId="49" fillId="0" borderId="86" xfId="0" applyNumberFormat="1" applyFont="1" applyBorder="1" applyAlignment="1">
      <alignment horizontal="center"/>
    </xf>
    <xf numFmtId="172" fontId="88" fillId="40" borderId="72" xfId="0" applyNumberFormat="1" applyFont="1" applyFill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2" xfId="0" applyFont="1" applyBorder="1" applyAlignment="1">
      <alignment horizontal="left"/>
    </xf>
    <xf numFmtId="0" fontId="43" fillId="0" borderId="26" xfId="0" applyFont="1" applyBorder="1" applyAlignment="1">
      <alignment horizontal="left" vertical="center"/>
    </xf>
    <xf numFmtId="0" fontId="43" fillId="0" borderId="78" xfId="0" applyNumberFormat="1" applyFont="1" applyBorder="1" applyAlignment="1">
      <alignment horizontal="center" vertical="center"/>
    </xf>
    <xf numFmtId="0" fontId="13" fillId="0" borderId="72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86" xfId="0" applyFont="1" applyBorder="1" applyAlignment="1">
      <alignment/>
    </xf>
    <xf numFmtId="0" fontId="50" fillId="0" borderId="86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72" fontId="16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/>
    </xf>
    <xf numFmtId="172" fontId="95" fillId="47" borderId="10" xfId="0" applyNumberFormat="1" applyFont="1" applyFill="1" applyBorder="1" applyAlignment="1">
      <alignment horizontal="center" vertical="center" wrapText="1"/>
    </xf>
    <xf numFmtId="2" fontId="40" fillId="46" borderId="10" xfId="0" applyNumberFormat="1" applyFont="1" applyFill="1" applyBorder="1" applyAlignment="1">
      <alignment horizontal="center" vertical="center" wrapText="1"/>
    </xf>
    <xf numFmtId="0" fontId="41" fillId="46" borderId="18" xfId="0" applyFont="1" applyFill="1" applyBorder="1" applyAlignment="1">
      <alignment horizontal="left" vertical="center" wrapText="1"/>
    </xf>
    <xf numFmtId="0" fontId="41" fillId="46" borderId="11" xfId="0" applyFont="1" applyFill="1" applyBorder="1" applyAlignment="1">
      <alignment horizontal="left" vertical="center" wrapText="1"/>
    </xf>
    <xf numFmtId="2" fontId="40" fillId="46" borderId="11" xfId="0" applyNumberFormat="1" applyFont="1" applyFill="1" applyBorder="1" applyAlignment="1">
      <alignment horizontal="center" vertical="center" wrapText="1"/>
    </xf>
    <xf numFmtId="2" fontId="40" fillId="46" borderId="18" xfId="0" applyNumberFormat="1" applyFont="1" applyFill="1" applyBorder="1" applyAlignment="1">
      <alignment horizontal="center" vertical="center" wrapText="1"/>
    </xf>
    <xf numFmtId="172" fontId="11" fillId="32" borderId="11" xfId="0" applyNumberFormat="1" applyFont="1" applyFill="1" applyBorder="1" applyAlignment="1">
      <alignment horizontal="center" vertical="center" wrapText="1"/>
    </xf>
    <xf numFmtId="0" fontId="11" fillId="47" borderId="11" xfId="0" applyFont="1" applyFill="1" applyBorder="1" applyAlignment="1">
      <alignment horizontal="center" vertical="center" wrapText="1"/>
    </xf>
    <xf numFmtId="172" fontId="162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72" fontId="162" fillId="47" borderId="11" xfId="0" applyNumberFormat="1" applyFont="1" applyFill="1" applyBorder="1" applyAlignment="1">
      <alignment horizontal="center" vertical="center" wrapText="1"/>
    </xf>
    <xf numFmtId="172" fontId="95" fillId="46" borderId="1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72" fontId="11" fillId="47" borderId="11" xfId="0" applyNumberFormat="1" applyFont="1" applyFill="1" applyBorder="1" applyAlignment="1">
      <alignment horizontal="center" vertical="center" wrapText="1"/>
    </xf>
    <xf numFmtId="172" fontId="41" fillId="32" borderId="46" xfId="0" applyNumberFormat="1" applyFont="1" applyFill="1" applyBorder="1" applyAlignment="1">
      <alignment horizontal="center" vertical="center" wrapText="1"/>
    </xf>
    <xf numFmtId="0" fontId="11" fillId="49" borderId="11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172" fontId="49" fillId="0" borderId="14" xfId="0" applyNumberFormat="1" applyFont="1" applyBorder="1" applyAlignment="1">
      <alignment horizontal="center"/>
    </xf>
    <xf numFmtId="0" fontId="50" fillId="0" borderId="50" xfId="0" applyFont="1" applyFill="1" applyBorder="1" applyAlignment="1">
      <alignment horizontal="right"/>
    </xf>
    <xf numFmtId="172" fontId="49" fillId="0" borderId="13" xfId="0" applyNumberFormat="1" applyFont="1" applyFill="1" applyBorder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50" fillId="47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3" fillId="46" borderId="50" xfId="0" applyFont="1" applyFill="1" applyBorder="1" applyAlignment="1">
      <alignment horizontal="center"/>
    </xf>
    <xf numFmtId="0" fontId="43" fillId="46" borderId="34" xfId="0" applyFont="1" applyFill="1" applyBorder="1" applyAlignment="1">
      <alignment horizontal="center"/>
    </xf>
    <xf numFmtId="0" fontId="43" fillId="46" borderId="35" xfId="0" applyFont="1" applyFill="1" applyBorder="1" applyAlignment="1">
      <alignment horizontal="center"/>
    </xf>
    <xf numFmtId="2" fontId="43" fillId="0" borderId="26" xfId="0" applyNumberFormat="1" applyFont="1" applyBorder="1" applyAlignment="1">
      <alignment/>
    </xf>
    <xf numFmtId="2" fontId="43" fillId="35" borderId="10" xfId="0" applyNumberFormat="1" applyFont="1" applyFill="1" applyBorder="1" applyAlignment="1">
      <alignment horizontal="center"/>
    </xf>
    <xf numFmtId="0" fontId="102" fillId="35" borderId="10" xfId="0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30" fillId="35" borderId="13" xfId="0" applyFont="1" applyFill="1" applyBorder="1" applyAlignment="1">
      <alignment/>
    </xf>
    <xf numFmtId="0" fontId="43" fillId="0" borderId="25" xfId="0" applyFont="1" applyBorder="1" applyAlignment="1">
      <alignment horizontal="center"/>
    </xf>
    <xf numFmtId="172" fontId="43" fillId="0" borderId="25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3" fillId="0" borderId="81" xfId="0" applyFont="1" applyBorder="1" applyAlignment="1">
      <alignment/>
    </xf>
    <xf numFmtId="2" fontId="43" fillId="34" borderId="11" xfId="0" applyNumberFormat="1" applyFont="1" applyFill="1" applyBorder="1" applyAlignment="1">
      <alignment/>
    </xf>
    <xf numFmtId="2" fontId="30" fillId="0" borderId="11" xfId="0" applyNumberFormat="1" applyFont="1" applyBorder="1" applyAlignment="1">
      <alignment horizontal="center"/>
    </xf>
    <xf numFmtId="2" fontId="30" fillId="0" borderId="61" xfId="0" applyNumberFormat="1" applyFont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2" fontId="30" fillId="0" borderId="25" xfId="0" applyNumberFormat="1" applyFont="1" applyFill="1" applyBorder="1" applyAlignment="1">
      <alignment/>
    </xf>
    <xf numFmtId="2" fontId="43" fillId="34" borderId="10" xfId="0" applyNumberFormat="1" applyFont="1" applyFill="1" applyBorder="1" applyAlignment="1">
      <alignment/>
    </xf>
    <xf numFmtId="2" fontId="30" fillId="0" borderId="26" xfId="0" applyNumberFormat="1" applyFont="1" applyBorder="1" applyAlignment="1">
      <alignment horizontal="center"/>
    </xf>
    <xf numFmtId="2" fontId="30" fillId="0" borderId="26" xfId="0" applyNumberFormat="1" applyFont="1" applyFill="1" applyBorder="1" applyAlignment="1">
      <alignment/>
    </xf>
    <xf numFmtId="172" fontId="38" fillId="47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172" fontId="30" fillId="47" borderId="13" xfId="0" applyNumberFormat="1" applyFont="1" applyFill="1" applyBorder="1" applyAlignment="1">
      <alignment horizontal="center"/>
    </xf>
    <xf numFmtId="0" fontId="38" fillId="4" borderId="13" xfId="0" applyFont="1" applyFill="1" applyBorder="1" applyAlignment="1">
      <alignment horizontal="left"/>
    </xf>
    <xf numFmtId="0" fontId="43" fillId="0" borderId="13" xfId="0" applyFont="1" applyBorder="1" applyAlignment="1">
      <alignment/>
    </xf>
    <xf numFmtId="0" fontId="38" fillId="38" borderId="10" xfId="0" applyFont="1" applyFill="1" applyBorder="1" applyAlignment="1">
      <alignment/>
    </xf>
    <xf numFmtId="172" fontId="38" fillId="38" borderId="10" xfId="0" applyNumberFormat="1" applyFont="1" applyFill="1" applyBorder="1" applyAlignment="1">
      <alignment horizontal="center"/>
    </xf>
    <xf numFmtId="172" fontId="38" fillId="38" borderId="10" xfId="0" applyNumberFormat="1" applyFont="1" applyFill="1" applyBorder="1" applyAlignment="1">
      <alignment/>
    </xf>
    <xf numFmtId="0" fontId="7" fillId="46" borderId="10" xfId="0" applyFont="1" applyFill="1" applyBorder="1" applyAlignment="1">
      <alignment horizontal="center"/>
    </xf>
    <xf numFmtId="0" fontId="171" fillId="0" borderId="10" xfId="0" applyFont="1" applyBorder="1" applyAlignment="1">
      <alignment horizontal="center" vertical="center"/>
    </xf>
    <xf numFmtId="49" fontId="171" fillId="0" borderId="10" xfId="0" applyNumberFormat="1" applyFont="1" applyBorder="1" applyAlignment="1">
      <alignment horizontal="center" vertical="center"/>
    </xf>
    <xf numFmtId="172" fontId="171" fillId="0" borderId="10" xfId="0" applyNumberFormat="1" applyFont="1" applyBorder="1" applyAlignment="1">
      <alignment horizontal="center" vertical="center"/>
    </xf>
    <xf numFmtId="0" fontId="171" fillId="0" borderId="17" xfId="0" applyFont="1" applyBorder="1" applyAlignment="1">
      <alignment horizontal="center" vertical="center"/>
    </xf>
    <xf numFmtId="0" fontId="171" fillId="0" borderId="13" xfId="0" applyFont="1" applyBorder="1" applyAlignment="1">
      <alignment horizontal="center" vertical="center"/>
    </xf>
    <xf numFmtId="172" fontId="171" fillId="0" borderId="13" xfId="0" applyNumberFormat="1" applyFont="1" applyBorder="1" applyAlignment="1">
      <alignment horizontal="center" vertical="center"/>
    </xf>
    <xf numFmtId="0" fontId="171" fillId="0" borderId="20" xfId="0" applyFont="1" applyBorder="1" applyAlignment="1">
      <alignment horizontal="center" vertical="center"/>
    </xf>
    <xf numFmtId="2" fontId="172" fillId="46" borderId="10" xfId="0" applyNumberFormat="1" applyFont="1" applyFill="1" applyBorder="1" applyAlignment="1">
      <alignment horizontal="center" vertical="center"/>
    </xf>
    <xf numFmtId="0" fontId="171" fillId="46" borderId="10" xfId="0" applyFont="1" applyFill="1" applyBorder="1" applyAlignment="1">
      <alignment horizontal="center"/>
    </xf>
    <xf numFmtId="0" fontId="49" fillId="46" borderId="15" xfId="0" applyFont="1" applyFill="1" applyBorder="1" applyAlignment="1">
      <alignment horizontal="center" vertical="center"/>
    </xf>
    <xf numFmtId="0" fontId="49" fillId="46" borderId="16" xfId="0" applyFont="1" applyFill="1" applyBorder="1" applyAlignment="1">
      <alignment horizontal="center" vertical="center"/>
    </xf>
    <xf numFmtId="0" fontId="49" fillId="46" borderId="12" xfId="0" applyFont="1" applyFill="1" applyBorder="1" applyAlignment="1">
      <alignment horizontal="center" vertical="center"/>
    </xf>
    <xf numFmtId="0" fontId="49" fillId="46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2" fontId="3" fillId="46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2" fontId="5" fillId="47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0" fontId="17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47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/>
    </xf>
    <xf numFmtId="0" fontId="173" fillId="46" borderId="10" xfId="0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horizontal="center" vertical="center" wrapText="1"/>
    </xf>
    <xf numFmtId="172" fontId="0" fillId="46" borderId="10" xfId="0" applyNumberFormat="1" applyFont="1" applyFill="1" applyBorder="1" applyAlignment="1">
      <alignment horizontal="center" vertical="center"/>
    </xf>
    <xf numFmtId="0" fontId="174" fillId="46" borderId="10" xfId="0" applyFont="1" applyFill="1" applyBorder="1" applyAlignment="1">
      <alignment horizontal="center" vertical="center" wrapText="1"/>
    </xf>
    <xf numFmtId="172" fontId="0" fillId="46" borderId="10" xfId="0" applyNumberFormat="1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 wrapText="1"/>
    </xf>
    <xf numFmtId="172" fontId="0" fillId="46" borderId="10" xfId="0" applyNumberFormat="1" applyFont="1" applyFill="1" applyBorder="1" applyAlignment="1">
      <alignment horizontal="center"/>
    </xf>
    <xf numFmtId="172" fontId="0" fillId="46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0" fontId="19" fillId="46" borderId="10" xfId="0" applyFont="1" applyFill="1" applyBorder="1" applyAlignment="1">
      <alignment horizontal="center" vertical="center"/>
    </xf>
    <xf numFmtId="0" fontId="0" fillId="46" borderId="13" xfId="0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/>
    </xf>
    <xf numFmtId="0" fontId="0" fillId="46" borderId="0" xfId="0" applyFill="1" applyBorder="1" applyAlignment="1">
      <alignment/>
    </xf>
    <xf numFmtId="0" fontId="14" fillId="46" borderId="0" xfId="0" applyFont="1" applyFill="1" applyBorder="1" applyAlignment="1">
      <alignment horizontal="center"/>
    </xf>
    <xf numFmtId="172" fontId="17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8" fillId="0" borderId="25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72" fontId="18" fillId="0" borderId="11" xfId="0" applyNumberFormat="1" applyFont="1" applyBorder="1" applyAlignment="1">
      <alignment horizontal="center"/>
    </xf>
    <xf numFmtId="0" fontId="168" fillId="0" borderId="27" xfId="0" applyFont="1" applyBorder="1" applyAlignment="1">
      <alignment horizontal="center"/>
    </xf>
    <xf numFmtId="172" fontId="62" fillId="47" borderId="10" xfId="0" applyNumberFormat="1" applyFont="1" applyFill="1" applyBorder="1" applyAlignment="1">
      <alignment horizontal="center"/>
    </xf>
    <xf numFmtId="0" fontId="62" fillId="47" borderId="26" xfId="0" applyFont="1" applyFill="1" applyBorder="1" applyAlignment="1">
      <alignment horizontal="center"/>
    </xf>
    <xf numFmtId="0" fontId="168" fillId="0" borderId="26" xfId="0" applyFont="1" applyBorder="1" applyAlignment="1">
      <alignment horizontal="center" vertical="center" wrapText="1"/>
    </xf>
    <xf numFmtId="0" fontId="55" fillId="46" borderId="15" xfId="0" applyFont="1" applyFill="1" applyBorder="1" applyAlignment="1">
      <alignment horizontal="center" vertical="top" wrapText="1"/>
    </xf>
    <xf numFmtId="0" fontId="103" fillId="32" borderId="0" xfId="0" applyFont="1" applyFill="1" applyAlignment="1">
      <alignment/>
    </xf>
    <xf numFmtId="0" fontId="175" fillId="32" borderId="0" xfId="0" applyFont="1" applyFill="1" applyAlignment="1">
      <alignment/>
    </xf>
    <xf numFmtId="0" fontId="175" fillId="32" borderId="0" xfId="0" applyFont="1" applyFill="1" applyAlignment="1">
      <alignment/>
    </xf>
    <xf numFmtId="0" fontId="93" fillId="32" borderId="0" xfId="0" applyFont="1" applyFill="1" applyAlignment="1">
      <alignment/>
    </xf>
    <xf numFmtId="2" fontId="23" fillId="0" borderId="10" xfId="0" applyNumberFormat="1" applyFont="1" applyBorder="1" applyAlignment="1">
      <alignment/>
    </xf>
    <xf numFmtId="0" fontId="23" fillId="0" borderId="15" xfId="0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174" fontId="24" fillId="0" borderId="10" xfId="0" applyNumberFormat="1" applyFont="1" applyBorder="1" applyAlignment="1">
      <alignment horizontal="center"/>
    </xf>
    <xf numFmtId="174" fontId="162" fillId="0" borderId="10" xfId="0" applyNumberFormat="1" applyFont="1" applyBorder="1" applyAlignment="1">
      <alignment horizontal="center"/>
    </xf>
    <xf numFmtId="174" fontId="24" fillId="1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176" fillId="46" borderId="10" xfId="0" applyFont="1" applyFill="1" applyBorder="1" applyAlignment="1">
      <alignment horizontal="center" vertical="top" wrapText="1"/>
    </xf>
    <xf numFmtId="0" fontId="177" fillId="46" borderId="10" xfId="0" applyFont="1" applyFill="1" applyBorder="1" applyAlignment="1">
      <alignment horizontal="center" vertical="top" wrapText="1"/>
    </xf>
    <xf numFmtId="0" fontId="178" fillId="46" borderId="10" xfId="0" applyFont="1" applyFill="1" applyBorder="1" applyAlignment="1">
      <alignment vertical="top"/>
    </xf>
    <xf numFmtId="0" fontId="168" fillId="46" borderId="10" xfId="0" applyFont="1" applyFill="1" applyBorder="1" applyAlignment="1">
      <alignment/>
    </xf>
    <xf numFmtId="0" fontId="168" fillId="46" borderId="10" xfId="0" applyFont="1" applyFill="1" applyBorder="1" applyAlignment="1">
      <alignment vertical="top"/>
    </xf>
    <xf numFmtId="0" fontId="68" fillId="46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1" fillId="46" borderId="0" xfId="0" applyFont="1" applyFill="1" applyBorder="1" applyAlignment="1">
      <alignment horizontal="left" vertical="top" wrapText="1"/>
    </xf>
    <xf numFmtId="0" fontId="61" fillId="46" borderId="0" xfId="0" applyFont="1" applyFill="1" applyBorder="1" applyAlignment="1">
      <alignment horizontal="center" vertical="top" wrapText="1"/>
    </xf>
    <xf numFmtId="0" fontId="38" fillId="32" borderId="10" xfId="0" applyFont="1" applyFill="1" applyBorder="1" applyAlignment="1">
      <alignment horizontal="left" vertical="top" wrapText="1"/>
    </xf>
    <xf numFmtId="0" fontId="38" fillId="35" borderId="10" xfId="0" applyFont="1" applyFill="1" applyBorder="1" applyAlignment="1">
      <alignment horizontal="center" vertical="top" wrapText="1"/>
    </xf>
    <xf numFmtId="0" fontId="38" fillId="32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179" fillId="0" borderId="10" xfId="0" applyFont="1" applyBorder="1" applyAlignment="1">
      <alignment horizontal="center" vertical="center"/>
    </xf>
    <xf numFmtId="173" fontId="179" fillId="0" borderId="10" xfId="0" applyNumberFormat="1" applyFont="1" applyBorder="1" applyAlignment="1">
      <alignment horizontal="center" vertical="center"/>
    </xf>
    <xf numFmtId="0" fontId="180" fillId="0" borderId="10" xfId="0" applyFont="1" applyBorder="1" applyAlignment="1">
      <alignment horizontal="center" vertical="center"/>
    </xf>
    <xf numFmtId="173" fontId="180" fillId="0" borderId="10" xfId="0" applyNumberFormat="1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81" fillId="0" borderId="10" xfId="0" applyFont="1" applyBorder="1" applyAlignment="1">
      <alignment horizontal="center" vertical="center" wrapText="1"/>
    </xf>
    <xf numFmtId="172" fontId="181" fillId="0" borderId="10" xfId="0" applyNumberFormat="1" applyFont="1" applyBorder="1" applyAlignment="1">
      <alignment horizontal="center" vertical="center" wrapText="1"/>
    </xf>
    <xf numFmtId="173" fontId="181" fillId="0" borderId="10" xfId="0" applyNumberFormat="1" applyFont="1" applyBorder="1" applyAlignment="1">
      <alignment horizontal="center" vertical="center" wrapText="1"/>
    </xf>
    <xf numFmtId="0" fontId="181" fillId="0" borderId="10" xfId="0" applyFont="1" applyBorder="1" applyAlignment="1">
      <alignment horizontal="center" vertical="center"/>
    </xf>
    <xf numFmtId="0" fontId="182" fillId="0" borderId="10" xfId="0" applyFont="1" applyBorder="1" applyAlignment="1">
      <alignment horizontal="center" vertical="center" wrapText="1"/>
    </xf>
    <xf numFmtId="0" fontId="181" fillId="0" borderId="11" xfId="0" applyFont="1" applyBorder="1" applyAlignment="1">
      <alignment horizontal="center" vertical="center" wrapText="1"/>
    </xf>
    <xf numFmtId="173" fontId="181" fillId="0" borderId="10" xfId="0" applyNumberFormat="1" applyFont="1" applyBorder="1" applyAlignment="1">
      <alignment horizontal="center" vertical="center"/>
    </xf>
    <xf numFmtId="172" fontId="181" fillId="0" borderId="11" xfId="0" applyNumberFormat="1" applyFont="1" applyBorder="1" applyAlignment="1">
      <alignment horizontal="center" vertical="center" wrapText="1"/>
    </xf>
    <xf numFmtId="0" fontId="181" fillId="0" borderId="25" xfId="0" applyFont="1" applyBorder="1" applyAlignment="1">
      <alignment horizontal="center" vertical="center" wrapText="1"/>
    </xf>
    <xf numFmtId="173" fontId="181" fillId="0" borderId="11" xfId="0" applyNumberFormat="1" applyFont="1" applyBorder="1" applyAlignment="1">
      <alignment horizontal="center" vertical="center" wrapText="1"/>
    </xf>
    <xf numFmtId="0" fontId="181" fillId="0" borderId="11" xfId="0" applyFont="1" applyBorder="1" applyAlignment="1">
      <alignment horizontal="center" vertical="center"/>
    </xf>
    <xf numFmtId="0" fontId="181" fillId="0" borderId="10" xfId="0" applyNumberFormat="1" applyFont="1" applyFill="1" applyBorder="1" applyAlignment="1" applyProtection="1">
      <alignment horizontal="center" vertical="center"/>
      <protection/>
    </xf>
    <xf numFmtId="172" fontId="181" fillId="0" borderId="10" xfId="0" applyNumberFormat="1" applyFont="1" applyBorder="1" applyAlignment="1">
      <alignment horizontal="center" vertical="center"/>
    </xf>
    <xf numFmtId="172" fontId="181" fillId="0" borderId="10" xfId="0" applyNumberFormat="1" applyFont="1" applyFill="1" applyBorder="1" applyAlignment="1" applyProtection="1">
      <alignment horizontal="center" vertical="center"/>
      <protection/>
    </xf>
    <xf numFmtId="173" fontId="181" fillId="0" borderId="10" xfId="0" applyNumberFormat="1" applyFont="1" applyFill="1" applyBorder="1" applyAlignment="1" applyProtection="1">
      <alignment horizontal="center" vertical="center"/>
      <protection/>
    </xf>
    <xf numFmtId="173" fontId="181" fillId="0" borderId="10" xfId="0" applyNumberFormat="1" applyFont="1" applyFill="1" applyBorder="1" applyAlignment="1" applyProtection="1">
      <alignment horizontal="center" vertical="center" wrapText="1"/>
      <protection/>
    </xf>
    <xf numFmtId="0" fontId="181" fillId="0" borderId="10" xfId="0" applyNumberFormat="1" applyFont="1" applyFill="1" applyBorder="1" applyAlignment="1" applyProtection="1">
      <alignment horizontal="center" vertical="center" wrapText="1"/>
      <protection/>
    </xf>
    <xf numFmtId="49" fontId="181" fillId="0" borderId="10" xfId="0" applyNumberFormat="1" applyFont="1" applyFill="1" applyBorder="1" applyAlignment="1" applyProtection="1">
      <alignment horizontal="center" vertical="center"/>
      <protection/>
    </xf>
    <xf numFmtId="0" fontId="181" fillId="0" borderId="13" xfId="0" applyNumberFormat="1" applyFont="1" applyFill="1" applyBorder="1" applyAlignment="1" applyProtection="1">
      <alignment horizontal="center" vertical="center"/>
      <protection/>
    </xf>
    <xf numFmtId="0" fontId="181" fillId="0" borderId="13" xfId="0" applyFont="1" applyBorder="1" applyAlignment="1">
      <alignment horizontal="center" vertical="center"/>
    </xf>
    <xf numFmtId="49" fontId="181" fillId="0" borderId="13" xfId="0" applyNumberFormat="1" applyFont="1" applyFill="1" applyBorder="1" applyAlignment="1" applyProtection="1">
      <alignment horizontal="center" vertical="center"/>
      <protection/>
    </xf>
    <xf numFmtId="172" fontId="181" fillId="0" borderId="13" xfId="0" applyNumberFormat="1" applyFont="1" applyFill="1" applyBorder="1" applyAlignment="1" applyProtection="1">
      <alignment horizontal="center" vertical="center"/>
      <protection/>
    </xf>
    <xf numFmtId="1" fontId="93" fillId="0" borderId="10" xfId="0" applyNumberFormat="1" applyFont="1" applyFill="1" applyBorder="1" applyAlignment="1">
      <alignment horizontal="center" vertical="center" wrapText="1"/>
    </xf>
    <xf numFmtId="172" fontId="93" fillId="0" borderId="10" xfId="0" applyNumberFormat="1" applyFont="1" applyFill="1" applyBorder="1" applyAlignment="1">
      <alignment horizontal="center" vertical="center" wrapText="1"/>
    </xf>
    <xf numFmtId="172" fontId="93" fillId="35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49" fontId="50" fillId="35" borderId="10" xfId="0" applyNumberFormat="1" applyFont="1" applyFill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2" fontId="79" fillId="0" borderId="11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49" fontId="93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49" fontId="78" fillId="0" borderId="10" xfId="0" applyNumberFormat="1" applyFont="1" applyFill="1" applyBorder="1" applyAlignment="1">
      <alignment horizontal="center" vertical="center" wrapText="1"/>
    </xf>
    <xf numFmtId="0" fontId="50" fillId="46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173" fontId="78" fillId="0" borderId="11" xfId="0" applyNumberFormat="1" applyFont="1" applyFill="1" applyBorder="1" applyAlignment="1">
      <alignment horizontal="center" vertical="center"/>
    </xf>
    <xf numFmtId="2" fontId="50" fillId="35" borderId="11" xfId="0" applyNumberFormat="1" applyFont="1" applyFill="1" applyBorder="1" applyAlignment="1">
      <alignment horizontal="center" vertical="center"/>
    </xf>
    <xf numFmtId="173" fontId="50" fillId="46" borderId="11" xfId="0" applyNumberFormat="1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/>
    </xf>
    <xf numFmtId="173" fontId="50" fillId="0" borderId="1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46" borderId="10" xfId="0" applyNumberFormat="1" applyFont="1" applyFill="1" applyBorder="1" applyAlignment="1">
      <alignment horizontal="center" vertical="center" wrapText="1"/>
    </xf>
    <xf numFmtId="49" fontId="50" fillId="46" borderId="10" xfId="0" applyNumberFormat="1" applyFont="1" applyFill="1" applyBorder="1" applyAlignment="1">
      <alignment horizontal="center" vertical="center"/>
    </xf>
    <xf numFmtId="49" fontId="50" fillId="46" borderId="11" xfId="0" applyNumberFormat="1" applyFont="1" applyFill="1" applyBorder="1" applyAlignment="1">
      <alignment horizontal="center" vertical="center"/>
    </xf>
    <xf numFmtId="2" fontId="78" fillId="46" borderId="11" xfId="0" applyNumberFormat="1" applyFont="1" applyFill="1" applyBorder="1" applyAlignment="1">
      <alignment horizontal="center" vertical="center"/>
    </xf>
    <xf numFmtId="2" fontId="50" fillId="46" borderId="11" xfId="0" applyNumberFormat="1" applyFont="1" applyFill="1" applyBorder="1" applyAlignment="1">
      <alignment horizontal="center" vertical="center"/>
    </xf>
    <xf numFmtId="173" fontId="50" fillId="0" borderId="11" xfId="0" applyNumberFormat="1" applyFont="1" applyFill="1" applyBorder="1" applyAlignment="1">
      <alignment horizontal="center" vertical="center"/>
    </xf>
    <xf numFmtId="173" fontId="50" fillId="35" borderId="10" xfId="0" applyNumberFormat="1" applyFont="1" applyFill="1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 vertical="center"/>
    </xf>
    <xf numFmtId="2" fontId="50" fillId="0" borderId="29" xfId="0" applyNumberFormat="1" applyFont="1" applyFill="1" applyBorder="1" applyAlignment="1">
      <alignment horizontal="center" vertical="center"/>
    </xf>
    <xf numFmtId="1" fontId="93" fillId="0" borderId="10" xfId="0" applyNumberFormat="1" applyFont="1" applyBorder="1" applyAlignment="1">
      <alignment horizontal="center" vertical="center" wrapText="1"/>
    </xf>
    <xf numFmtId="1" fontId="93" fillId="35" borderId="10" xfId="0" applyNumberFormat="1" applyFont="1" applyFill="1" applyBorder="1" applyAlignment="1">
      <alignment horizontal="center" vertical="center" wrapText="1"/>
    </xf>
    <xf numFmtId="2" fontId="50" fillId="35" borderId="29" xfId="0" applyNumberFormat="1" applyFont="1" applyFill="1" applyBorder="1" applyAlignment="1">
      <alignment horizontal="center" vertical="center"/>
    </xf>
    <xf numFmtId="2" fontId="93" fillId="0" borderId="10" xfId="0" applyNumberFormat="1" applyFont="1" applyFill="1" applyBorder="1" applyAlignment="1">
      <alignment horizontal="center" vertical="center" wrapText="1"/>
    </xf>
    <xf numFmtId="172" fontId="93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2" fontId="51" fillId="35" borderId="10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 wrapText="1"/>
    </xf>
    <xf numFmtId="172" fontId="98" fillId="38" borderId="13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1" fillId="46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78" fillId="0" borderId="11" xfId="0" applyFont="1" applyBorder="1" applyAlignment="1">
      <alignment/>
    </xf>
    <xf numFmtId="2" fontId="78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7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2" fontId="78" fillId="0" borderId="14" xfId="0" applyNumberFormat="1" applyFont="1" applyBorder="1" applyAlignment="1">
      <alignment horizontal="center" vertical="center"/>
    </xf>
    <xf numFmtId="2" fontId="78" fillId="0" borderId="13" xfId="0" applyNumberFormat="1" applyFont="1" applyBorder="1" applyAlignment="1">
      <alignment horizontal="center" vertical="center"/>
    </xf>
    <xf numFmtId="2" fontId="78" fillId="35" borderId="10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2" fontId="51" fillId="35" borderId="11" xfId="0" applyNumberFormat="1" applyFont="1" applyFill="1" applyBorder="1" applyAlignment="1">
      <alignment horizontal="center" vertical="center"/>
    </xf>
    <xf numFmtId="2" fontId="51" fillId="35" borderId="10" xfId="0" applyNumberFormat="1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/>
    </xf>
    <xf numFmtId="0" fontId="171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183" fillId="0" borderId="52" xfId="0" applyFont="1" applyBorder="1" applyAlignment="1">
      <alignment horizontal="center" vertical="center" wrapText="1"/>
    </xf>
    <xf numFmtId="0" fontId="176" fillId="0" borderId="52" xfId="0" applyFont="1" applyBorder="1" applyAlignment="1">
      <alignment vertical="center" wrapText="1"/>
    </xf>
    <xf numFmtId="0" fontId="171" fillId="0" borderId="76" xfId="0" applyFont="1" applyBorder="1" applyAlignment="1">
      <alignment horizontal="center" vertical="center" wrapText="1"/>
    </xf>
    <xf numFmtId="0" fontId="0" fillId="0" borderId="76" xfId="0" applyBorder="1" applyAlignment="1">
      <alignment vertical="center" wrapText="1"/>
    </xf>
    <xf numFmtId="0" fontId="183" fillId="0" borderId="76" xfId="0" applyFont="1" applyBorder="1" applyAlignment="1">
      <alignment horizontal="center" vertical="center" wrapText="1"/>
    </xf>
    <xf numFmtId="0" fontId="176" fillId="0" borderId="76" xfId="0" applyFont="1" applyBorder="1" applyAlignment="1">
      <alignment vertical="center" wrapText="1"/>
    </xf>
    <xf numFmtId="0" fontId="171" fillId="0" borderId="70" xfId="0" applyFont="1" applyBorder="1" applyAlignment="1">
      <alignment horizontal="center" vertical="center" wrapText="1"/>
    </xf>
    <xf numFmtId="0" fontId="171" fillId="0" borderId="68" xfId="0" applyFont="1" applyBorder="1" applyAlignment="1">
      <alignment horizontal="center" vertical="center" wrapText="1"/>
    </xf>
    <xf numFmtId="0" fontId="175" fillId="0" borderId="70" xfId="0" applyFont="1" applyBorder="1" applyAlignment="1">
      <alignment horizontal="center" vertical="center" wrapText="1"/>
    </xf>
    <xf numFmtId="0" fontId="175" fillId="0" borderId="52" xfId="0" applyFont="1" applyBorder="1" applyAlignment="1">
      <alignment horizontal="center" vertical="center" wrapText="1"/>
    </xf>
    <xf numFmtId="0" fontId="0" fillId="47" borderId="0" xfId="0" applyFill="1" applyAlignment="1">
      <alignment/>
    </xf>
    <xf numFmtId="0" fontId="46" fillId="47" borderId="0" xfId="0" applyFont="1" applyFill="1" applyAlignment="1">
      <alignment/>
    </xf>
    <xf numFmtId="0" fontId="162" fillId="47" borderId="0" xfId="0" applyFont="1" applyFill="1" applyAlignment="1">
      <alignment/>
    </xf>
    <xf numFmtId="0" fontId="0" fillId="47" borderId="14" xfId="0" applyFill="1" applyBorder="1" applyAlignment="1">
      <alignment/>
    </xf>
    <xf numFmtId="0" fontId="162" fillId="47" borderId="14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162" fillId="47" borderId="0" xfId="0" applyFont="1" applyFill="1" applyBorder="1" applyAlignment="1">
      <alignment/>
    </xf>
    <xf numFmtId="0" fontId="0" fillId="50" borderId="0" xfId="0" applyFill="1" applyAlignment="1">
      <alignment/>
    </xf>
    <xf numFmtId="0" fontId="24" fillId="50" borderId="0" xfId="0" applyFont="1" applyFill="1" applyAlignment="1">
      <alignment/>
    </xf>
    <xf numFmtId="0" fontId="24" fillId="50" borderId="0" xfId="0" applyFont="1" applyFill="1" applyBorder="1" applyAlignment="1">
      <alignment/>
    </xf>
    <xf numFmtId="0" fontId="0" fillId="50" borderId="0" xfId="0" applyFill="1" applyBorder="1" applyAlignment="1">
      <alignment/>
    </xf>
    <xf numFmtId="0" fontId="24" fillId="50" borderId="31" xfId="0" applyFont="1" applyFill="1" applyBorder="1" applyAlignment="1">
      <alignment/>
    </xf>
    <xf numFmtId="172" fontId="105" fillId="0" borderId="10" xfId="0" applyNumberFormat="1" applyFont="1" applyBorder="1" applyAlignment="1">
      <alignment/>
    </xf>
    <xf numFmtId="2" fontId="51" fillId="5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 wrapText="1"/>
    </xf>
    <xf numFmtId="1" fontId="38" fillId="0" borderId="10" xfId="0" applyNumberFormat="1" applyFont="1" applyBorder="1" applyAlignment="1">
      <alignment horizontal="center" wrapText="1"/>
    </xf>
    <xf numFmtId="1" fontId="70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wrapText="1"/>
    </xf>
    <xf numFmtId="0" fontId="38" fillId="0" borderId="10" xfId="0" applyNumberFormat="1" applyFont="1" applyBorder="1" applyAlignment="1">
      <alignment horizontal="center" wrapText="1"/>
    </xf>
    <xf numFmtId="49" fontId="70" fillId="0" borderId="10" xfId="0" applyNumberFormat="1" applyFont="1" applyBorder="1" applyAlignment="1">
      <alignment horizontal="center" wrapText="1"/>
    </xf>
    <xf numFmtId="0" fontId="70" fillId="0" borderId="10" xfId="0" applyNumberFormat="1" applyFont="1" applyBorder="1" applyAlignment="1">
      <alignment horizontal="center" wrapText="1"/>
    </xf>
    <xf numFmtId="0" fontId="70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wrapText="1"/>
    </xf>
    <xf numFmtId="16" fontId="38" fillId="0" borderId="10" xfId="0" applyNumberFormat="1" applyFont="1" applyBorder="1" applyAlignment="1">
      <alignment horizontal="center" wrapText="1"/>
    </xf>
    <xf numFmtId="0" fontId="38" fillId="32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46" borderId="10" xfId="0" applyFont="1" applyFill="1" applyBorder="1" applyAlignment="1">
      <alignment horizontal="center" vertical="top" wrapText="1"/>
    </xf>
    <xf numFmtId="172" fontId="38" fillId="47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40" fillId="0" borderId="10" xfId="0" applyNumberFormat="1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Border="1" applyAlignment="1">
      <alignment/>
    </xf>
    <xf numFmtId="172" fontId="50" fillId="35" borderId="10" xfId="0" applyNumberFormat="1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49" fontId="93" fillId="0" borderId="10" xfId="0" applyNumberFormat="1" applyFont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172" fontId="50" fillId="35" borderId="10" xfId="0" applyNumberFormat="1" applyFont="1" applyFill="1" applyBorder="1" applyAlignment="1">
      <alignment horizontal="center" vertical="center"/>
    </xf>
    <xf numFmtId="2" fontId="50" fillId="0" borderId="14" xfId="0" applyNumberFormat="1" applyFont="1" applyFill="1" applyBorder="1" applyAlignment="1">
      <alignment horizontal="center" vertical="center"/>
    </xf>
    <xf numFmtId="0" fontId="3" fillId="49" borderId="29" xfId="0" applyFont="1" applyFill="1" applyBorder="1" applyAlignment="1">
      <alignment horizontal="left"/>
    </xf>
    <xf numFmtId="0" fontId="3" fillId="49" borderId="18" xfId="0" applyFont="1" applyFill="1" applyBorder="1" applyAlignment="1">
      <alignment horizontal="center"/>
    </xf>
    <xf numFmtId="0" fontId="3" fillId="49" borderId="15" xfId="0" applyFont="1" applyFill="1" applyBorder="1" applyAlignment="1">
      <alignment/>
    </xf>
    <xf numFmtId="0" fontId="3" fillId="49" borderId="16" xfId="0" applyFont="1" applyFill="1" applyBorder="1" applyAlignment="1">
      <alignment/>
    </xf>
    <xf numFmtId="0" fontId="3" fillId="50" borderId="15" xfId="0" applyFont="1" applyFill="1" applyBorder="1" applyAlignment="1">
      <alignment/>
    </xf>
    <xf numFmtId="0" fontId="3" fillId="50" borderId="16" xfId="0" applyFont="1" applyFill="1" applyBorder="1" applyAlignment="1">
      <alignment/>
    </xf>
    <xf numFmtId="0" fontId="3" fillId="0" borderId="11" xfId="54" applyFont="1" applyBorder="1" applyAlignment="1">
      <alignment horizontal="center" vertical="center"/>
      <protection/>
    </xf>
    <xf numFmtId="1" fontId="3" fillId="0" borderId="10" xfId="54" applyNumberFormat="1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172" fontId="3" fillId="0" borderId="10" xfId="54" applyNumberFormat="1" applyFont="1" applyBorder="1" applyAlignment="1">
      <alignment horizontal="center" vertical="center"/>
      <protection/>
    </xf>
    <xf numFmtId="49" fontId="3" fillId="0" borderId="11" xfId="54" applyNumberFormat="1" applyFont="1" applyBorder="1" applyAlignment="1">
      <alignment horizontal="center" vertical="center"/>
      <protection/>
    </xf>
    <xf numFmtId="49" fontId="5" fillId="0" borderId="11" xfId="54" applyNumberFormat="1" applyFont="1" applyBorder="1" applyAlignment="1">
      <alignment horizontal="center" vertical="center"/>
      <protection/>
    </xf>
    <xf numFmtId="173" fontId="5" fillId="0" borderId="1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172" fontId="7" fillId="46" borderId="10" xfId="0" applyNumberFormat="1" applyFont="1" applyFill="1" applyBorder="1" applyAlignment="1">
      <alignment horizontal="center"/>
    </xf>
    <xf numFmtId="0" fontId="7" fillId="5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173" fontId="173" fillId="0" borderId="10" xfId="0" applyNumberFormat="1" applyFont="1" applyBorder="1" applyAlignment="1">
      <alignment horizontal="center" vertical="center"/>
    </xf>
    <xf numFmtId="173" fontId="173" fillId="0" borderId="13" xfId="0" applyNumberFormat="1" applyFont="1" applyBorder="1" applyAlignment="1">
      <alignment horizontal="center" vertical="center"/>
    </xf>
    <xf numFmtId="0" fontId="171" fillId="0" borderId="10" xfId="0" applyFont="1" applyBorder="1" applyAlignment="1">
      <alignment horizontal="center"/>
    </xf>
    <xf numFmtId="0" fontId="49" fillId="46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5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wrapText="1"/>
    </xf>
    <xf numFmtId="49" fontId="36" fillId="0" borderId="11" xfId="0" applyNumberFormat="1" applyFont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36" fillId="0" borderId="11" xfId="0" applyNumberFormat="1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center" wrapText="1"/>
    </xf>
    <xf numFmtId="0" fontId="16" fillId="0" borderId="17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172" fontId="35" fillId="0" borderId="10" xfId="0" applyNumberFormat="1" applyFont="1" applyBorder="1" applyAlignment="1">
      <alignment horizontal="center" wrapText="1"/>
    </xf>
    <xf numFmtId="0" fontId="184" fillId="0" borderId="85" xfId="0" applyFont="1" applyFill="1" applyBorder="1" applyAlignment="1">
      <alignment horizontal="center"/>
    </xf>
    <xf numFmtId="0" fontId="184" fillId="0" borderId="85" xfId="0" applyFont="1" applyBorder="1" applyAlignment="1">
      <alignment horizontal="center"/>
    </xf>
    <xf numFmtId="0" fontId="171" fillId="0" borderId="85" xfId="0" applyFont="1" applyFill="1" applyBorder="1" applyAlignment="1">
      <alignment horizontal="center"/>
    </xf>
    <xf numFmtId="0" fontId="183" fillId="0" borderId="85" xfId="0" applyFont="1" applyFill="1" applyBorder="1" applyAlignment="1">
      <alignment horizontal="center" vertical="center" wrapText="1"/>
    </xf>
    <xf numFmtId="0" fontId="183" fillId="0" borderId="85" xfId="0" applyFont="1" applyFill="1" applyBorder="1" applyAlignment="1">
      <alignment horizontal="center"/>
    </xf>
    <xf numFmtId="0" fontId="0" fillId="49" borderId="10" xfId="0" applyFill="1" applyBorder="1" applyAlignment="1">
      <alignment/>
    </xf>
    <xf numFmtId="0" fontId="185" fillId="0" borderId="85" xfId="0" applyFont="1" applyFill="1" applyBorder="1" applyAlignment="1">
      <alignment horizontal="center" vertical="center"/>
    </xf>
    <xf numFmtId="172" fontId="184" fillId="0" borderId="85" xfId="0" applyNumberFormat="1" applyFont="1" applyBorder="1" applyAlignment="1">
      <alignment horizontal="center"/>
    </xf>
    <xf numFmtId="181" fontId="169" fillId="0" borderId="85" xfId="0" applyNumberFormat="1" applyFont="1" applyBorder="1" applyAlignment="1">
      <alignment horizontal="center"/>
    </xf>
    <xf numFmtId="0" fontId="171" fillId="0" borderId="85" xfId="0" applyFont="1" applyBorder="1" applyAlignment="1">
      <alignment horizontal="center"/>
    </xf>
    <xf numFmtId="172" fontId="171" fillId="0" borderId="85" xfId="0" applyNumberFormat="1" applyFont="1" applyFill="1" applyBorder="1" applyAlignment="1">
      <alignment horizontal="center"/>
    </xf>
    <xf numFmtId="0" fontId="171" fillId="0" borderId="85" xfId="0" applyFont="1" applyFill="1" applyBorder="1" applyAlignment="1">
      <alignment horizontal="center" vertical="center" wrapText="1"/>
    </xf>
    <xf numFmtId="2" fontId="171" fillId="0" borderId="85" xfId="0" applyNumberFormat="1" applyFont="1" applyFill="1" applyBorder="1" applyAlignment="1">
      <alignment horizontal="center"/>
    </xf>
    <xf numFmtId="0" fontId="171" fillId="0" borderId="85" xfId="0" applyFont="1" applyBorder="1" applyAlignment="1">
      <alignment horizontal="center" vertical="center" wrapText="1"/>
    </xf>
    <xf numFmtId="2" fontId="171" fillId="0" borderId="85" xfId="0" applyNumberFormat="1" applyFont="1" applyBorder="1" applyAlignment="1">
      <alignment horizontal="center"/>
    </xf>
    <xf numFmtId="172" fontId="171" fillId="0" borderId="85" xfId="0" applyNumberFormat="1" applyFont="1" applyBorder="1" applyAlignment="1">
      <alignment horizontal="center"/>
    </xf>
    <xf numFmtId="0" fontId="31" fillId="46" borderId="10" xfId="0" applyFont="1" applyFill="1" applyBorder="1" applyAlignment="1">
      <alignment vertical="top" wrapText="1"/>
    </xf>
    <xf numFmtId="0" fontId="31" fillId="35" borderId="15" xfId="0" applyFont="1" applyFill="1" applyBorder="1" applyAlignment="1" applyProtection="1">
      <alignment horizontal="center" vertical="top" wrapText="1"/>
      <protection locked="0"/>
    </xf>
    <xf numFmtId="0" fontId="33" fillId="35" borderId="10" xfId="0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31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35" borderId="17" xfId="0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31" fillId="35" borderId="10" xfId="0" applyFont="1" applyFill="1" applyBorder="1" applyAlignment="1" applyProtection="1">
      <alignment horizontal="center" vertical="top" wrapText="1"/>
      <protection locked="0"/>
    </xf>
    <xf numFmtId="172" fontId="31" fillId="35" borderId="10" xfId="0" applyNumberFormat="1" applyFont="1" applyFill="1" applyBorder="1" applyAlignment="1">
      <alignment horizontal="center" vertical="top" wrapText="1"/>
    </xf>
    <xf numFmtId="1" fontId="31" fillId="35" borderId="17" xfId="0" applyNumberFormat="1" applyFont="1" applyFill="1" applyBorder="1" applyAlignment="1">
      <alignment horizontal="center" vertical="top" wrapText="1"/>
    </xf>
    <xf numFmtId="1" fontId="31" fillId="35" borderId="15" xfId="0" applyNumberFormat="1" applyFont="1" applyFill="1" applyBorder="1" applyAlignment="1">
      <alignment horizontal="center" vertical="top" wrapText="1"/>
    </xf>
    <xf numFmtId="1" fontId="31" fillId="35" borderId="13" xfId="0" applyNumberFormat="1" applyFont="1" applyFill="1" applyBorder="1" applyAlignment="1">
      <alignment horizontal="center" vertical="top" wrapText="1"/>
    </xf>
    <xf numFmtId="172" fontId="33" fillId="35" borderId="10" xfId="0" applyNumberFormat="1" applyFont="1" applyFill="1" applyBorder="1" applyAlignment="1">
      <alignment horizontal="center" vertical="center"/>
    </xf>
    <xf numFmtId="1" fontId="31" fillId="35" borderId="15" xfId="0" applyNumberFormat="1" applyFont="1" applyFill="1" applyBorder="1" applyAlignment="1" applyProtection="1">
      <alignment horizontal="center" vertical="top" wrapText="1"/>
      <protection locked="0"/>
    </xf>
    <xf numFmtId="0" fontId="31" fillId="35" borderId="10" xfId="0" applyNumberFormat="1" applyFont="1" applyFill="1" applyBorder="1" applyAlignment="1">
      <alignment horizontal="center" vertical="top" wrapText="1"/>
    </xf>
    <xf numFmtId="0" fontId="84" fillId="50" borderId="87" xfId="0" applyFont="1" applyFill="1" applyBorder="1" applyAlignment="1">
      <alignment horizontal="center"/>
    </xf>
    <xf numFmtId="172" fontId="49" fillId="40" borderId="26" xfId="0" applyNumberFormat="1" applyFont="1" applyFill="1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0" fontId="49" fillId="44" borderId="26" xfId="0" applyFont="1" applyFill="1" applyBorder="1" applyAlignment="1">
      <alignment horizontal="center" vertical="center"/>
    </xf>
    <xf numFmtId="0" fontId="85" fillId="44" borderId="26" xfId="0" applyFont="1" applyFill="1" applyBorder="1" applyAlignment="1">
      <alignment horizontal="center" vertical="center"/>
    </xf>
    <xf numFmtId="0" fontId="85" fillId="40" borderId="26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172" fontId="84" fillId="51" borderId="26" xfId="0" applyNumberFormat="1" applyFont="1" applyFill="1" applyBorder="1" applyAlignment="1">
      <alignment horizontal="center"/>
    </xf>
    <xf numFmtId="172" fontId="84" fillId="51" borderId="26" xfId="0" applyNumberFormat="1" applyFont="1" applyFill="1" applyBorder="1" applyAlignment="1">
      <alignment/>
    </xf>
    <xf numFmtId="1" fontId="84" fillId="0" borderId="26" xfId="0" applyNumberFormat="1" applyFont="1" applyBorder="1" applyAlignment="1">
      <alignment horizontal="center"/>
    </xf>
    <xf numFmtId="1" fontId="84" fillId="44" borderId="26" xfId="0" applyNumberFormat="1" applyFont="1" applyFill="1" applyBorder="1" applyAlignment="1">
      <alignment horizontal="center"/>
    </xf>
    <xf numFmtId="0" fontId="84" fillId="50" borderId="88" xfId="0" applyFont="1" applyFill="1" applyBorder="1" applyAlignment="1">
      <alignment/>
    </xf>
    <xf numFmtId="2" fontId="84" fillId="50" borderId="87" xfId="0" applyNumberFormat="1" applyFont="1" applyFill="1" applyBorder="1" applyAlignment="1">
      <alignment horizontal="center"/>
    </xf>
    <xf numFmtId="172" fontId="49" fillId="40" borderId="26" xfId="0" applyNumberFormat="1" applyFont="1" applyFill="1" applyBorder="1" applyAlignment="1">
      <alignment horizontal="center"/>
    </xf>
    <xf numFmtId="172" fontId="9" fillId="46" borderId="26" xfId="0" applyNumberFormat="1" applyFont="1" applyFill="1" applyBorder="1" applyAlignment="1">
      <alignment horizontal="center"/>
    </xf>
    <xf numFmtId="173" fontId="9" fillId="46" borderId="26" xfId="0" applyNumberFormat="1" applyFont="1" applyFill="1" applyBorder="1" applyAlignment="1">
      <alignment horizontal="center"/>
    </xf>
    <xf numFmtId="172" fontId="49" fillId="46" borderId="26" xfId="0" applyNumberFormat="1" applyFont="1" applyFill="1" applyBorder="1" applyAlignment="1">
      <alignment horizontal="center"/>
    </xf>
    <xf numFmtId="172" fontId="49" fillId="46" borderId="72" xfId="0" applyNumberFormat="1" applyFont="1" applyFill="1" applyBorder="1" applyAlignment="1">
      <alignment horizontal="center"/>
    </xf>
    <xf numFmtId="172" fontId="10" fillId="51" borderId="26" xfId="0" applyNumberFormat="1" applyFont="1" applyFill="1" applyBorder="1" applyAlignment="1">
      <alignment horizontal="center"/>
    </xf>
    <xf numFmtId="1" fontId="10" fillId="44" borderId="26" xfId="0" applyNumberFormat="1" applyFont="1" applyFill="1" applyBorder="1" applyAlignment="1">
      <alignment horizontal="center"/>
    </xf>
    <xf numFmtId="0" fontId="49" fillId="40" borderId="26" xfId="0" applyFont="1" applyFill="1" applyBorder="1" applyAlignment="1">
      <alignment horizontal="center" vertical="center"/>
    </xf>
    <xf numFmtId="172" fontId="49" fillId="40" borderId="26" xfId="0" applyNumberFormat="1" applyFont="1" applyFill="1" applyBorder="1" applyAlignment="1">
      <alignment horizontal="center" vertical="center"/>
    </xf>
    <xf numFmtId="0" fontId="49" fillId="0" borderId="72" xfId="0" applyFont="1" applyBorder="1" applyAlignment="1">
      <alignment horizontal="center"/>
    </xf>
    <xf numFmtId="0" fontId="49" fillId="40" borderId="26" xfId="0" applyFont="1" applyFill="1" applyBorder="1" applyAlignment="1">
      <alignment horizontal="center" vertical="center"/>
    </xf>
    <xf numFmtId="0" fontId="49" fillId="44" borderId="72" xfId="0" applyFont="1" applyFill="1" applyBorder="1" applyAlignment="1">
      <alignment horizontal="center"/>
    </xf>
    <xf numFmtId="0" fontId="49" fillId="40" borderId="53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49" fillId="44" borderId="53" xfId="0" applyFont="1" applyFill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172" fontId="49" fillId="40" borderId="72" xfId="0" applyNumberFormat="1" applyFont="1" applyFill="1" applyBorder="1" applyAlignment="1">
      <alignment horizontal="center"/>
    </xf>
    <xf numFmtId="0" fontId="49" fillId="44" borderId="72" xfId="0" applyFont="1" applyFill="1" applyBorder="1" applyAlignment="1">
      <alignment horizontal="center" vertical="center"/>
    </xf>
    <xf numFmtId="0" fontId="84" fillId="50" borderId="0" xfId="0" applyFont="1" applyFill="1" applyBorder="1" applyAlignment="1">
      <alignment/>
    </xf>
    <xf numFmtId="0" fontId="84" fillId="52" borderId="0" xfId="0" applyFont="1" applyFill="1" applyBorder="1" applyAlignment="1">
      <alignment/>
    </xf>
    <xf numFmtId="2" fontId="84" fillId="50" borderId="0" xfId="0" applyNumberFormat="1" applyFont="1" applyFill="1" applyBorder="1" applyAlignment="1">
      <alignment horizontal="center"/>
    </xf>
    <xf numFmtId="0" fontId="88" fillId="40" borderId="88" xfId="0" applyFont="1" applyFill="1" applyBorder="1" applyAlignment="1">
      <alignment/>
    </xf>
    <xf numFmtId="0" fontId="88" fillId="40" borderId="89" xfId="0" applyFont="1" applyFill="1" applyBorder="1" applyAlignment="1">
      <alignment/>
    </xf>
    <xf numFmtId="1" fontId="88" fillId="40" borderId="10" xfId="0" applyNumberFormat="1" applyFont="1" applyFill="1" applyBorder="1" applyAlignment="1">
      <alignment horizontal="center"/>
    </xf>
    <xf numFmtId="0" fontId="10" fillId="40" borderId="88" xfId="0" applyFont="1" applyFill="1" applyBorder="1" applyAlignment="1">
      <alignment/>
    </xf>
    <xf numFmtId="172" fontId="88" fillId="40" borderId="10" xfId="0" applyNumberFormat="1" applyFont="1" applyFill="1" applyBorder="1" applyAlignment="1">
      <alignment horizontal="center"/>
    </xf>
    <xf numFmtId="0" fontId="77" fillId="32" borderId="0" xfId="0" applyFont="1" applyFill="1" applyAlignment="1">
      <alignment/>
    </xf>
    <xf numFmtId="0" fontId="88" fillId="32" borderId="0" xfId="0" applyFont="1" applyFill="1" applyAlignment="1">
      <alignment/>
    </xf>
    <xf numFmtId="0" fontId="115" fillId="32" borderId="0" xfId="0" applyFont="1" applyFill="1" applyAlignment="1">
      <alignment/>
    </xf>
    <xf numFmtId="0" fontId="49" fillId="0" borderId="26" xfId="0" applyFont="1" applyBorder="1" applyAlignment="1">
      <alignment horizontal="center" vertical="center" wrapText="1"/>
    </xf>
    <xf numFmtId="0" fontId="90" fillId="36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/>
    </xf>
    <xf numFmtId="0" fontId="22" fillId="53" borderId="72" xfId="0" applyFont="1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50" fillId="54" borderId="86" xfId="0" applyFont="1" applyFill="1" applyBorder="1" applyAlignment="1">
      <alignment horizontal="center"/>
    </xf>
    <xf numFmtId="0" fontId="50" fillId="0" borderId="86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50" fillId="51" borderId="72" xfId="0" applyFont="1" applyFill="1" applyBorder="1" applyAlignment="1">
      <alignment horizontal="center"/>
    </xf>
    <xf numFmtId="0" fontId="50" fillId="51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9" fillId="44" borderId="72" xfId="0" applyFont="1" applyFill="1" applyBorder="1" applyAlignment="1">
      <alignment horizontal="center"/>
    </xf>
    <xf numFmtId="0" fontId="9" fillId="44" borderId="72" xfId="0" applyFont="1" applyFill="1" applyBorder="1" applyAlignment="1">
      <alignment horizontal="center" vertical="center"/>
    </xf>
    <xf numFmtId="0" fontId="50" fillId="54" borderId="72" xfId="0" applyFont="1" applyFill="1" applyBorder="1" applyAlignment="1">
      <alignment horizontal="center"/>
    </xf>
    <xf numFmtId="0" fontId="22" fillId="53" borderId="26" xfId="0" applyFont="1" applyFill="1" applyBorder="1" applyAlignment="1">
      <alignment horizontal="center" vertical="center"/>
    </xf>
    <xf numFmtId="172" fontId="22" fillId="0" borderId="26" xfId="0" applyNumberFormat="1" applyFont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"/>
    </xf>
    <xf numFmtId="0" fontId="50" fillId="51" borderId="72" xfId="0" applyFont="1" applyFill="1" applyBorder="1" applyAlignment="1">
      <alignment horizontal="center" vertical="center"/>
    </xf>
    <xf numFmtId="0" fontId="50" fillId="5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2" fillId="53" borderId="72" xfId="0" applyNumberFormat="1" applyFont="1" applyFill="1" applyBorder="1" applyAlignment="1">
      <alignment horizontal="center"/>
    </xf>
    <xf numFmtId="0" fontId="22" fillId="44" borderId="72" xfId="0" applyFont="1" applyFill="1" applyBorder="1" applyAlignment="1">
      <alignment horizontal="center" vertical="center"/>
    </xf>
    <xf numFmtId="0" fontId="22" fillId="55" borderId="72" xfId="0" applyFont="1" applyFill="1" applyBorder="1" applyAlignment="1">
      <alignment horizontal="center" vertical="center"/>
    </xf>
    <xf numFmtId="0" fontId="22" fillId="56" borderId="72" xfId="0" applyFont="1" applyFill="1" applyBorder="1" applyAlignment="1">
      <alignment horizontal="center" vertical="center"/>
    </xf>
    <xf numFmtId="0" fontId="22" fillId="56" borderId="72" xfId="0" applyFont="1" applyFill="1" applyBorder="1" applyAlignment="1">
      <alignment horizontal="center"/>
    </xf>
    <xf numFmtId="172" fontId="22" fillId="53" borderId="26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172" fontId="50" fillId="0" borderId="72" xfId="0" applyNumberFormat="1" applyFont="1" applyBorder="1" applyAlignment="1">
      <alignment horizontal="center"/>
    </xf>
    <xf numFmtId="172" fontId="115" fillId="10" borderId="10" xfId="0" applyNumberFormat="1" applyFont="1" applyFill="1" applyBorder="1" applyAlignment="1">
      <alignment horizontal="center"/>
    </xf>
    <xf numFmtId="0" fontId="186" fillId="0" borderId="10" xfId="0" applyFont="1" applyBorder="1" applyAlignment="1">
      <alignment horizontal="center"/>
    </xf>
    <xf numFmtId="0" fontId="187" fillId="0" borderId="10" xfId="0" applyFont="1" applyBorder="1" applyAlignment="1">
      <alignment horizontal="right"/>
    </xf>
    <xf numFmtId="0" fontId="40" fillId="47" borderId="10" xfId="0" applyFont="1" applyFill="1" applyBorder="1" applyAlignment="1">
      <alignment horizontal="center" vertical="center" wrapText="1"/>
    </xf>
    <xf numFmtId="0" fontId="11" fillId="47" borderId="74" xfId="0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7" fillId="0" borderId="11" xfId="0" applyFont="1" applyBorder="1" applyAlignment="1">
      <alignment horizontal="center" vertical="center" wrapText="1"/>
    </xf>
    <xf numFmtId="0" fontId="11" fillId="46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162" fillId="0" borderId="14" xfId="0" applyNumberFormat="1" applyFont="1" applyBorder="1" applyAlignment="1">
      <alignment horizontal="center" vertical="center" wrapText="1"/>
    </xf>
    <xf numFmtId="172" fontId="28" fillId="47" borderId="10" xfId="0" applyNumberFormat="1" applyFont="1" applyFill="1" applyBorder="1" applyAlignment="1">
      <alignment horizontal="center" vertical="center"/>
    </xf>
    <xf numFmtId="0" fontId="31" fillId="46" borderId="10" xfId="0" applyFont="1" applyFill="1" applyBorder="1" applyAlignment="1">
      <alignment horizontal="center" vertical="top" wrapText="1"/>
    </xf>
    <xf numFmtId="0" fontId="31" fillId="46" borderId="15" xfId="0" applyFont="1" applyFill="1" applyBorder="1" applyAlignment="1" applyProtection="1">
      <alignment horizontal="center" vertical="top" wrapText="1"/>
      <protection locked="0"/>
    </xf>
    <xf numFmtId="0" fontId="33" fillId="46" borderId="10" xfId="0" applyFont="1" applyFill="1" applyBorder="1" applyAlignment="1">
      <alignment horizontal="center" vertical="top" wrapText="1"/>
    </xf>
    <xf numFmtId="0" fontId="31" fillId="46" borderId="17" xfId="0" applyFont="1" applyFill="1" applyBorder="1" applyAlignment="1">
      <alignment horizontal="center" vertical="top" wrapText="1"/>
    </xf>
    <xf numFmtId="0" fontId="31" fillId="46" borderId="10" xfId="0" applyNumberFormat="1" applyFont="1" applyFill="1" applyBorder="1" applyAlignment="1" applyProtection="1">
      <alignment horizontal="center" vertical="top" wrapText="1"/>
      <protection locked="0"/>
    </xf>
    <xf numFmtId="0" fontId="32" fillId="46" borderId="10" xfId="0" applyFont="1" applyFill="1" applyBorder="1" applyAlignment="1" applyProtection="1">
      <alignment horizontal="center" vertical="top" wrapText="1"/>
      <protection locked="0"/>
    </xf>
    <xf numFmtId="1" fontId="31" fillId="46" borderId="10" xfId="0" applyNumberFormat="1" applyFont="1" applyFill="1" applyBorder="1" applyAlignment="1">
      <alignment horizontal="center" vertical="top" wrapText="1"/>
    </xf>
    <xf numFmtId="172" fontId="31" fillId="46" borderId="10" xfId="0" applyNumberFormat="1" applyFont="1" applyFill="1" applyBorder="1" applyAlignment="1">
      <alignment horizontal="center" vertical="top" wrapText="1"/>
    </xf>
    <xf numFmtId="1" fontId="31" fillId="46" borderId="17" xfId="0" applyNumberFormat="1" applyFont="1" applyFill="1" applyBorder="1" applyAlignment="1">
      <alignment horizontal="center" vertical="top" wrapText="1"/>
    </xf>
    <xf numFmtId="1" fontId="31" fillId="46" borderId="15" xfId="0" applyNumberFormat="1" applyFont="1" applyFill="1" applyBorder="1" applyAlignment="1">
      <alignment horizontal="center" vertical="top" wrapText="1"/>
    </xf>
    <xf numFmtId="1" fontId="31" fillId="46" borderId="13" xfId="0" applyNumberFormat="1" applyFont="1" applyFill="1" applyBorder="1" applyAlignment="1">
      <alignment horizontal="center" vertical="top" wrapText="1"/>
    </xf>
    <xf numFmtId="1" fontId="32" fillId="46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46" borderId="10" xfId="0" applyFont="1" applyFill="1" applyBorder="1" applyAlignment="1" applyProtection="1">
      <alignment horizontal="center" vertical="top" wrapText="1"/>
      <protection locked="0"/>
    </xf>
    <xf numFmtId="0" fontId="31" fillId="46" borderId="10" xfId="0" applyNumberFormat="1" applyFont="1" applyFill="1" applyBorder="1" applyAlignment="1">
      <alignment horizontal="center" vertical="top" wrapText="1"/>
    </xf>
    <xf numFmtId="0" fontId="119" fillId="0" borderId="10" xfId="0" applyFont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/>
    </xf>
    <xf numFmtId="1" fontId="32" fillId="34" borderId="11" xfId="0" applyNumberFormat="1" applyFont="1" applyFill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49" fontId="32" fillId="0" borderId="48" xfId="0" applyNumberFormat="1" applyFont="1" applyBorder="1" applyAlignment="1">
      <alignment horizontal="center" vertical="top" wrapText="1"/>
    </xf>
    <xf numFmtId="172" fontId="32" fillId="34" borderId="48" xfId="0" applyNumberFormat="1" applyFont="1" applyFill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center" vertical="top" wrapText="1"/>
    </xf>
    <xf numFmtId="1" fontId="32" fillId="34" borderId="48" xfId="0" applyNumberFormat="1" applyFont="1" applyFill="1" applyBorder="1" applyAlignment="1" applyProtection="1">
      <alignment horizontal="center" vertical="top" wrapText="1"/>
      <protection locked="0"/>
    </xf>
    <xf numFmtId="1" fontId="32" fillId="46" borderId="48" xfId="0" applyNumberFormat="1" applyFont="1" applyFill="1" applyBorder="1" applyAlignment="1" applyProtection="1">
      <alignment horizontal="center" vertical="top" wrapText="1"/>
      <protection locked="0"/>
    </xf>
    <xf numFmtId="49" fontId="50" fillId="47" borderId="10" xfId="0" applyNumberFormat="1" applyFont="1" applyFill="1" applyBorder="1" applyAlignment="1">
      <alignment horizontal="center" vertical="center"/>
    </xf>
    <xf numFmtId="49" fontId="50" fillId="47" borderId="10" xfId="0" applyNumberFormat="1" applyFont="1" applyFill="1" applyBorder="1" applyAlignment="1">
      <alignment horizontal="center" vertical="center" wrapText="1"/>
    </xf>
    <xf numFmtId="2" fontId="50" fillId="47" borderId="10" xfId="0" applyNumberFormat="1" applyFont="1" applyFill="1" applyBorder="1" applyAlignment="1">
      <alignment horizontal="center" vertical="center"/>
    </xf>
    <xf numFmtId="0" fontId="77" fillId="47" borderId="10" xfId="0" applyFont="1" applyFill="1" applyBorder="1" applyAlignment="1">
      <alignment/>
    </xf>
    <xf numFmtId="172" fontId="50" fillId="47" borderId="13" xfId="0" applyNumberFormat="1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 wrapText="1"/>
    </xf>
    <xf numFmtId="172" fontId="78" fillId="47" borderId="13" xfId="0" applyNumberFormat="1" applyFont="1" applyFill="1" applyBorder="1" applyAlignment="1">
      <alignment horizontal="center" vertical="center"/>
    </xf>
    <xf numFmtId="172" fontId="78" fillId="47" borderId="10" xfId="0" applyNumberFormat="1" applyFont="1" applyFill="1" applyBorder="1" applyAlignment="1">
      <alignment horizontal="center" vertical="center"/>
    </xf>
    <xf numFmtId="172" fontId="93" fillId="47" borderId="13" xfId="0" applyNumberFormat="1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1" fontId="93" fillId="0" borderId="11" xfId="0" applyNumberFormat="1" applyFont="1" applyFill="1" applyBorder="1" applyAlignment="1">
      <alignment horizontal="center" vertical="center" wrapText="1"/>
    </xf>
    <xf numFmtId="172" fontId="93" fillId="0" borderId="11" xfId="0" applyNumberFormat="1" applyFont="1" applyFill="1" applyBorder="1" applyAlignment="1">
      <alignment horizontal="center" vertical="center" wrapText="1"/>
    </xf>
    <xf numFmtId="172" fontId="93" fillId="35" borderId="11" xfId="0" applyNumberFormat="1" applyFont="1" applyFill="1" applyBorder="1" applyAlignment="1">
      <alignment horizontal="center" vertical="center" wrapText="1"/>
    </xf>
    <xf numFmtId="172" fontId="96" fillId="47" borderId="13" xfId="0" applyNumberFormat="1" applyFont="1" applyFill="1" applyBorder="1" applyAlignment="1">
      <alignment horizontal="center" vertical="center"/>
    </xf>
    <xf numFmtId="172" fontId="76" fillId="47" borderId="10" xfId="0" applyNumberFormat="1" applyFont="1" applyFill="1" applyBorder="1" applyAlignment="1">
      <alignment horizontal="center" vertical="center"/>
    </xf>
    <xf numFmtId="172" fontId="93" fillId="47" borderId="10" xfId="0" applyNumberFormat="1" applyFont="1" applyFill="1" applyBorder="1" applyAlignment="1">
      <alignment horizontal="center" vertical="center"/>
    </xf>
    <xf numFmtId="0" fontId="186" fillId="0" borderId="0" xfId="0" applyFont="1" applyAlignment="1">
      <alignment/>
    </xf>
    <xf numFmtId="172" fontId="167" fillId="0" borderId="0" xfId="0" applyNumberFormat="1" applyFont="1" applyAlignment="1">
      <alignment/>
    </xf>
    <xf numFmtId="0" fontId="31" fillId="50" borderId="10" xfId="0" applyFont="1" applyFill="1" applyBorder="1" applyAlignment="1">
      <alignment horizontal="center" vertical="top" wrapText="1"/>
    </xf>
    <xf numFmtId="0" fontId="118" fillId="50" borderId="10" xfId="0" applyFont="1" applyFill="1" applyBorder="1" applyAlignment="1">
      <alignment horizontal="center" vertical="top" wrapText="1"/>
    </xf>
    <xf numFmtId="0" fontId="31" fillId="46" borderId="11" xfId="0" applyFont="1" applyFill="1" applyBorder="1" applyAlignment="1" applyProtection="1">
      <alignment horizontal="center" vertical="top" wrapText="1"/>
      <protection locked="0"/>
    </xf>
    <xf numFmtId="0" fontId="31" fillId="46" borderId="32" xfId="0" applyFont="1" applyFill="1" applyBorder="1" applyAlignment="1" applyProtection="1">
      <alignment horizontal="center" vertical="top" wrapText="1"/>
      <protection locked="0"/>
    </xf>
    <xf numFmtId="0" fontId="31" fillId="46" borderId="17" xfId="0" applyFont="1" applyFill="1" applyBorder="1" applyAlignment="1" applyProtection="1">
      <alignment horizontal="center" vertical="top" wrapText="1"/>
      <protection locked="0"/>
    </xf>
    <xf numFmtId="0" fontId="31" fillId="46" borderId="15" xfId="0" applyNumberFormat="1" applyFont="1" applyFill="1" applyBorder="1" applyAlignment="1" applyProtection="1">
      <alignment horizontal="center" vertical="top" wrapText="1"/>
      <protection locked="0"/>
    </xf>
    <xf numFmtId="0" fontId="31" fillId="46" borderId="13" xfId="0" applyFont="1" applyFill="1" applyBorder="1" applyAlignment="1" applyProtection="1">
      <alignment horizontal="center" vertical="top" wrapText="1"/>
      <protection locked="0"/>
    </xf>
    <xf numFmtId="172" fontId="32" fillId="50" borderId="11" xfId="0" applyNumberFormat="1" applyFont="1" applyFill="1" applyBorder="1" applyAlignment="1">
      <alignment horizontal="center" vertical="top" wrapText="1"/>
    </xf>
    <xf numFmtId="0" fontId="32" fillId="50" borderId="11" xfId="0" applyFont="1" applyFill="1" applyBorder="1" applyAlignment="1">
      <alignment horizontal="center" vertical="top" wrapText="1"/>
    </xf>
    <xf numFmtId="0" fontId="5" fillId="50" borderId="15" xfId="0" applyFont="1" applyFill="1" applyBorder="1" applyAlignment="1">
      <alignment horizontal="left" vertical="center"/>
    </xf>
    <xf numFmtId="49" fontId="5" fillId="50" borderId="16" xfId="0" applyNumberFormat="1" applyFont="1" applyFill="1" applyBorder="1" applyAlignment="1">
      <alignment horizontal="center" vertical="center"/>
    </xf>
    <xf numFmtId="172" fontId="5" fillId="50" borderId="16" xfId="0" applyNumberFormat="1" applyFont="1" applyFill="1" applyBorder="1" applyAlignment="1">
      <alignment horizontal="center" vertical="center"/>
    </xf>
    <xf numFmtId="0" fontId="5" fillId="50" borderId="19" xfId="0" applyFont="1" applyFill="1" applyBorder="1" applyAlignment="1">
      <alignment horizontal="left" vertical="center"/>
    </xf>
    <xf numFmtId="1" fontId="5" fillId="5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50" borderId="17" xfId="0" applyNumberFormat="1" applyFont="1" applyFill="1" applyBorder="1" applyAlignment="1">
      <alignment horizontal="center" vertical="center"/>
    </xf>
    <xf numFmtId="49" fontId="5" fillId="50" borderId="10" xfId="0" applyNumberFormat="1" applyFont="1" applyFill="1" applyBorder="1" applyAlignment="1">
      <alignment horizontal="center" vertical="center"/>
    </xf>
    <xf numFmtId="172" fontId="5" fillId="5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172" fontId="5" fillId="46" borderId="10" xfId="0" applyNumberFormat="1" applyFont="1" applyFill="1" applyBorder="1" applyAlignment="1">
      <alignment horizontal="center" vertical="center"/>
    </xf>
    <xf numFmtId="0" fontId="39" fillId="0" borderId="26" xfId="0" applyFont="1" applyBorder="1" applyAlignment="1">
      <alignment horizontal="left"/>
    </xf>
    <xf numFmtId="0" fontId="38" fillId="50" borderId="10" xfId="0" applyFont="1" applyFill="1" applyBorder="1" applyAlignment="1">
      <alignment/>
    </xf>
    <xf numFmtId="0" fontId="43" fillId="50" borderId="27" xfId="0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50" borderId="10" xfId="0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43" fillId="50" borderId="10" xfId="0" applyFont="1" applyFill="1" applyBorder="1" applyAlignment="1">
      <alignment/>
    </xf>
    <xf numFmtId="0" fontId="43" fillId="50" borderId="25" xfId="0" applyFont="1" applyFill="1" applyBorder="1" applyAlignment="1">
      <alignment horizontal="left"/>
    </xf>
    <xf numFmtId="0" fontId="43" fillId="0" borderId="26" xfId="0" applyFont="1" applyBorder="1" applyAlignment="1">
      <alignment horizontal="left"/>
    </xf>
    <xf numFmtId="172" fontId="30" fillId="0" borderId="28" xfId="0" applyNumberFormat="1" applyFont="1" applyBorder="1" applyAlignment="1">
      <alignment horizontal="center"/>
    </xf>
    <xf numFmtId="172" fontId="30" fillId="0" borderId="26" xfId="0" applyNumberFormat="1" applyFont="1" applyBorder="1" applyAlignment="1">
      <alignment horizontal="center"/>
    </xf>
    <xf numFmtId="0" fontId="38" fillId="50" borderId="13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 horizontal="center"/>
    </xf>
    <xf numFmtId="16" fontId="43" fillId="0" borderId="10" xfId="0" applyNumberFormat="1" applyFont="1" applyBorder="1" applyAlignment="1">
      <alignment horizontal="center"/>
    </xf>
    <xf numFmtId="172" fontId="120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172" fontId="43" fillId="34" borderId="15" xfId="0" applyNumberFormat="1" applyFont="1" applyFill="1" applyBorder="1" applyAlignment="1">
      <alignment horizontal="center"/>
    </xf>
    <xf numFmtId="172" fontId="82" fillId="0" borderId="10" xfId="0" applyNumberFormat="1" applyFont="1" applyBorder="1" applyAlignment="1">
      <alignment horizontal="center"/>
    </xf>
    <xf numFmtId="172" fontId="82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82" fillId="0" borderId="10" xfId="0" applyNumberFormat="1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/>
    </xf>
    <xf numFmtId="2" fontId="43" fillId="35" borderId="10" xfId="0" applyNumberFormat="1" applyFont="1" applyFill="1" applyBorder="1" applyAlignment="1">
      <alignment/>
    </xf>
    <xf numFmtId="172" fontId="43" fillId="35" borderId="0" xfId="0" applyNumberFormat="1" applyFont="1" applyFill="1" applyAlignment="1">
      <alignment horizontal="center"/>
    </xf>
    <xf numFmtId="172" fontId="43" fillId="35" borderId="13" xfId="0" applyNumberFormat="1" applyFont="1" applyFill="1" applyBorder="1" applyAlignment="1">
      <alignment horizontal="center"/>
    </xf>
    <xf numFmtId="2" fontId="43" fillId="35" borderId="13" xfId="0" applyNumberFormat="1" applyFont="1" applyFill="1" applyBorder="1" applyAlignment="1">
      <alignment/>
    </xf>
    <xf numFmtId="172" fontId="44" fillId="35" borderId="10" xfId="0" applyNumberFormat="1" applyFont="1" applyFill="1" applyBorder="1" applyAlignment="1">
      <alignment horizontal="center"/>
    </xf>
    <xf numFmtId="172" fontId="43" fillId="0" borderId="15" xfId="0" applyNumberFormat="1" applyFont="1" applyBorder="1" applyAlignment="1">
      <alignment horizontal="center"/>
    </xf>
    <xf numFmtId="172" fontId="43" fillId="0" borderId="15" xfId="0" applyNumberFormat="1" applyFont="1" applyFill="1" applyBorder="1" applyAlignment="1">
      <alignment horizontal="center"/>
    </xf>
    <xf numFmtId="172" fontId="43" fillId="0" borderId="10" xfId="0" applyNumberFormat="1" applyFont="1" applyBorder="1" applyAlignment="1">
      <alignment horizontal="center" textRotation="90"/>
    </xf>
    <xf numFmtId="2" fontId="43" fillId="35" borderId="13" xfId="0" applyNumberFormat="1" applyFont="1" applyFill="1" applyBorder="1" applyAlignment="1">
      <alignment horizontal="center"/>
    </xf>
    <xf numFmtId="172" fontId="43" fillId="0" borderId="13" xfId="0" applyNumberFormat="1" applyFont="1" applyBorder="1" applyAlignment="1">
      <alignment horizontal="center"/>
    </xf>
    <xf numFmtId="172" fontId="43" fillId="0" borderId="19" xfId="0" applyNumberFormat="1" applyFont="1" applyBorder="1" applyAlignment="1">
      <alignment horizontal="center"/>
    </xf>
    <xf numFmtId="2" fontId="120" fillId="35" borderId="10" xfId="0" applyNumberFormat="1" applyFont="1" applyFill="1" applyBorder="1" applyAlignment="1">
      <alignment horizontal="center"/>
    </xf>
    <xf numFmtId="0" fontId="43" fillId="35" borderId="13" xfId="0" applyFont="1" applyFill="1" applyBorder="1" applyAlignment="1">
      <alignment/>
    </xf>
    <xf numFmtId="0" fontId="59" fillId="0" borderId="7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59" fillId="0" borderId="90" xfId="0" applyFont="1" applyFill="1" applyBorder="1" applyAlignment="1">
      <alignment horizontal="center"/>
    </xf>
    <xf numFmtId="0" fontId="59" fillId="0" borderId="91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59" fillId="0" borderId="9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93" xfId="0" applyFont="1" applyFill="1" applyBorder="1" applyAlignment="1">
      <alignment horizontal="center"/>
    </xf>
    <xf numFmtId="0" fontId="30" fillId="0" borderId="94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172" fontId="30" fillId="0" borderId="41" xfId="0" applyNumberFormat="1" applyFont="1" applyFill="1" applyBorder="1" applyAlignment="1">
      <alignment horizontal="center"/>
    </xf>
    <xf numFmtId="0" fontId="30" fillId="0" borderId="41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2" fontId="16" fillId="0" borderId="95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0" fontId="59" fillId="0" borderId="42" xfId="0" applyFont="1" applyFill="1" applyBorder="1" applyAlignment="1">
      <alignment/>
    </xf>
    <xf numFmtId="0" fontId="30" fillId="0" borderId="91" xfId="0" applyFont="1" applyFill="1" applyBorder="1" applyAlignment="1">
      <alignment horizontal="center"/>
    </xf>
    <xf numFmtId="0" fontId="59" fillId="0" borderId="44" xfId="0" applyFont="1" applyFill="1" applyBorder="1" applyAlignment="1">
      <alignment/>
    </xf>
    <xf numFmtId="0" fontId="30" fillId="0" borderId="9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59" fillId="0" borderId="93" xfId="0" applyFont="1" applyFill="1" applyBorder="1" applyAlignment="1">
      <alignment/>
    </xf>
    <xf numFmtId="172" fontId="17" fillId="50" borderId="10" xfId="0" applyNumberFormat="1" applyFont="1" applyFill="1" applyBorder="1" applyAlignment="1">
      <alignment horizontal="center"/>
    </xf>
    <xf numFmtId="172" fontId="11" fillId="50" borderId="10" xfId="0" applyNumberFormat="1" applyFont="1" applyFill="1" applyBorder="1" applyAlignment="1">
      <alignment horizontal="center"/>
    </xf>
    <xf numFmtId="0" fontId="60" fillId="50" borderId="16" xfId="0" applyFont="1" applyFill="1" applyBorder="1" applyAlignment="1">
      <alignment/>
    </xf>
    <xf numFmtId="0" fontId="75" fillId="50" borderId="16" xfId="0" applyFont="1" applyFill="1" applyBorder="1" applyAlignment="1">
      <alignment/>
    </xf>
    <xf numFmtId="2" fontId="30" fillId="0" borderId="44" xfId="0" applyNumberFormat="1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0" fillId="0" borderId="90" xfId="0" applyFont="1" applyFill="1" applyBorder="1" applyAlignment="1">
      <alignment horizontal="center"/>
    </xf>
    <xf numFmtId="2" fontId="30" fillId="0" borderId="9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30" fillId="0" borderId="96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97" xfId="0" applyFont="1" applyFill="1" applyBorder="1" applyAlignment="1">
      <alignment horizontal="center"/>
    </xf>
    <xf numFmtId="172" fontId="30" fillId="0" borderId="48" xfId="0" applyNumberFormat="1" applyFont="1" applyFill="1" applyBorder="1" applyAlignment="1">
      <alignment horizontal="center"/>
    </xf>
    <xf numFmtId="2" fontId="17" fillId="0" borderId="48" xfId="0" applyNumberFormat="1" applyFont="1" applyFill="1" applyBorder="1" applyAlignment="1">
      <alignment horizontal="center"/>
    </xf>
    <xf numFmtId="2" fontId="30" fillId="0" borderId="48" xfId="0" applyNumberFormat="1" applyFont="1" applyFill="1" applyBorder="1" applyAlignment="1">
      <alignment horizontal="center"/>
    </xf>
    <xf numFmtId="2" fontId="30" fillId="0" borderId="97" xfId="0" applyNumberFormat="1" applyFont="1" applyFill="1" applyBorder="1" applyAlignment="1">
      <alignment horizontal="center"/>
    </xf>
    <xf numFmtId="2" fontId="30" fillId="0" borderId="98" xfId="0" applyNumberFormat="1" applyFont="1" applyFill="1" applyBorder="1" applyAlignment="1">
      <alignment horizontal="center"/>
    </xf>
    <xf numFmtId="0" fontId="16" fillId="0" borderId="11" xfId="48" applyFont="1" applyFill="1" applyBorder="1" applyAlignment="1">
      <alignment horizontal="center"/>
      <protection/>
    </xf>
    <xf numFmtId="0" fontId="16" fillId="0" borderId="29" xfId="48" applyFont="1" applyFill="1" applyBorder="1" applyAlignment="1">
      <alignment horizontal="center"/>
      <protection/>
    </xf>
    <xf numFmtId="2" fontId="11" fillId="0" borderId="14" xfId="48" applyNumberFormat="1" applyFont="1" applyFill="1" applyBorder="1" applyAlignment="1">
      <alignment horizontal="center"/>
      <protection/>
    </xf>
    <xf numFmtId="2" fontId="16" fillId="0" borderId="32" xfId="48" applyNumberFormat="1" applyFont="1" applyFill="1" applyBorder="1" applyAlignment="1">
      <alignment horizontal="center"/>
      <protection/>
    </xf>
    <xf numFmtId="2" fontId="16" fillId="0" borderId="11" xfId="48" applyNumberFormat="1" applyFont="1" applyFill="1" applyBorder="1" applyAlignment="1">
      <alignment horizontal="center"/>
      <protection/>
    </xf>
    <xf numFmtId="2" fontId="16" fillId="0" borderId="29" xfId="48" applyNumberFormat="1" applyFont="1" applyFill="1" applyBorder="1" applyAlignment="1">
      <alignment horizontal="center"/>
      <protection/>
    </xf>
    <xf numFmtId="2" fontId="16" fillId="0" borderId="10" xfId="48" applyNumberFormat="1" applyFont="1" applyFill="1" applyBorder="1" applyAlignment="1">
      <alignment horizontal="center"/>
      <protection/>
    </xf>
    <xf numFmtId="0" fontId="16" fillId="0" borderId="10" xfId="48" applyFont="1" applyFill="1" applyBorder="1" applyAlignment="1">
      <alignment horizontal="center"/>
      <protection/>
    </xf>
    <xf numFmtId="2" fontId="11" fillId="0" borderId="13" xfId="48" applyNumberFormat="1" applyFont="1" applyFill="1" applyBorder="1" applyAlignment="1">
      <alignment horizontal="center"/>
      <protection/>
    </xf>
    <xf numFmtId="2" fontId="16" fillId="0" borderId="17" xfId="48" applyNumberFormat="1" applyFont="1" applyFill="1" applyBorder="1" applyAlignment="1">
      <alignment horizontal="center"/>
      <protection/>
    </xf>
    <xf numFmtId="2" fontId="16" fillId="0" borderId="10" xfId="48" applyNumberFormat="1" applyFont="1" applyFill="1" applyBorder="1" applyAlignment="1">
      <alignment horizontal="center"/>
      <protection/>
    </xf>
    <xf numFmtId="2" fontId="11" fillId="0" borderId="10" xfId="48" applyNumberFormat="1" applyFont="1" applyFill="1" applyBorder="1" applyAlignment="1">
      <alignment horizontal="center"/>
      <protection/>
    </xf>
    <xf numFmtId="2" fontId="11" fillId="0" borderId="15" xfId="48" applyNumberFormat="1" applyFont="1" applyFill="1" applyBorder="1" applyAlignment="1">
      <alignment horizontal="center"/>
      <protection/>
    </xf>
    <xf numFmtId="2" fontId="16" fillId="0" borderId="17" xfId="48" applyNumberFormat="1" applyFont="1" applyFill="1" applyBorder="1" applyAlignment="1">
      <alignment horizontal="center"/>
      <protection/>
    </xf>
    <xf numFmtId="2" fontId="16" fillId="0" borderId="15" xfId="48" applyNumberFormat="1" applyFont="1" applyFill="1" applyBorder="1" applyAlignment="1">
      <alignment horizontal="center"/>
      <protection/>
    </xf>
    <xf numFmtId="2" fontId="17" fillId="0" borderId="10" xfId="48" applyNumberFormat="1" applyFont="1" applyFill="1" applyBorder="1" applyAlignment="1">
      <alignment horizontal="center"/>
      <protection/>
    </xf>
    <xf numFmtId="2" fontId="30" fillId="0" borderId="10" xfId="48" applyNumberFormat="1" applyFont="1" applyFill="1" applyBorder="1" applyAlignment="1">
      <alignment horizontal="center"/>
      <protection/>
    </xf>
    <xf numFmtId="2" fontId="56" fillId="0" borderId="10" xfId="48" applyNumberFormat="1" applyFont="1" applyFill="1" applyBorder="1" applyAlignment="1">
      <alignment horizontal="center"/>
      <protection/>
    </xf>
    <xf numFmtId="2" fontId="30" fillId="0" borderId="15" xfId="48" applyNumberFormat="1" applyFont="1" applyFill="1" applyBorder="1" applyAlignment="1">
      <alignment horizontal="center"/>
      <protection/>
    </xf>
    <xf numFmtId="0" fontId="16" fillId="0" borderId="13" xfId="48" applyFont="1" applyFill="1" applyBorder="1" applyAlignment="1">
      <alignment horizontal="center"/>
      <protection/>
    </xf>
    <xf numFmtId="2" fontId="16" fillId="0" borderId="13" xfId="48" applyNumberFormat="1" applyFont="1" applyFill="1" applyBorder="1" applyAlignment="1">
      <alignment horizontal="center"/>
      <protection/>
    </xf>
    <xf numFmtId="2" fontId="11" fillId="0" borderId="19" xfId="48" applyNumberFormat="1" applyFont="1" applyFill="1" applyBorder="1" applyAlignment="1">
      <alignment horizontal="center"/>
      <protection/>
    </xf>
    <xf numFmtId="0" fontId="59" fillId="50" borderId="16" xfId="0" applyFont="1" applyFill="1" applyBorder="1" applyAlignment="1">
      <alignment/>
    </xf>
    <xf numFmtId="2" fontId="30" fillId="0" borderId="99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93" xfId="0" applyBorder="1" applyAlignment="1">
      <alignment/>
    </xf>
    <xf numFmtId="0" fontId="0" fillId="0" borderId="9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56" fillId="50" borderId="16" xfId="0" applyFont="1" applyFill="1" applyBorder="1" applyAlignment="1">
      <alignment/>
    </xf>
    <xf numFmtId="2" fontId="30" fillId="0" borderId="44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30" fillId="0" borderId="93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172" fontId="17" fillId="50" borderId="10" xfId="0" applyNumberFormat="1" applyFont="1" applyFill="1" applyBorder="1" applyAlignment="1">
      <alignment horizontal="center" vertical="center"/>
    </xf>
    <xf numFmtId="0" fontId="57" fillId="50" borderId="16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93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72" fontId="30" fillId="0" borderId="18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30" fillId="0" borderId="91" xfId="48" applyFont="1" applyFill="1" applyBorder="1" applyAlignment="1">
      <alignment horizontal="center"/>
      <protection/>
    </xf>
    <xf numFmtId="0" fontId="30" fillId="0" borderId="10" xfId="48" applyFont="1" applyFill="1" applyBorder="1" applyAlignment="1">
      <alignment horizontal="center"/>
      <protection/>
    </xf>
    <xf numFmtId="0" fontId="30" fillId="0" borderId="29" xfId="48" applyFont="1" applyFill="1" applyBorder="1" applyAlignment="1">
      <alignment horizontal="center"/>
      <protection/>
    </xf>
    <xf numFmtId="2" fontId="30" fillId="0" borderId="17" xfId="48" applyNumberFormat="1" applyFont="1" applyFill="1" applyBorder="1" applyAlignment="1">
      <alignment horizontal="center"/>
      <protection/>
    </xf>
    <xf numFmtId="2" fontId="30" fillId="0" borderId="44" xfId="48" applyNumberFormat="1" applyFont="1" applyFill="1" applyBorder="1" applyAlignment="1">
      <alignment horizontal="center"/>
      <protection/>
    </xf>
    <xf numFmtId="172" fontId="30" fillId="0" borderId="44" xfId="48" applyNumberFormat="1" applyFont="1" applyFill="1" applyBorder="1" applyAlignment="1">
      <alignment horizontal="center"/>
      <protection/>
    </xf>
    <xf numFmtId="0" fontId="30" fillId="0" borderId="15" xfId="48" applyFont="1" applyFill="1" applyBorder="1" applyAlignment="1">
      <alignment horizontal="center"/>
      <protection/>
    </xf>
    <xf numFmtId="172" fontId="30" fillId="0" borderId="17" xfId="48" applyNumberFormat="1" applyFont="1" applyFill="1" applyBorder="1" applyAlignment="1">
      <alignment horizontal="center"/>
      <protection/>
    </xf>
    <xf numFmtId="0" fontId="30" fillId="0" borderId="92" xfId="48" applyFont="1" applyFill="1" applyBorder="1" applyAlignment="1">
      <alignment horizontal="center"/>
      <protection/>
    </xf>
    <xf numFmtId="0" fontId="30" fillId="0" borderId="13" xfId="48" applyFont="1" applyFill="1" applyBorder="1" applyAlignment="1">
      <alignment horizontal="center"/>
      <protection/>
    </xf>
    <xf numFmtId="0" fontId="30" fillId="0" borderId="30" xfId="48" applyFont="1" applyFill="1" applyBorder="1" applyAlignment="1">
      <alignment horizontal="center"/>
      <protection/>
    </xf>
    <xf numFmtId="2" fontId="17" fillId="0" borderId="13" xfId="48" applyNumberFormat="1" applyFont="1" applyFill="1" applyBorder="1" applyAlignment="1">
      <alignment horizontal="center"/>
      <protection/>
    </xf>
    <xf numFmtId="172" fontId="30" fillId="0" borderId="20" xfId="48" applyNumberFormat="1" applyFont="1" applyFill="1" applyBorder="1" applyAlignment="1">
      <alignment horizontal="center"/>
      <protection/>
    </xf>
    <xf numFmtId="172" fontId="30" fillId="0" borderId="93" xfId="48" applyNumberFormat="1" applyFont="1" applyFill="1" applyBorder="1" applyAlignment="1">
      <alignment horizontal="center"/>
      <protection/>
    </xf>
    <xf numFmtId="0" fontId="57" fillId="50" borderId="16" xfId="0" applyFont="1" applyFill="1" applyBorder="1" applyAlignment="1">
      <alignment/>
    </xf>
    <xf numFmtId="172" fontId="30" fillId="0" borderId="15" xfId="0" applyNumberFormat="1" applyFont="1" applyFill="1" applyBorder="1" applyAlignment="1">
      <alignment horizontal="center"/>
    </xf>
    <xf numFmtId="172" fontId="30" fillId="0" borderId="10" xfId="48" applyNumberFormat="1" applyFont="1" applyFill="1" applyBorder="1" applyAlignment="1">
      <alignment horizontal="center"/>
      <protection/>
    </xf>
    <xf numFmtId="2" fontId="0" fillId="0" borderId="4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172" fontId="186" fillId="0" borderId="0" xfId="0" applyNumberFormat="1" applyFont="1" applyAlignment="1">
      <alignment/>
    </xf>
    <xf numFmtId="0" fontId="179" fillId="0" borderId="13" xfId="0" applyFont="1" applyBorder="1" applyAlignment="1">
      <alignment horizontal="center" vertical="center" wrapText="1"/>
    </xf>
    <xf numFmtId="0" fontId="179" fillId="0" borderId="11" xfId="0" applyFont="1" applyBorder="1" applyAlignment="1">
      <alignment horizontal="center" vertical="center" wrapText="1"/>
    </xf>
    <xf numFmtId="172" fontId="179" fillId="0" borderId="13" xfId="0" applyNumberFormat="1" applyFont="1" applyBorder="1" applyAlignment="1">
      <alignment horizontal="center" vertical="center" wrapText="1"/>
    </xf>
    <xf numFmtId="172" fontId="179" fillId="0" borderId="11" xfId="0" applyNumberFormat="1" applyFont="1" applyBorder="1" applyAlignment="1">
      <alignment horizontal="center" vertical="center" wrapText="1"/>
    </xf>
    <xf numFmtId="0" fontId="179" fillId="0" borderId="13" xfId="0" applyFont="1" applyBorder="1" applyAlignment="1">
      <alignment horizontal="center" vertical="center"/>
    </xf>
    <xf numFmtId="0" fontId="179" fillId="0" borderId="11" xfId="0" applyFont="1" applyBorder="1" applyAlignment="1">
      <alignment horizontal="center" vertical="center"/>
    </xf>
    <xf numFmtId="0" fontId="180" fillId="0" borderId="13" xfId="0" applyFont="1" applyBorder="1" applyAlignment="1">
      <alignment horizontal="center" vertical="center" wrapText="1"/>
    </xf>
    <xf numFmtId="0" fontId="180" fillId="0" borderId="11" xfId="0" applyFont="1" applyBorder="1" applyAlignment="1">
      <alignment horizontal="center" vertical="center" wrapText="1"/>
    </xf>
    <xf numFmtId="172" fontId="180" fillId="0" borderId="13" xfId="0" applyNumberFormat="1" applyFont="1" applyBorder="1" applyAlignment="1">
      <alignment horizontal="center" vertical="center" wrapText="1"/>
    </xf>
    <xf numFmtId="172" fontId="180" fillId="0" borderId="11" xfId="0" applyNumberFormat="1" applyFont="1" applyBorder="1" applyAlignment="1">
      <alignment horizontal="center" vertical="center" wrapText="1"/>
    </xf>
    <xf numFmtId="0" fontId="188" fillId="0" borderId="13" xfId="0" applyFont="1" applyBorder="1" applyAlignment="1">
      <alignment horizontal="center" vertical="center" wrapText="1"/>
    </xf>
    <xf numFmtId="0" fontId="188" fillId="0" borderId="11" xfId="0" applyFont="1" applyBorder="1" applyAlignment="1">
      <alignment horizontal="center" vertical="center" wrapText="1"/>
    </xf>
    <xf numFmtId="0" fontId="180" fillId="0" borderId="13" xfId="0" applyFont="1" applyBorder="1" applyAlignment="1">
      <alignment horizontal="center" vertical="center"/>
    </xf>
    <xf numFmtId="0" fontId="180" fillId="0" borderId="11" xfId="0" applyFont="1" applyBorder="1" applyAlignment="1">
      <alignment horizontal="center" vertical="center"/>
    </xf>
    <xf numFmtId="0" fontId="25" fillId="47" borderId="16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2" fontId="180" fillId="0" borderId="13" xfId="0" applyNumberFormat="1" applyFont="1" applyBorder="1" applyAlignment="1">
      <alignment horizontal="center" vertical="center" wrapText="1"/>
    </xf>
    <xf numFmtId="2" fontId="180" fillId="0" borderId="11" xfId="0" applyNumberFormat="1" applyFont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28" fillId="47" borderId="15" xfId="0" applyFont="1" applyFill="1" applyBorder="1" applyAlignment="1">
      <alignment horizontal="center" vertical="center"/>
    </xf>
    <xf numFmtId="0" fontId="64" fillId="47" borderId="16" xfId="0" applyFont="1" applyFill="1" applyBorder="1" applyAlignment="1">
      <alignment horizontal="center" vertical="center"/>
    </xf>
    <xf numFmtId="0" fontId="64" fillId="47" borderId="17" xfId="0" applyFont="1" applyFill="1" applyBorder="1" applyAlignment="1">
      <alignment horizontal="center" vertical="center"/>
    </xf>
    <xf numFmtId="0" fontId="180" fillId="0" borderId="10" xfId="0" applyFont="1" applyBorder="1" applyAlignment="1">
      <alignment horizontal="center" vertical="center" wrapText="1"/>
    </xf>
    <xf numFmtId="172" fontId="180" fillId="0" borderId="10" xfId="0" applyNumberFormat="1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5" fillId="47" borderId="15" xfId="0" applyFont="1" applyFill="1" applyBorder="1" applyAlignment="1">
      <alignment horizontal="center" vertical="center"/>
    </xf>
    <xf numFmtId="0" fontId="25" fillId="47" borderId="17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textRotation="90" wrapText="1"/>
    </xf>
    <xf numFmtId="0" fontId="26" fillId="36" borderId="14" xfId="0" applyFont="1" applyFill="1" applyBorder="1" applyAlignment="1">
      <alignment horizontal="center" vertical="center" textRotation="90" wrapText="1"/>
    </xf>
    <xf numFmtId="0" fontId="26" fillId="36" borderId="11" xfId="0" applyFont="1" applyFill="1" applyBorder="1" applyAlignment="1">
      <alignment horizontal="center" vertical="center" textRotation="90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textRotation="90" wrapText="1"/>
    </xf>
    <xf numFmtId="0" fontId="28" fillId="32" borderId="0" xfId="0" applyFont="1" applyFill="1" applyAlignment="1">
      <alignment horizontal="center" vertical="center"/>
    </xf>
    <xf numFmtId="0" fontId="64" fillId="36" borderId="13" xfId="0" applyFont="1" applyFill="1" applyBorder="1" applyAlignment="1">
      <alignment horizontal="center" vertical="center" textRotation="90"/>
    </xf>
    <xf numFmtId="0" fontId="64" fillId="36" borderId="14" xfId="0" applyFont="1" applyFill="1" applyBorder="1" applyAlignment="1">
      <alignment horizontal="center" vertical="center" textRotation="90"/>
    </xf>
    <xf numFmtId="0" fontId="64" fillId="36" borderId="11" xfId="0" applyFont="1" applyFill="1" applyBorder="1" applyAlignment="1">
      <alignment horizontal="center" vertical="center" textRotation="90"/>
    </xf>
    <xf numFmtId="0" fontId="64" fillId="36" borderId="10" xfId="0" applyFont="1" applyFill="1" applyBorder="1" applyAlignment="1">
      <alignment horizontal="center" vertical="center" textRotation="90"/>
    </xf>
    <xf numFmtId="0" fontId="25" fillId="47" borderId="15" xfId="0" applyFont="1" applyFill="1" applyBorder="1" applyAlignment="1">
      <alignment horizontal="center" vertical="center" wrapText="1"/>
    </xf>
    <xf numFmtId="0" fontId="25" fillId="47" borderId="16" xfId="0" applyFont="1" applyFill="1" applyBorder="1" applyAlignment="1">
      <alignment horizontal="center" vertical="center" wrapText="1"/>
    </xf>
    <xf numFmtId="0" fontId="25" fillId="47" borderId="1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0" borderId="15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 textRotation="90" wrapText="1"/>
    </xf>
    <xf numFmtId="0" fontId="64" fillId="36" borderId="14" xfId="0" applyFont="1" applyFill="1" applyBorder="1" applyAlignment="1">
      <alignment horizontal="center" vertical="center" textRotation="90" wrapText="1"/>
    </xf>
    <xf numFmtId="0" fontId="64" fillId="36" borderId="11" xfId="0" applyFont="1" applyFill="1" applyBorder="1" applyAlignment="1">
      <alignment horizontal="center" vertical="center" textRotation="90" wrapText="1"/>
    </xf>
    <xf numFmtId="173" fontId="25" fillId="47" borderId="15" xfId="0" applyNumberFormat="1" applyFont="1" applyFill="1" applyBorder="1" applyAlignment="1">
      <alignment horizontal="center" vertical="center" wrapText="1"/>
    </xf>
    <xf numFmtId="173" fontId="25" fillId="47" borderId="16" xfId="0" applyNumberFormat="1" applyFont="1" applyFill="1" applyBorder="1" applyAlignment="1">
      <alignment horizontal="center" vertical="center" wrapText="1"/>
    </xf>
    <xf numFmtId="173" fontId="25" fillId="47" borderId="17" xfId="0" applyNumberFormat="1" applyFont="1" applyFill="1" applyBorder="1" applyAlignment="1">
      <alignment horizontal="center" vertical="center" wrapText="1"/>
    </xf>
    <xf numFmtId="0" fontId="27" fillId="47" borderId="15" xfId="0" applyFont="1" applyFill="1" applyBorder="1" applyAlignment="1">
      <alignment horizontal="center" vertical="center" wrapText="1"/>
    </xf>
    <xf numFmtId="0" fontId="27" fillId="47" borderId="16" xfId="0" applyFont="1" applyFill="1" applyBorder="1" applyAlignment="1">
      <alignment horizontal="center" vertical="center" wrapText="1"/>
    </xf>
    <xf numFmtId="0" fontId="27" fillId="47" borderId="17" xfId="0" applyFont="1" applyFill="1" applyBorder="1" applyAlignment="1">
      <alignment horizontal="center" vertical="center" wrapText="1"/>
    </xf>
    <xf numFmtId="0" fontId="28" fillId="47" borderId="16" xfId="0" applyFont="1" applyFill="1" applyBorder="1" applyAlignment="1">
      <alignment horizontal="center" vertical="center"/>
    </xf>
    <xf numFmtId="0" fontId="28" fillId="47" borderId="17" xfId="0" applyFont="1" applyFill="1" applyBorder="1" applyAlignment="1">
      <alignment horizontal="center" vertical="center"/>
    </xf>
    <xf numFmtId="172" fontId="180" fillId="0" borderId="13" xfId="0" applyNumberFormat="1" applyFont="1" applyBorder="1" applyAlignment="1">
      <alignment horizontal="center" vertical="center"/>
    </xf>
    <xf numFmtId="172" fontId="180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2" fontId="180" fillId="0" borderId="13" xfId="0" applyNumberFormat="1" applyFont="1" applyBorder="1" applyAlignment="1">
      <alignment horizontal="center" vertical="center"/>
    </xf>
    <xf numFmtId="2" fontId="180" fillId="0" borderId="11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2" fontId="179" fillId="0" borderId="13" xfId="0" applyNumberFormat="1" applyFont="1" applyBorder="1" applyAlignment="1">
      <alignment horizontal="center" vertical="center" wrapText="1"/>
    </xf>
    <xf numFmtId="2" fontId="179" fillId="0" borderId="11" xfId="0" applyNumberFormat="1" applyFont="1" applyBorder="1" applyAlignment="1">
      <alignment horizontal="center" vertical="center" wrapText="1"/>
    </xf>
    <xf numFmtId="0" fontId="49" fillId="32" borderId="0" xfId="0" applyFont="1" applyFill="1" applyAlignment="1">
      <alignment horizontal="center"/>
    </xf>
    <xf numFmtId="0" fontId="65" fillId="32" borderId="0" xfId="0" applyFont="1" applyFill="1" applyAlignment="1">
      <alignment horizontal="center"/>
    </xf>
    <xf numFmtId="0" fontId="29" fillId="32" borderId="0" xfId="0" applyFont="1" applyFill="1" applyBorder="1" applyAlignment="1">
      <alignment/>
    </xf>
    <xf numFmtId="0" fontId="31" fillId="36" borderId="19" xfId="0" applyFont="1" applyFill="1" applyBorder="1" applyAlignment="1">
      <alignment horizontal="center" vertical="top" wrapText="1"/>
    </xf>
    <xf numFmtId="0" fontId="31" fillId="36" borderId="12" xfId="0" applyFont="1" applyFill="1" applyBorder="1" applyAlignment="1">
      <alignment horizontal="center" vertical="top" wrapText="1"/>
    </xf>
    <xf numFmtId="0" fontId="31" fillId="36" borderId="20" xfId="0" applyFont="1" applyFill="1" applyBorder="1" applyAlignment="1">
      <alignment horizontal="center" vertical="top" wrapText="1"/>
    </xf>
    <xf numFmtId="0" fontId="31" fillId="36" borderId="15" xfId="0" applyFont="1" applyFill="1" applyBorder="1" applyAlignment="1">
      <alignment horizontal="center" vertical="top" wrapText="1"/>
    </xf>
    <xf numFmtId="0" fontId="31" fillId="36" borderId="16" xfId="0" applyFont="1" applyFill="1" applyBorder="1" applyAlignment="1">
      <alignment horizontal="center" vertical="top" wrapText="1"/>
    </xf>
    <xf numFmtId="0" fontId="31" fillId="36" borderId="29" xfId="0" applyFont="1" applyFill="1" applyBorder="1" applyAlignment="1">
      <alignment horizontal="center" vertical="top" wrapText="1"/>
    </xf>
    <xf numFmtId="0" fontId="31" fillId="36" borderId="18" xfId="0" applyFont="1" applyFill="1" applyBorder="1" applyAlignment="1">
      <alignment horizontal="center" vertical="top" wrapText="1"/>
    </xf>
    <xf numFmtId="0" fontId="31" fillId="36" borderId="32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center" vertical="top" wrapText="1"/>
    </xf>
    <xf numFmtId="0" fontId="32" fillId="3" borderId="15" xfId="0" applyFont="1" applyFill="1" applyBorder="1" applyAlignment="1">
      <alignment horizontal="center" vertical="top" wrapText="1"/>
    </xf>
    <xf numFmtId="0" fontId="32" fillId="3" borderId="16" xfId="0" applyFont="1" applyFill="1" applyBorder="1" applyAlignment="1">
      <alignment horizontal="center" vertical="top" wrapText="1"/>
    </xf>
    <xf numFmtId="0" fontId="32" fillId="3" borderId="17" xfId="0" applyFont="1" applyFill="1" applyBorder="1" applyAlignment="1">
      <alignment horizontal="center" vertical="top" wrapText="1"/>
    </xf>
    <xf numFmtId="0" fontId="31" fillId="36" borderId="30" xfId="0" applyFont="1" applyFill="1" applyBorder="1" applyAlignment="1">
      <alignment horizontal="center" vertical="top" wrapText="1"/>
    </xf>
    <xf numFmtId="0" fontId="31" fillId="36" borderId="0" xfId="0" applyFont="1" applyFill="1" applyBorder="1" applyAlignment="1">
      <alignment horizontal="center" vertical="top" wrapText="1"/>
    </xf>
    <xf numFmtId="0" fontId="31" fillId="36" borderId="31" xfId="0" applyFont="1" applyFill="1" applyBorder="1" applyAlignment="1">
      <alignment horizontal="center" vertical="top" wrapText="1"/>
    </xf>
    <xf numFmtId="0" fontId="16" fillId="36" borderId="29" xfId="0" applyFont="1" applyFill="1" applyBorder="1" applyAlignment="1">
      <alignment vertical="top" wrapText="1"/>
    </xf>
    <xf numFmtId="0" fontId="16" fillId="36" borderId="18" xfId="0" applyFont="1" applyFill="1" applyBorder="1" applyAlignment="1">
      <alignment vertical="top" wrapText="1"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 textRotation="90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90" wrapText="1"/>
    </xf>
    <xf numFmtId="0" fontId="0" fillId="36" borderId="10" xfId="0" applyFont="1" applyFill="1" applyBorder="1" applyAlignment="1">
      <alignment vertical="center" textRotation="90" wrapText="1"/>
    </xf>
    <xf numFmtId="0" fontId="18" fillId="36" borderId="26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47" borderId="16" xfId="0" applyFont="1" applyFill="1" applyBorder="1" applyAlignment="1">
      <alignment horizontal="center" vertical="center" wrapText="1"/>
    </xf>
    <xf numFmtId="0" fontId="14" fillId="47" borderId="1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62" fillId="36" borderId="26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60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 vertical="center"/>
    </xf>
    <xf numFmtId="0" fontId="12" fillId="32" borderId="56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2" borderId="100" xfId="0" applyFont="1" applyFill="1" applyBorder="1" applyAlignment="1">
      <alignment horizontal="center" vertical="center" wrapText="1"/>
    </xf>
    <xf numFmtId="0" fontId="12" fillId="32" borderId="101" xfId="0" applyFont="1" applyFill="1" applyBorder="1" applyAlignment="1">
      <alignment horizontal="center" vertical="center" wrapText="1"/>
    </xf>
    <xf numFmtId="0" fontId="12" fillId="32" borderId="102" xfId="0" applyFont="1" applyFill="1" applyBorder="1" applyAlignment="1">
      <alignment horizontal="center" vertical="center" wrapText="1"/>
    </xf>
    <xf numFmtId="0" fontId="12" fillId="32" borderId="103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 wrapText="1"/>
    </xf>
    <xf numFmtId="0" fontId="12" fillId="32" borderId="7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4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 textRotation="90" wrapText="1"/>
    </xf>
    <xf numFmtId="49" fontId="3" fillId="36" borderId="14" xfId="0" applyNumberFormat="1" applyFont="1" applyFill="1" applyBorder="1" applyAlignment="1">
      <alignment horizontal="center" vertical="center" textRotation="90" wrapText="1"/>
    </xf>
    <xf numFmtId="49" fontId="3" fillId="36" borderId="11" xfId="0" applyNumberFormat="1" applyFont="1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6" borderId="14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172" fontId="3" fillId="36" borderId="13" xfId="0" applyNumberFormat="1" applyFont="1" applyFill="1" applyBorder="1" applyAlignment="1">
      <alignment horizontal="center" vertical="center" textRotation="90" wrapText="1"/>
    </xf>
    <xf numFmtId="172" fontId="3" fillId="36" borderId="14" xfId="0" applyNumberFormat="1" applyFont="1" applyFill="1" applyBorder="1" applyAlignment="1">
      <alignment horizontal="center" vertical="center" textRotation="90" wrapText="1"/>
    </xf>
    <xf numFmtId="172" fontId="3" fillId="36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0" borderId="30" xfId="0" applyFont="1" applyFill="1" applyBorder="1" applyAlignment="1">
      <alignment horizontal="left" vertical="center"/>
    </xf>
    <xf numFmtId="0" fontId="5" fillId="50" borderId="0" xfId="0" applyFont="1" applyFill="1" applyBorder="1" applyAlignment="1">
      <alignment horizontal="left" vertical="center"/>
    </xf>
    <xf numFmtId="0" fontId="5" fillId="50" borderId="3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50" borderId="15" xfId="0" applyFont="1" applyFill="1" applyBorder="1" applyAlignment="1">
      <alignment horizontal="left" vertical="center"/>
    </xf>
    <xf numFmtId="0" fontId="5" fillId="50" borderId="16" xfId="0" applyFont="1" applyFill="1" applyBorder="1" applyAlignment="1">
      <alignment horizontal="left" vertical="center"/>
    </xf>
    <xf numFmtId="0" fontId="5" fillId="50" borderId="17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36" borderId="10" xfId="0" applyFont="1" applyFill="1" applyBorder="1" applyAlignment="1">
      <alignment horizontal="distributed" vertical="center"/>
    </xf>
    <xf numFmtId="0" fontId="6" fillId="36" borderId="10" xfId="0" applyFont="1" applyFill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/>
    </xf>
    <xf numFmtId="0" fontId="49" fillId="32" borderId="16" xfId="0" applyFont="1" applyFill="1" applyBorder="1" applyAlignment="1">
      <alignment horizontal="center" vertical="center"/>
    </xf>
    <xf numFmtId="0" fontId="49" fillId="32" borderId="1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distributed"/>
    </xf>
    <xf numFmtId="0" fontId="6" fillId="36" borderId="11" xfId="0" applyFont="1" applyFill="1" applyBorder="1" applyAlignment="1">
      <alignment horizontal="center" vertical="distributed"/>
    </xf>
    <xf numFmtId="0" fontId="176" fillId="47" borderId="15" xfId="0" applyFont="1" applyFill="1" applyBorder="1" applyAlignment="1">
      <alignment horizontal="center" vertical="top" wrapText="1"/>
    </xf>
    <xf numFmtId="0" fontId="189" fillId="47" borderId="16" xfId="0" applyFont="1" applyFill="1" applyBorder="1" applyAlignment="1">
      <alignment horizontal="center" vertical="top" wrapText="1"/>
    </xf>
    <xf numFmtId="0" fontId="189" fillId="47" borderId="17" xfId="0" applyFont="1" applyFill="1" applyBorder="1" applyAlignment="1">
      <alignment horizontal="center" vertical="top" wrapText="1"/>
    </xf>
    <xf numFmtId="0" fontId="55" fillId="32" borderId="104" xfId="0" applyFont="1" applyFill="1" applyBorder="1" applyAlignment="1">
      <alignment horizontal="center" vertical="top" wrapText="1"/>
    </xf>
    <xf numFmtId="0" fontId="55" fillId="32" borderId="18" xfId="0" applyFont="1" applyFill="1" applyBorder="1" applyAlignment="1">
      <alignment horizontal="center" vertical="top" wrapText="1"/>
    </xf>
    <xf numFmtId="0" fontId="55" fillId="32" borderId="32" xfId="0" applyFont="1" applyFill="1" applyBorder="1" applyAlignment="1">
      <alignment horizontal="center" vertical="top" wrapText="1"/>
    </xf>
    <xf numFmtId="0" fontId="55" fillId="32" borderId="105" xfId="0" applyFont="1" applyFill="1" applyBorder="1" applyAlignment="1">
      <alignment horizontal="center" vertical="top" wrapText="1"/>
    </xf>
    <xf numFmtId="0" fontId="55" fillId="32" borderId="16" xfId="0" applyFont="1" applyFill="1" applyBorder="1" applyAlignment="1">
      <alignment horizontal="center" vertical="top" wrapText="1"/>
    </xf>
    <xf numFmtId="0" fontId="55" fillId="32" borderId="17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2" fillId="32" borderId="0" xfId="0" applyFont="1" applyFill="1" applyAlignment="1">
      <alignment horizontal="center"/>
    </xf>
    <xf numFmtId="0" fontId="49" fillId="32" borderId="0" xfId="0" applyFont="1" applyFill="1" applyAlignment="1">
      <alignment horizontal="center"/>
    </xf>
    <xf numFmtId="0" fontId="6" fillId="36" borderId="2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55" fillId="47" borderId="15" xfId="0" applyFont="1" applyFill="1" applyBorder="1" applyAlignment="1">
      <alignment horizontal="center" vertical="top" wrapText="1"/>
    </xf>
    <xf numFmtId="0" fontId="55" fillId="47" borderId="16" xfId="0" applyFont="1" applyFill="1" applyBorder="1" applyAlignment="1">
      <alignment horizontal="center" vertical="top" wrapText="1"/>
    </xf>
    <xf numFmtId="0" fontId="55" fillId="47" borderId="17" xfId="0" applyFont="1" applyFill="1" applyBorder="1" applyAlignment="1">
      <alignment horizontal="center" vertical="top" wrapText="1"/>
    </xf>
    <xf numFmtId="0" fontId="55" fillId="32" borderId="29" xfId="0" applyFont="1" applyFill="1" applyBorder="1" applyAlignment="1">
      <alignment horizontal="center" vertical="top" wrapText="1"/>
    </xf>
    <xf numFmtId="0" fontId="55" fillId="46" borderId="15" xfId="0" applyFont="1" applyFill="1" applyBorder="1" applyAlignment="1">
      <alignment horizontal="center" vertical="top" wrapText="1"/>
    </xf>
    <xf numFmtId="0" fontId="55" fillId="46" borderId="16" xfId="0" applyFont="1" applyFill="1" applyBorder="1" applyAlignment="1">
      <alignment horizontal="center" vertical="top" wrapText="1"/>
    </xf>
    <xf numFmtId="0" fontId="55" fillId="46" borderId="17" xfId="0" applyFont="1" applyFill="1" applyBorder="1" applyAlignment="1">
      <alignment horizontal="center" vertical="top" wrapText="1"/>
    </xf>
    <xf numFmtId="0" fontId="61" fillId="0" borderId="104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61" fillId="47" borderId="104" xfId="0" applyFont="1" applyFill="1" applyBorder="1" applyAlignment="1">
      <alignment horizontal="center" vertical="top" wrapText="1"/>
    </xf>
    <xf numFmtId="0" fontId="61" fillId="47" borderId="18" xfId="0" applyFont="1" applyFill="1" applyBorder="1" applyAlignment="1">
      <alignment horizontal="center" vertical="top" wrapText="1"/>
    </xf>
    <xf numFmtId="0" fontId="61" fillId="47" borderId="32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left"/>
    </xf>
    <xf numFmtId="0" fontId="41" fillId="3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16" fillId="36" borderId="3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4" borderId="33" xfId="0" applyFont="1" applyFill="1" applyBorder="1" applyAlignment="1">
      <alignment horizontal="center"/>
    </xf>
    <xf numFmtId="0" fontId="42" fillId="34" borderId="51" xfId="0" applyFont="1" applyFill="1" applyBorder="1" applyAlignment="1">
      <alignment horizontal="center"/>
    </xf>
    <xf numFmtId="0" fontId="42" fillId="34" borderId="52" xfId="0" applyFont="1" applyFill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0" fontId="16" fillId="0" borderId="10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1" fillId="34" borderId="3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06" fillId="50" borderId="15" xfId="0" applyFont="1" applyFill="1" applyBorder="1" applyAlignment="1">
      <alignment horizontal="center"/>
    </xf>
    <xf numFmtId="0" fontId="106" fillId="50" borderId="16" xfId="0" applyFont="1" applyFill="1" applyBorder="1" applyAlignment="1">
      <alignment horizontal="center"/>
    </xf>
    <xf numFmtId="0" fontId="106" fillId="50" borderId="17" xfId="0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 vertic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0" fontId="76" fillId="47" borderId="33" xfId="0" applyFont="1" applyFill="1" applyBorder="1" applyAlignment="1">
      <alignment horizontal="center" vertical="center"/>
    </xf>
    <xf numFmtId="0" fontId="76" fillId="47" borderId="51" xfId="0" applyFont="1" applyFill="1" applyBorder="1" applyAlignment="1">
      <alignment horizontal="center" vertical="center"/>
    </xf>
    <xf numFmtId="0" fontId="76" fillId="47" borderId="52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center"/>
    </xf>
    <xf numFmtId="0" fontId="50" fillId="47" borderId="33" xfId="0" applyFont="1" applyFill="1" applyBorder="1" applyAlignment="1">
      <alignment horizontal="center" vertical="center"/>
    </xf>
    <xf numFmtId="0" fontId="50" fillId="47" borderId="51" xfId="0" applyFont="1" applyFill="1" applyBorder="1" applyAlignment="1">
      <alignment horizontal="center" vertical="center"/>
    </xf>
    <xf numFmtId="0" fontId="50" fillId="47" borderId="52" xfId="0" applyFont="1" applyFill="1" applyBorder="1" applyAlignment="1">
      <alignment horizontal="center" vertical="center"/>
    </xf>
    <xf numFmtId="49" fontId="50" fillId="38" borderId="13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50" fillId="47" borderId="50" xfId="0" applyFont="1" applyFill="1" applyBorder="1" applyAlignment="1">
      <alignment horizontal="center" vertical="center"/>
    </xf>
    <xf numFmtId="0" fontId="50" fillId="47" borderId="62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76" fillId="32" borderId="0" xfId="0" applyFont="1" applyFill="1" applyAlignment="1">
      <alignment horizontal="center"/>
    </xf>
    <xf numFmtId="49" fontId="50" fillId="36" borderId="10" xfId="0" applyNumberFormat="1" applyFont="1" applyFill="1" applyBorder="1" applyAlignment="1">
      <alignment horizontal="center" vertical="center" textRotation="90" wrapText="1"/>
    </xf>
    <xf numFmtId="49" fontId="50" fillId="36" borderId="13" xfId="0" applyNumberFormat="1" applyFont="1" applyFill="1" applyBorder="1" applyAlignment="1">
      <alignment horizontal="center" vertical="center" textRotation="90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76" fillId="32" borderId="18" xfId="0" applyFont="1" applyFill="1" applyBorder="1" applyAlignment="1">
      <alignment horizontal="center"/>
    </xf>
    <xf numFmtId="0" fontId="76" fillId="32" borderId="15" xfId="0" applyFont="1" applyFill="1" applyBorder="1" applyAlignment="1">
      <alignment horizontal="center"/>
    </xf>
    <xf numFmtId="0" fontId="76" fillId="32" borderId="16" xfId="0" applyFont="1" applyFill="1" applyBorder="1" applyAlignment="1">
      <alignment horizontal="center"/>
    </xf>
    <xf numFmtId="0" fontId="76" fillId="32" borderId="12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51" fillId="47" borderId="33" xfId="0" applyFont="1" applyFill="1" applyBorder="1" applyAlignment="1">
      <alignment horizontal="center" vertical="center"/>
    </xf>
    <xf numFmtId="0" fontId="51" fillId="47" borderId="51" xfId="0" applyFont="1" applyFill="1" applyBorder="1" applyAlignment="1">
      <alignment horizontal="center" vertical="center"/>
    </xf>
    <xf numFmtId="0" fontId="51" fillId="47" borderId="0" xfId="0" applyFont="1" applyFill="1" applyBorder="1" applyAlignment="1">
      <alignment horizontal="center" vertical="center"/>
    </xf>
    <xf numFmtId="0" fontId="51" fillId="47" borderId="65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51" fillId="47" borderId="52" xfId="0" applyFont="1" applyFill="1" applyBorder="1" applyAlignment="1">
      <alignment horizontal="center" vertical="center"/>
    </xf>
    <xf numFmtId="0" fontId="50" fillId="47" borderId="47" xfId="0" applyFont="1" applyFill="1" applyBorder="1" applyAlignment="1">
      <alignment horizontal="center" vertical="center"/>
    </xf>
    <xf numFmtId="0" fontId="50" fillId="47" borderId="76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0" fontId="50" fillId="47" borderId="39" xfId="0" applyFont="1" applyFill="1" applyBorder="1" applyAlignment="1">
      <alignment horizontal="center" vertical="center"/>
    </xf>
    <xf numFmtId="0" fontId="50" fillId="47" borderId="40" xfId="0" applyFont="1" applyFill="1" applyBorder="1" applyAlignment="1">
      <alignment horizontal="center" vertical="center"/>
    </xf>
    <xf numFmtId="0" fontId="50" fillId="38" borderId="33" xfId="0" applyFont="1" applyFill="1" applyBorder="1" applyAlignment="1">
      <alignment horizontal="center" vertical="center"/>
    </xf>
    <xf numFmtId="0" fontId="50" fillId="38" borderId="51" xfId="0" applyFont="1" applyFill="1" applyBorder="1" applyAlignment="1">
      <alignment horizontal="center" vertical="center"/>
    </xf>
    <xf numFmtId="0" fontId="50" fillId="38" borderId="52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78" fillId="10" borderId="10" xfId="0" applyFont="1" applyFill="1" applyBorder="1" applyAlignment="1">
      <alignment horizontal="center" vertical="center"/>
    </xf>
    <xf numFmtId="0" fontId="51" fillId="47" borderId="67" xfId="0" applyFont="1" applyFill="1" applyBorder="1" applyAlignment="1">
      <alignment horizontal="center" vertical="center"/>
    </xf>
    <xf numFmtId="0" fontId="51" fillId="47" borderId="47" xfId="0" applyFont="1" applyFill="1" applyBorder="1" applyAlignment="1">
      <alignment horizontal="center" vertical="center"/>
    </xf>
    <xf numFmtId="0" fontId="51" fillId="47" borderId="76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/>
    </xf>
    <xf numFmtId="0" fontId="101" fillId="0" borderId="13" xfId="0" applyFont="1" applyFill="1" applyBorder="1" applyAlignment="1">
      <alignment horizontal="center" vertical="center"/>
    </xf>
    <xf numFmtId="0" fontId="51" fillId="47" borderId="10" xfId="0" applyFont="1" applyFill="1" applyBorder="1" applyAlignment="1">
      <alignment horizontal="center" vertical="center"/>
    </xf>
    <xf numFmtId="0" fontId="79" fillId="32" borderId="15" xfId="0" applyFont="1" applyFill="1" applyBorder="1" applyAlignment="1">
      <alignment horizontal="center"/>
    </xf>
    <xf numFmtId="0" fontId="79" fillId="32" borderId="16" xfId="0" applyFont="1" applyFill="1" applyBorder="1" applyAlignment="1">
      <alignment horizontal="center"/>
    </xf>
    <xf numFmtId="0" fontId="79" fillId="32" borderId="12" xfId="0" applyFont="1" applyFill="1" applyBorder="1" applyAlignment="1">
      <alignment horizontal="center"/>
    </xf>
    <xf numFmtId="0" fontId="97" fillId="32" borderId="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9" fillId="0" borderId="109" xfId="0" applyFont="1" applyBorder="1" applyAlignment="1">
      <alignment horizontal="center"/>
    </xf>
    <xf numFmtId="0" fontId="49" fillId="0" borderId="110" xfId="0" applyFont="1" applyBorder="1" applyAlignment="1">
      <alignment horizontal="center"/>
    </xf>
    <xf numFmtId="0" fontId="49" fillId="0" borderId="95" xfId="0" applyFont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63" xfId="0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36" borderId="111" xfId="0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50" fillId="57" borderId="72" xfId="0" applyFont="1" applyFill="1" applyBorder="1" applyAlignment="1">
      <alignment horizontal="center" vertical="center"/>
    </xf>
    <xf numFmtId="0" fontId="9" fillId="48" borderId="112" xfId="0" applyFont="1" applyFill="1" applyBorder="1" applyAlignment="1">
      <alignment horizontal="center"/>
    </xf>
    <xf numFmtId="0" fontId="9" fillId="58" borderId="113" xfId="0" applyFont="1" applyFill="1" applyBorder="1" applyAlignment="1">
      <alignment horizontal="center"/>
    </xf>
    <xf numFmtId="0" fontId="9" fillId="58" borderId="12" xfId="0" applyFont="1" applyFill="1" applyBorder="1" applyAlignment="1">
      <alignment horizontal="center"/>
    </xf>
    <xf numFmtId="0" fontId="9" fillId="58" borderId="114" xfId="0" applyFont="1" applyFill="1" applyBorder="1" applyAlignment="1">
      <alignment horizontal="center"/>
    </xf>
    <xf numFmtId="0" fontId="9" fillId="58" borderId="72" xfId="0" applyFont="1" applyFill="1" applyBorder="1" applyAlignment="1">
      <alignment horizontal="center"/>
    </xf>
    <xf numFmtId="0" fontId="50" fillId="57" borderId="72" xfId="0" applyFont="1" applyFill="1" applyBorder="1" applyAlignment="1">
      <alignment horizontal="center" vertical="center"/>
    </xf>
    <xf numFmtId="0" fontId="50" fillId="58" borderId="72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23" fillId="50" borderId="15" xfId="0" applyFont="1" applyFill="1" applyBorder="1" applyAlignment="1">
      <alignment horizontal="center"/>
    </xf>
    <xf numFmtId="0" fontId="23" fillId="50" borderId="16" xfId="0" applyFont="1" applyFill="1" applyBorder="1" applyAlignment="1">
      <alignment horizontal="center"/>
    </xf>
    <xf numFmtId="0" fontId="23" fillId="50" borderId="17" xfId="0" applyFont="1" applyFill="1" applyBorder="1" applyAlignment="1">
      <alignment horizontal="center"/>
    </xf>
    <xf numFmtId="0" fontId="23" fillId="47" borderId="15" xfId="0" applyFont="1" applyFill="1" applyBorder="1" applyAlignment="1">
      <alignment horizontal="center"/>
    </xf>
    <xf numFmtId="0" fontId="23" fillId="47" borderId="16" xfId="0" applyFont="1" applyFill="1" applyBorder="1" applyAlignment="1">
      <alignment horizontal="center"/>
    </xf>
    <xf numFmtId="0" fontId="23" fillId="47" borderId="17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84" fillId="50" borderId="26" xfId="0" applyFont="1" applyFill="1" applyBorder="1" applyAlignment="1">
      <alignment horizontal="center"/>
    </xf>
    <xf numFmtId="0" fontId="84" fillId="50" borderId="26" xfId="0" applyFont="1" applyFill="1" applyBorder="1" applyAlignment="1">
      <alignment horizontal="center" vertical="center"/>
    </xf>
    <xf numFmtId="2" fontId="84" fillId="50" borderId="87" xfId="0" applyNumberFormat="1" applyFont="1" applyFill="1" applyBorder="1" applyAlignment="1">
      <alignment horizontal="center"/>
    </xf>
    <xf numFmtId="0" fontId="84" fillId="50" borderId="53" xfId="0" applyFont="1" applyFill="1" applyBorder="1" applyAlignment="1">
      <alignment horizontal="center"/>
    </xf>
    <xf numFmtId="2" fontId="84" fillId="50" borderId="0" xfId="0" applyNumberFormat="1" applyFont="1" applyFill="1" applyBorder="1" applyAlignment="1">
      <alignment horizontal="center"/>
    </xf>
    <xf numFmtId="0" fontId="50" fillId="48" borderId="26" xfId="0" applyFont="1" applyFill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8" fillId="49" borderId="15" xfId="0" applyNumberFormat="1" applyFont="1" applyFill="1" applyBorder="1" applyAlignment="1">
      <alignment horizontal="center" vertical="center" wrapText="1"/>
    </xf>
    <xf numFmtId="0" fontId="190" fillId="49" borderId="16" xfId="0" applyFont="1" applyFill="1" applyBorder="1" applyAlignment="1">
      <alignment horizontal="center" vertical="center" wrapText="1"/>
    </xf>
    <xf numFmtId="0" fontId="190" fillId="49" borderId="17" xfId="0" applyFont="1" applyFill="1" applyBorder="1" applyAlignment="1">
      <alignment horizontal="center" vertical="center" wrapText="1"/>
    </xf>
    <xf numFmtId="0" fontId="43" fillId="32" borderId="0" xfId="0" applyFont="1" applyFill="1" applyAlignment="1">
      <alignment horizontal="center" vertical="top" wrapText="1"/>
    </xf>
    <xf numFmtId="0" fontId="38" fillId="32" borderId="0" xfId="0" applyFont="1" applyFill="1" applyAlignment="1">
      <alignment horizontal="center" vertical="top" wrapText="1"/>
    </xf>
    <xf numFmtId="172" fontId="43" fillId="32" borderId="0" xfId="0" applyNumberFormat="1" applyFont="1" applyFill="1" applyAlignment="1">
      <alignment horizontal="center" vertical="top" wrapText="1"/>
    </xf>
    <xf numFmtId="0" fontId="43" fillId="36" borderId="10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textRotation="90" wrapText="1"/>
    </xf>
    <xf numFmtId="172" fontId="43" fillId="36" borderId="10" xfId="0" applyNumberFormat="1" applyFont="1" applyFill="1" applyBorder="1" applyAlignment="1">
      <alignment horizontal="center" textRotation="90" wrapText="1"/>
    </xf>
    <xf numFmtId="172" fontId="43" fillId="36" borderId="10" xfId="0" applyNumberFormat="1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vertical="center" wrapText="1"/>
    </xf>
    <xf numFmtId="49" fontId="43" fillId="36" borderId="10" xfId="0" applyNumberFormat="1" applyFont="1" applyFill="1" applyBorder="1" applyAlignment="1">
      <alignment horizontal="center" textRotation="90" wrapText="1"/>
    </xf>
    <xf numFmtId="0" fontId="92" fillId="34" borderId="15" xfId="0" applyFont="1" applyFill="1" applyBorder="1" applyAlignment="1">
      <alignment horizontal="center"/>
    </xf>
    <xf numFmtId="0" fontId="92" fillId="34" borderId="16" xfId="0" applyFont="1" applyFill="1" applyBorder="1" applyAlignment="1">
      <alignment horizontal="center"/>
    </xf>
    <xf numFmtId="0" fontId="92" fillId="34" borderId="17" xfId="0" applyFont="1" applyFill="1" applyBorder="1" applyAlignment="1">
      <alignment horizontal="center"/>
    </xf>
    <xf numFmtId="0" fontId="94" fillId="49" borderId="10" xfId="0" applyFont="1" applyFill="1" applyBorder="1" applyAlignment="1">
      <alignment horizontal="center"/>
    </xf>
    <xf numFmtId="49" fontId="38" fillId="36" borderId="10" xfId="0" applyNumberFormat="1" applyFont="1" applyFill="1" applyBorder="1" applyAlignment="1">
      <alignment horizontal="center" vertical="center" textRotation="90" wrapText="1"/>
    </xf>
    <xf numFmtId="0" fontId="38" fillId="36" borderId="10" xfId="0" applyFont="1" applyFill="1" applyBorder="1" applyAlignment="1">
      <alignment horizontal="center" vertical="center" textRotation="90" wrapText="1"/>
    </xf>
    <xf numFmtId="0" fontId="38" fillId="36" borderId="10" xfId="0" applyFont="1" applyFill="1" applyBorder="1" applyAlignment="1">
      <alignment horizontal="center" vertical="center" wrapText="1"/>
    </xf>
    <xf numFmtId="172" fontId="38" fillId="36" borderId="10" xfId="0" applyNumberFormat="1" applyFont="1" applyFill="1" applyBorder="1" applyAlignment="1">
      <alignment horizontal="center" vertical="center" textRotation="90" wrapText="1"/>
    </xf>
    <xf numFmtId="0" fontId="94" fillId="49" borderId="15" xfId="0" applyFont="1" applyFill="1" applyBorder="1" applyAlignment="1">
      <alignment horizontal="center"/>
    </xf>
    <xf numFmtId="0" fontId="94" fillId="49" borderId="16" xfId="0" applyFont="1" applyFill="1" applyBorder="1" applyAlignment="1">
      <alignment horizontal="center"/>
    </xf>
    <xf numFmtId="0" fontId="94" fillId="49" borderId="17" xfId="0" applyFont="1" applyFill="1" applyBorder="1" applyAlignment="1">
      <alignment horizontal="center"/>
    </xf>
    <xf numFmtId="1" fontId="38" fillId="36" borderId="19" xfId="0" applyNumberFormat="1" applyFont="1" applyFill="1" applyBorder="1" applyAlignment="1">
      <alignment horizontal="center" vertical="center" wrapText="1"/>
    </xf>
    <xf numFmtId="1" fontId="38" fillId="36" borderId="12" xfId="0" applyNumberFormat="1" applyFont="1" applyFill="1" applyBorder="1" applyAlignment="1">
      <alignment horizontal="center" vertical="center" wrapText="1"/>
    </xf>
    <xf numFmtId="1" fontId="38" fillId="36" borderId="20" xfId="0" applyNumberFormat="1" applyFont="1" applyFill="1" applyBorder="1" applyAlignment="1">
      <alignment horizontal="center" vertical="center" wrapText="1"/>
    </xf>
    <xf numFmtId="1" fontId="38" fillId="36" borderId="29" xfId="0" applyNumberFormat="1" applyFont="1" applyFill="1" applyBorder="1" applyAlignment="1">
      <alignment horizontal="center" vertical="center" wrapText="1"/>
    </xf>
    <xf numFmtId="1" fontId="38" fillId="36" borderId="18" xfId="0" applyNumberFormat="1" applyFont="1" applyFill="1" applyBorder="1" applyAlignment="1">
      <alignment horizontal="center" vertical="center" wrapText="1"/>
    </xf>
    <xf numFmtId="1" fontId="38" fillId="36" borderId="32" xfId="0" applyNumberFormat="1" applyFont="1" applyFill="1" applyBorder="1" applyAlignment="1">
      <alignment horizontal="center" vertical="center" wrapText="1"/>
    </xf>
    <xf numFmtId="1" fontId="38" fillId="36" borderId="10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textRotation="90" wrapText="1"/>
    </xf>
    <xf numFmtId="0" fontId="0" fillId="36" borderId="14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3" borderId="15" xfId="0" applyFont="1" applyFill="1" applyBorder="1" applyAlignment="1">
      <alignment horizontal="left" vertical="center" wrapText="1"/>
    </xf>
    <xf numFmtId="0" fontId="41" fillId="3" borderId="16" xfId="0" applyFont="1" applyFill="1" applyBorder="1" applyAlignment="1">
      <alignment horizontal="left" vertical="center" wrapText="1"/>
    </xf>
    <xf numFmtId="0" fontId="41" fillId="3" borderId="17" xfId="0" applyFont="1" applyFill="1" applyBorder="1" applyAlignment="1">
      <alignment horizontal="left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10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16" fillId="36" borderId="13" xfId="0" applyNumberFormat="1" applyFont="1" applyFill="1" applyBorder="1" applyAlignment="1">
      <alignment horizontal="center" vertical="center" textRotation="90"/>
    </xf>
    <xf numFmtId="0" fontId="16" fillId="36" borderId="14" xfId="0" applyFont="1" applyFill="1" applyBorder="1" applyAlignment="1">
      <alignment horizontal="center" vertical="center" textRotation="90"/>
    </xf>
    <xf numFmtId="0" fontId="16" fillId="36" borderId="11" xfId="0" applyFont="1" applyFill="1" applyBorder="1" applyAlignment="1">
      <alignment horizontal="center" vertical="center" textRotation="90"/>
    </xf>
    <xf numFmtId="0" fontId="0" fillId="36" borderId="13" xfId="0" applyFill="1" applyBorder="1" applyAlignment="1">
      <alignment horizontal="center" vertical="center" textRotation="90"/>
    </xf>
    <xf numFmtId="0" fontId="0" fillId="36" borderId="14" xfId="0" applyFill="1" applyBorder="1" applyAlignment="1">
      <alignment horizontal="center" vertical="center" textRotation="90"/>
    </xf>
    <xf numFmtId="0" fontId="0" fillId="36" borderId="11" xfId="0" applyFill="1" applyBorder="1" applyAlignment="1">
      <alignment horizontal="center" vertical="center" textRotation="90"/>
    </xf>
    <xf numFmtId="0" fontId="41" fillId="3" borderId="19" xfId="0" applyFont="1" applyFill="1" applyBorder="1" applyAlignment="1">
      <alignment horizontal="left" vertical="center" wrapText="1"/>
    </xf>
    <xf numFmtId="0" fontId="41" fillId="3" borderId="12" xfId="0" applyFont="1" applyFill="1" applyBorder="1" applyAlignment="1">
      <alignment horizontal="left" vertical="center" wrapText="1"/>
    </xf>
    <xf numFmtId="0" fontId="41" fillId="3" borderId="20" xfId="0" applyFont="1" applyFill="1" applyBorder="1" applyAlignment="1">
      <alignment horizontal="left" vertical="center" wrapText="1"/>
    </xf>
    <xf numFmtId="0" fontId="24" fillId="50" borderId="16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162" fillId="47" borderId="12" xfId="0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textRotation="90" wrapText="1"/>
    </xf>
    <xf numFmtId="172" fontId="11" fillId="46" borderId="10" xfId="0" applyNumberFormat="1" applyFont="1" applyFill="1" applyBorder="1" applyAlignment="1">
      <alignment horizontal="center"/>
    </xf>
    <xf numFmtId="172" fontId="11" fillId="46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172" fontId="120" fillId="0" borderId="10" xfId="0" applyNumberFormat="1" applyFont="1" applyFill="1" applyBorder="1" applyAlignment="1">
      <alignment horizontal="center"/>
    </xf>
    <xf numFmtId="0" fontId="43" fillId="0" borderId="13" xfId="0" applyFont="1" applyBorder="1" applyAlignment="1">
      <alignment horizontal="left"/>
    </xf>
    <xf numFmtId="172" fontId="43" fillId="46" borderId="34" xfId="0" applyNumberFormat="1" applyFont="1" applyFill="1" applyBorder="1" applyAlignment="1">
      <alignment horizontal="center"/>
    </xf>
    <xf numFmtId="172" fontId="43" fillId="0" borderId="11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172" fontId="120" fillId="0" borderId="10" xfId="0" applyNumberFormat="1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6" fontId="43" fillId="0" borderId="10" xfId="0" applyNumberFormat="1" applyFont="1" applyBorder="1" applyAlignment="1">
      <alignment horizontal="center" vertical="center"/>
    </xf>
    <xf numFmtId="172" fontId="38" fillId="46" borderId="34" xfId="0" applyNumberFormat="1" applyFont="1" applyFill="1" applyBorder="1" applyAlignment="1">
      <alignment horizontal="center"/>
    </xf>
    <xf numFmtId="0" fontId="38" fillId="50" borderId="11" xfId="0" applyFont="1" applyFill="1" applyBorder="1" applyAlignment="1">
      <alignment horizontal="center"/>
    </xf>
    <xf numFmtId="0" fontId="50" fillId="50" borderId="10" xfId="0" applyFont="1" applyFill="1" applyBorder="1" applyAlignment="1">
      <alignment/>
    </xf>
    <xf numFmtId="0" fontId="120" fillId="0" borderId="10" xfId="0" applyFont="1" applyBorder="1" applyAlignment="1">
      <alignment horizontal="center"/>
    </xf>
    <xf numFmtId="0" fontId="120" fillId="0" borderId="13" xfId="0" applyFont="1" applyBorder="1" applyAlignment="1">
      <alignment horizontal="center"/>
    </xf>
    <xf numFmtId="0" fontId="43" fillId="0" borderId="13" xfId="0" applyFont="1" applyFill="1" applyBorder="1" applyAlignment="1">
      <alignment/>
    </xf>
    <xf numFmtId="0" fontId="120" fillId="0" borderId="10" xfId="0" applyFont="1" applyBorder="1" applyAlignment="1">
      <alignment/>
    </xf>
    <xf numFmtId="0" fontId="120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38" fillId="46" borderId="50" xfId="0" applyFont="1" applyFill="1" applyBorder="1" applyAlignment="1">
      <alignment horizontal="center"/>
    </xf>
    <xf numFmtId="172" fontId="38" fillId="46" borderId="70" xfId="0" applyNumberFormat="1" applyFont="1" applyFill="1" applyBorder="1" applyAlignment="1">
      <alignment horizontal="center"/>
    </xf>
    <xf numFmtId="172" fontId="38" fillId="0" borderId="69" xfId="0" applyNumberFormat="1" applyFont="1" applyBorder="1" applyAlignment="1">
      <alignment horizontal="center"/>
    </xf>
    <xf numFmtId="0" fontId="38" fillId="50" borderId="14" xfId="0" applyFont="1" applyFill="1" applyBorder="1" applyAlignment="1">
      <alignment horizontal="center"/>
    </xf>
    <xf numFmtId="172" fontId="38" fillId="0" borderId="34" xfId="0" applyNumberFormat="1" applyFont="1" applyBorder="1" applyAlignment="1">
      <alignment horizontal="center"/>
    </xf>
    <xf numFmtId="0" fontId="38" fillId="0" borderId="50" xfId="0" applyFont="1" applyBorder="1" applyAlignment="1">
      <alignment horizontal="right"/>
    </xf>
    <xf numFmtId="0" fontId="38" fillId="0" borderId="34" xfId="0" applyFont="1" applyBorder="1" applyAlignment="1">
      <alignment/>
    </xf>
    <xf numFmtId="0" fontId="38" fillId="0" borderId="34" xfId="0" applyFont="1" applyBorder="1" applyAlignment="1">
      <alignment horizontal="center"/>
    </xf>
    <xf numFmtId="0" fontId="43" fillId="0" borderId="11" xfId="0" applyFont="1" applyBorder="1" applyAlignment="1">
      <alignment/>
    </xf>
    <xf numFmtId="172" fontId="43" fillId="0" borderId="11" xfId="0" applyNumberFormat="1" applyFont="1" applyBorder="1" applyAlignment="1">
      <alignment/>
    </xf>
    <xf numFmtId="0" fontId="43" fillId="0" borderId="48" xfId="0" applyFont="1" applyBorder="1" applyAlignment="1">
      <alignment/>
    </xf>
    <xf numFmtId="0" fontId="43" fillId="0" borderId="48" xfId="0" applyFont="1" applyBorder="1" applyAlignment="1">
      <alignment horizontal="center"/>
    </xf>
    <xf numFmtId="172" fontId="43" fillId="0" borderId="48" xfId="0" applyNumberFormat="1" applyFont="1" applyFill="1" applyBorder="1" applyAlignment="1">
      <alignment horizontal="center"/>
    </xf>
    <xf numFmtId="0" fontId="92" fillId="35" borderId="46" xfId="0" applyFont="1" applyFill="1" applyBorder="1" applyAlignment="1">
      <alignment horizontal="center"/>
    </xf>
    <xf numFmtId="0" fontId="38" fillId="0" borderId="46" xfId="0" applyFont="1" applyBorder="1" applyAlignment="1">
      <alignment horizontal="center"/>
    </xf>
    <xf numFmtId="172" fontId="38" fillId="0" borderId="46" xfId="0" applyNumberFormat="1" applyFont="1" applyBorder="1" applyAlignment="1">
      <alignment horizontal="center"/>
    </xf>
    <xf numFmtId="0" fontId="43" fillId="0" borderId="46" xfId="0" applyFont="1" applyBorder="1" applyAlignment="1">
      <alignment/>
    </xf>
    <xf numFmtId="0" fontId="43" fillId="0" borderId="46" xfId="0" applyFont="1" applyBorder="1" applyAlignment="1">
      <alignment horizontal="center"/>
    </xf>
    <xf numFmtId="172" fontId="43" fillId="0" borderId="46" xfId="0" applyNumberFormat="1" applyFont="1" applyFill="1" applyBorder="1" applyAlignment="1">
      <alignment horizontal="center"/>
    </xf>
    <xf numFmtId="0" fontId="44" fillId="35" borderId="48" xfId="0" applyFont="1" applyFill="1" applyBorder="1" applyAlignment="1">
      <alignment horizontal="center"/>
    </xf>
    <xf numFmtId="172" fontId="43" fillId="0" borderId="48" xfId="0" applyNumberFormat="1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485775</xdr:colOff>
      <xdr:row>51</xdr:row>
      <xdr:rowOff>171450</xdr:rowOff>
    </xdr:from>
    <xdr:ext cx="180975" cy="666750"/>
    <xdr:sp fLocksText="0">
      <xdr:nvSpPr>
        <xdr:cNvPr id="8" name="TextBox 1"/>
        <xdr:cNvSpPr txBox="1">
          <a:spLocks noChangeArrowheads="1"/>
        </xdr:cNvSpPr>
      </xdr:nvSpPr>
      <xdr:spPr>
        <a:xfrm>
          <a:off x="3219450" y="23145750"/>
          <a:ext cx="1809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23</xdr:row>
      <xdr:rowOff>0</xdr:rowOff>
    </xdr:from>
    <xdr:ext cx="180975" cy="552450"/>
    <xdr:sp fLocksText="0">
      <xdr:nvSpPr>
        <xdr:cNvPr id="9" name="TextBox 1"/>
        <xdr:cNvSpPr txBox="1">
          <a:spLocks noChangeArrowheads="1"/>
        </xdr:cNvSpPr>
      </xdr:nvSpPr>
      <xdr:spPr>
        <a:xfrm>
          <a:off x="3162300" y="6286500"/>
          <a:ext cx="180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ISOVYY\&#1056;&#1077;&#1087;&#1077;&#1093;\&#1047;&#1074;&#1077;&#1076;&#1077;&#1085;&#1110;%20&#1087;&#1088;&#1086;&#1077;&#1082;&#1090;&#1110;&#1074;%202017\&#1056;&#1072;&#1076;&#1077;&#1093;&#1110;&#1074;\&#1079;&#1074;&#1077;&#1076;&#1077;&#1085;i%20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каль+Бендюга"/>
      <sheetName val="В+Р"/>
      <sheetName val="Лопатин+Бабичі"/>
      <sheetName val="Нивиці лк"/>
      <sheetName val="Зворот л-к"/>
      <sheetName val="Пр.понов."/>
      <sheetName val="Зворот п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17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13.57421875" style="61" customWidth="1"/>
    <col min="2" max="2" width="4.8515625" style="61" customWidth="1"/>
    <col min="3" max="3" width="5.8515625" style="61" customWidth="1"/>
    <col min="4" max="4" width="7.421875" style="61" customWidth="1"/>
    <col min="5" max="5" width="5.140625" style="61" customWidth="1"/>
    <col min="6" max="6" width="26.57421875" style="61" customWidth="1"/>
    <col min="7" max="7" width="8.421875" style="61" customWidth="1"/>
    <col min="8" max="8" width="11.7109375" style="61" customWidth="1"/>
    <col min="9" max="9" width="9.28125" style="61" customWidth="1"/>
    <col min="10" max="10" width="12.28125" style="61" customWidth="1"/>
    <col min="11" max="11" width="8.140625" style="61" customWidth="1"/>
    <col min="12" max="12" width="24.8515625" style="61" customWidth="1"/>
    <col min="13" max="13" width="14.57421875" style="61" customWidth="1"/>
    <col min="14" max="14" width="9.140625" style="61" customWidth="1"/>
    <col min="15" max="18" width="8.28125" style="61" customWidth="1"/>
    <col min="19" max="19" width="11.28125" style="61" customWidth="1"/>
    <col min="20" max="20" width="8.421875" style="61" customWidth="1"/>
    <col min="21" max="16384" width="9.140625" style="61" customWidth="1"/>
  </cols>
  <sheetData>
    <row r="1" spans="1:20" ht="18" customHeight="1">
      <c r="A1" s="2005" t="s">
        <v>180</v>
      </c>
      <c r="B1" s="2005"/>
      <c r="C1" s="2005"/>
      <c r="D1" s="2005"/>
      <c r="E1" s="2005"/>
      <c r="F1" s="2005"/>
      <c r="G1" s="2005"/>
      <c r="H1" s="2005"/>
      <c r="I1" s="2005"/>
      <c r="J1" s="2005"/>
      <c r="K1" s="2005"/>
      <c r="L1" s="2005"/>
      <c r="M1" s="2005"/>
      <c r="N1" s="2005"/>
      <c r="O1" s="2005"/>
      <c r="P1" s="2005"/>
      <c r="Q1" s="2005"/>
      <c r="R1" s="2005"/>
      <c r="S1" s="2005"/>
      <c r="T1" s="62"/>
    </row>
    <row r="2" spans="1:20" ht="18" customHeight="1">
      <c r="A2" s="2006" t="s">
        <v>1270</v>
      </c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/>
      <c r="O2" s="2006"/>
      <c r="P2" s="2006"/>
      <c r="Q2" s="2006"/>
      <c r="R2" s="2006"/>
      <c r="S2" s="2006"/>
      <c r="T2" s="63"/>
    </row>
    <row r="3" spans="1:20" ht="18" customHeight="1">
      <c r="A3" s="2006" t="s">
        <v>181</v>
      </c>
      <c r="B3" s="2006"/>
      <c r="C3" s="2006"/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/>
      <c r="P3" s="2006"/>
      <c r="Q3" s="2006"/>
      <c r="R3" s="2006"/>
      <c r="S3" s="2006"/>
      <c r="T3" s="63"/>
    </row>
    <row r="4" spans="1:20" ht="18" customHeight="1">
      <c r="A4" s="2012" t="s">
        <v>182</v>
      </c>
      <c r="B4" s="2016" t="s">
        <v>183</v>
      </c>
      <c r="C4" s="2016" t="s">
        <v>184</v>
      </c>
      <c r="D4" s="2016" t="s">
        <v>185</v>
      </c>
      <c r="E4" s="2012" t="s">
        <v>186</v>
      </c>
      <c r="F4" s="2016" t="s">
        <v>187</v>
      </c>
      <c r="G4" s="2016" t="s">
        <v>188</v>
      </c>
      <c r="H4" s="2012" t="s">
        <v>189</v>
      </c>
      <c r="I4" s="2015" t="s">
        <v>190</v>
      </c>
      <c r="J4" s="2015"/>
      <c r="K4" s="2016" t="s">
        <v>191</v>
      </c>
      <c r="L4" s="2015" t="s">
        <v>192</v>
      </c>
      <c r="M4" s="2015" t="s">
        <v>193</v>
      </c>
      <c r="N4" s="2015"/>
      <c r="O4" s="2015"/>
      <c r="P4" s="2015"/>
      <c r="Q4" s="2015"/>
      <c r="R4" s="2015"/>
      <c r="S4" s="2015"/>
      <c r="T4" s="2016" t="s">
        <v>194</v>
      </c>
    </row>
    <row r="5" spans="1:20" ht="18" customHeight="1">
      <c r="A5" s="2013"/>
      <c r="B5" s="2016"/>
      <c r="C5" s="2016"/>
      <c r="D5" s="2016"/>
      <c r="E5" s="2013"/>
      <c r="F5" s="2016"/>
      <c r="G5" s="2016"/>
      <c r="H5" s="2013"/>
      <c r="I5" s="2016" t="s">
        <v>195</v>
      </c>
      <c r="J5" s="2016" t="s">
        <v>196</v>
      </c>
      <c r="K5" s="2016"/>
      <c r="L5" s="2015"/>
      <c r="M5" s="2015" t="s">
        <v>197</v>
      </c>
      <c r="N5" s="2015" t="s">
        <v>198</v>
      </c>
      <c r="O5" s="2015"/>
      <c r="P5" s="2015"/>
      <c r="Q5" s="2015"/>
      <c r="R5" s="2015"/>
      <c r="S5" s="2015"/>
      <c r="T5" s="2016"/>
    </row>
    <row r="6" spans="1:20" ht="35.25" customHeight="1">
      <c r="A6" s="2014"/>
      <c r="B6" s="2016"/>
      <c r="C6" s="2016"/>
      <c r="D6" s="2016"/>
      <c r="E6" s="2014"/>
      <c r="F6" s="2016"/>
      <c r="G6" s="2016"/>
      <c r="H6" s="2014"/>
      <c r="I6" s="2016"/>
      <c r="J6" s="2016"/>
      <c r="K6" s="2016"/>
      <c r="L6" s="2015"/>
      <c r="M6" s="2015"/>
      <c r="N6" s="57" t="s">
        <v>199</v>
      </c>
      <c r="O6" s="57" t="s">
        <v>200</v>
      </c>
      <c r="P6" s="57" t="s">
        <v>201</v>
      </c>
      <c r="Q6" s="57" t="s">
        <v>202</v>
      </c>
      <c r="R6" s="57" t="s">
        <v>1258</v>
      </c>
      <c r="S6" s="57" t="s">
        <v>224</v>
      </c>
      <c r="T6" s="2016"/>
    </row>
    <row r="7" spans="1:20" ht="18" customHeight="1">
      <c r="A7" s="2035" t="s">
        <v>1269</v>
      </c>
      <c r="B7" s="2036"/>
      <c r="C7" s="2036"/>
      <c r="D7" s="2036"/>
      <c r="E7" s="2036"/>
      <c r="F7" s="2036"/>
      <c r="G7" s="2036"/>
      <c r="H7" s="2036"/>
      <c r="I7" s="2036"/>
      <c r="J7" s="2036"/>
      <c r="K7" s="2036"/>
      <c r="L7" s="2036"/>
      <c r="M7" s="2036"/>
      <c r="N7" s="2036"/>
      <c r="O7" s="2036"/>
      <c r="P7" s="2036"/>
      <c r="Q7" s="2036"/>
      <c r="R7" s="2036"/>
      <c r="S7" s="2036"/>
      <c r="T7" s="2037"/>
    </row>
    <row r="8" spans="1:20" ht="18" customHeight="1">
      <c r="A8" s="1408" t="s">
        <v>247</v>
      </c>
      <c r="B8" s="1408">
        <v>1</v>
      </c>
      <c r="C8" s="1408">
        <v>24</v>
      </c>
      <c r="D8" s="1409">
        <v>5.1</v>
      </c>
      <c r="E8" s="1409">
        <v>1</v>
      </c>
      <c r="F8" s="1408" t="s">
        <v>203</v>
      </c>
      <c r="G8" s="1408" t="s">
        <v>204</v>
      </c>
      <c r="H8" s="1408" t="s">
        <v>1221</v>
      </c>
      <c r="I8" s="1408" t="s">
        <v>205</v>
      </c>
      <c r="J8" s="1408" t="s">
        <v>206</v>
      </c>
      <c r="K8" s="1408" t="s">
        <v>207</v>
      </c>
      <c r="L8" s="1408" t="s">
        <v>1261</v>
      </c>
      <c r="M8" s="1410">
        <f>SUM(N8:S8)</f>
        <v>3.333</v>
      </c>
      <c r="N8" s="1410">
        <v>3.2</v>
      </c>
      <c r="O8" s="1410"/>
      <c r="P8" s="1410">
        <v>0.045</v>
      </c>
      <c r="Q8" s="1410"/>
      <c r="R8" s="1410">
        <v>0.044</v>
      </c>
      <c r="S8" s="1410">
        <v>0.044</v>
      </c>
      <c r="T8" s="1411"/>
    </row>
    <row r="9" spans="1:20" ht="18" customHeight="1">
      <c r="A9" s="2009" t="s">
        <v>208</v>
      </c>
      <c r="B9" s="2010"/>
      <c r="C9" s="2010"/>
      <c r="D9" s="2011"/>
      <c r="E9" s="1097">
        <f>E8</f>
        <v>1</v>
      </c>
      <c r="F9" s="58"/>
      <c r="G9" s="58"/>
      <c r="H9" s="58"/>
      <c r="I9" s="58"/>
      <c r="J9" s="58"/>
      <c r="K9" s="58"/>
      <c r="L9" s="58"/>
      <c r="M9" s="59">
        <f>M8</f>
        <v>3.333</v>
      </c>
      <c r="N9" s="59">
        <f aca="true" t="shared" si="0" ref="N9:S9">N8</f>
        <v>3.2</v>
      </c>
      <c r="O9" s="59">
        <f t="shared" si="0"/>
        <v>0</v>
      </c>
      <c r="P9" s="59">
        <f t="shared" si="0"/>
        <v>0.045</v>
      </c>
      <c r="Q9" s="59">
        <f t="shared" si="0"/>
        <v>0</v>
      </c>
      <c r="R9" s="59">
        <f t="shared" si="0"/>
        <v>0.044</v>
      </c>
      <c r="S9" s="59">
        <f t="shared" si="0"/>
        <v>0.044</v>
      </c>
      <c r="T9" s="59" t="e">
        <f>#REF!+#REF!+#REF!+#REF!+T8</f>
        <v>#REF!</v>
      </c>
    </row>
    <row r="10" spans="1:20" ht="18" customHeight="1">
      <c r="A10" s="2022" t="s">
        <v>209</v>
      </c>
      <c r="B10" s="2023"/>
      <c r="C10" s="2023"/>
      <c r="D10" s="2023"/>
      <c r="E10" s="2023"/>
      <c r="F10" s="2023"/>
      <c r="G10" s="2023"/>
      <c r="H10" s="2023"/>
      <c r="I10" s="2023"/>
      <c r="J10" s="2023"/>
      <c r="K10" s="2023"/>
      <c r="L10" s="2023"/>
      <c r="M10" s="2023"/>
      <c r="N10" s="2023"/>
      <c r="O10" s="2023"/>
      <c r="P10" s="2023"/>
      <c r="Q10" s="2023"/>
      <c r="R10" s="2023"/>
      <c r="S10" s="2023"/>
      <c r="T10" s="2024"/>
    </row>
    <row r="11" spans="1:20" ht="18" customHeight="1">
      <c r="A11" s="1408" t="s">
        <v>245</v>
      </c>
      <c r="B11" s="1408">
        <v>1</v>
      </c>
      <c r="C11" s="1408">
        <v>48</v>
      </c>
      <c r="D11" s="1408">
        <v>8.1</v>
      </c>
      <c r="E11" s="1409">
        <v>1</v>
      </c>
      <c r="F11" s="1408" t="s">
        <v>203</v>
      </c>
      <c r="G11" s="1408" t="s">
        <v>211</v>
      </c>
      <c r="H11" s="1408" t="s">
        <v>1221</v>
      </c>
      <c r="I11" s="1408" t="s">
        <v>205</v>
      </c>
      <c r="J11" s="1408" t="s">
        <v>206</v>
      </c>
      <c r="K11" s="1408" t="s">
        <v>417</v>
      </c>
      <c r="L11" s="1408" t="s">
        <v>1257</v>
      </c>
      <c r="M11" s="1410">
        <f>SUM(N11:S11)</f>
        <v>3.333</v>
      </c>
      <c r="N11" s="1410">
        <v>3.2</v>
      </c>
      <c r="O11" s="1410">
        <v>0</v>
      </c>
      <c r="P11" s="1411">
        <v>0.045</v>
      </c>
      <c r="Q11" s="1411"/>
      <c r="R11" s="1411">
        <v>0.044</v>
      </c>
      <c r="S11" s="1410">
        <v>0.044</v>
      </c>
      <c r="T11" s="1412"/>
    </row>
    <row r="12" spans="1:20" ht="18" customHeight="1">
      <c r="A12" s="1413" t="s">
        <v>210</v>
      </c>
      <c r="B12" s="1408">
        <v>2</v>
      </c>
      <c r="C12" s="1408">
        <v>73</v>
      </c>
      <c r="D12" s="1408">
        <v>9.7</v>
      </c>
      <c r="E12" s="1408">
        <v>0.7</v>
      </c>
      <c r="F12" s="1413" t="s">
        <v>203</v>
      </c>
      <c r="G12" s="1408" t="s">
        <v>204</v>
      </c>
      <c r="H12" s="1413" t="s">
        <v>1221</v>
      </c>
      <c r="I12" s="1413" t="s">
        <v>205</v>
      </c>
      <c r="J12" s="1413" t="s">
        <v>206</v>
      </c>
      <c r="K12" s="1413" t="s">
        <v>417</v>
      </c>
      <c r="L12" s="1413" t="s">
        <v>1257</v>
      </c>
      <c r="M12" s="1410">
        <f>SUM(N12:S12)</f>
        <v>2.333</v>
      </c>
      <c r="N12" s="1414">
        <v>2.24</v>
      </c>
      <c r="O12" s="1411"/>
      <c r="P12" s="1411">
        <v>0.031</v>
      </c>
      <c r="Q12" s="1411"/>
      <c r="R12" s="1411">
        <v>0.032</v>
      </c>
      <c r="S12" s="1414">
        <v>0.03</v>
      </c>
      <c r="T12" s="1412"/>
    </row>
    <row r="13" spans="1:20" ht="18" customHeight="1">
      <c r="A13" s="1413" t="s">
        <v>210</v>
      </c>
      <c r="B13" s="1413">
        <v>3</v>
      </c>
      <c r="C13" s="1413">
        <v>75</v>
      </c>
      <c r="D13" s="1413">
        <v>1.2</v>
      </c>
      <c r="E13" s="1415">
        <v>1</v>
      </c>
      <c r="F13" s="1413" t="s">
        <v>203</v>
      </c>
      <c r="G13" s="1416" t="s">
        <v>211</v>
      </c>
      <c r="H13" s="1413" t="s">
        <v>1221</v>
      </c>
      <c r="I13" s="1413" t="s">
        <v>205</v>
      </c>
      <c r="J13" s="1413" t="s">
        <v>206</v>
      </c>
      <c r="K13" s="1413" t="s">
        <v>417</v>
      </c>
      <c r="L13" s="1413" t="s">
        <v>1257</v>
      </c>
      <c r="M13" s="1417">
        <f>SUM(N13:S13)</f>
        <v>3.333</v>
      </c>
      <c r="N13" s="1417">
        <v>3.2</v>
      </c>
      <c r="O13" s="1417">
        <v>0</v>
      </c>
      <c r="P13" s="1418">
        <v>0.045</v>
      </c>
      <c r="Q13" s="1418"/>
      <c r="R13" s="1418">
        <v>0.044</v>
      </c>
      <c r="S13" s="1417">
        <v>0.044</v>
      </c>
      <c r="T13" s="1413"/>
    </row>
    <row r="14" spans="1:20" ht="18" customHeight="1">
      <c r="A14" s="2025" t="s">
        <v>208</v>
      </c>
      <c r="B14" s="2025"/>
      <c r="C14" s="2025"/>
      <c r="D14" s="2025"/>
      <c r="E14" s="1095">
        <f>SUM(E11:E13)</f>
        <v>2.7</v>
      </c>
      <c r="F14" s="58"/>
      <c r="G14" s="58"/>
      <c r="H14" s="58"/>
      <c r="I14" s="58"/>
      <c r="J14" s="58"/>
      <c r="K14" s="58"/>
      <c r="L14" s="58"/>
      <c r="M14" s="59">
        <f>M13+M12+M11</f>
        <v>8.999</v>
      </c>
      <c r="N14" s="59">
        <f aca="true" t="shared" si="1" ref="N14:S14">N13+N12+N11</f>
        <v>8.64</v>
      </c>
      <c r="O14" s="59">
        <f t="shared" si="1"/>
        <v>0</v>
      </c>
      <c r="P14" s="59">
        <f t="shared" si="1"/>
        <v>0.121</v>
      </c>
      <c r="Q14" s="59">
        <f t="shared" si="1"/>
        <v>0</v>
      </c>
      <c r="R14" s="59">
        <f t="shared" si="1"/>
        <v>0.12</v>
      </c>
      <c r="S14" s="59">
        <f t="shared" si="1"/>
        <v>0.118</v>
      </c>
      <c r="T14" s="59" t="e">
        <f>#REF!+#REF!+#REF!+T13+T12+T11</f>
        <v>#REF!</v>
      </c>
    </row>
    <row r="15" spans="1:20" ht="18" customHeight="1">
      <c r="A15" s="2032" t="s">
        <v>212</v>
      </c>
      <c r="B15" s="2033"/>
      <c r="C15" s="2033"/>
      <c r="D15" s="2033"/>
      <c r="E15" s="2033"/>
      <c r="F15" s="2033"/>
      <c r="G15" s="2033"/>
      <c r="H15" s="2033"/>
      <c r="I15" s="2033"/>
      <c r="J15" s="2033"/>
      <c r="K15" s="2033"/>
      <c r="L15" s="2033"/>
      <c r="M15" s="2033"/>
      <c r="N15" s="2033"/>
      <c r="O15" s="2033"/>
      <c r="P15" s="2033"/>
      <c r="Q15" s="2033"/>
      <c r="R15" s="2033"/>
      <c r="S15" s="2033"/>
      <c r="T15" s="2034"/>
    </row>
    <row r="16" spans="1:20" ht="18" customHeight="1">
      <c r="A16" s="1408" t="s">
        <v>213</v>
      </c>
      <c r="B16" s="1408">
        <v>1</v>
      </c>
      <c r="C16" s="1408">
        <v>6</v>
      </c>
      <c r="D16" s="1408">
        <v>12.1</v>
      </c>
      <c r="E16" s="1408">
        <v>0.9</v>
      </c>
      <c r="F16" s="1408" t="s">
        <v>220</v>
      </c>
      <c r="G16" s="1416" t="s">
        <v>211</v>
      </c>
      <c r="H16" s="1413" t="s">
        <v>1221</v>
      </c>
      <c r="I16" s="1413" t="s">
        <v>205</v>
      </c>
      <c r="J16" s="1413" t="s">
        <v>206</v>
      </c>
      <c r="K16" s="1413" t="s">
        <v>417</v>
      </c>
      <c r="L16" s="1419" t="s">
        <v>1259</v>
      </c>
      <c r="M16" s="1417">
        <f>SUM(N16:S16)</f>
        <v>3</v>
      </c>
      <c r="N16" s="1408"/>
      <c r="O16" s="1410">
        <v>2.88</v>
      </c>
      <c r="P16" s="1410">
        <v>0.04</v>
      </c>
      <c r="Q16" s="1408"/>
      <c r="R16" s="1410">
        <v>0.04</v>
      </c>
      <c r="S16" s="1410">
        <v>0.04</v>
      </c>
      <c r="T16" s="1412"/>
    </row>
    <row r="17" spans="1:20" ht="18" customHeight="1">
      <c r="A17" s="1408" t="s">
        <v>1260</v>
      </c>
      <c r="B17" s="1408">
        <v>2</v>
      </c>
      <c r="C17" s="1408">
        <v>9</v>
      </c>
      <c r="D17" s="1408">
        <v>21.3</v>
      </c>
      <c r="E17" s="1408">
        <v>0.6</v>
      </c>
      <c r="F17" s="1408" t="s">
        <v>203</v>
      </c>
      <c r="G17" s="1408" t="s">
        <v>211</v>
      </c>
      <c r="H17" s="1413" t="s">
        <v>1221</v>
      </c>
      <c r="I17" s="1413" t="s">
        <v>205</v>
      </c>
      <c r="J17" s="1413" t="s">
        <v>206</v>
      </c>
      <c r="K17" s="1413" t="s">
        <v>417</v>
      </c>
      <c r="L17" s="1419" t="s">
        <v>1259</v>
      </c>
      <c r="M17" s="1417">
        <f>SUM(N17:S17)</f>
        <v>1.9999999999999998</v>
      </c>
      <c r="N17" s="1410">
        <v>1.92</v>
      </c>
      <c r="O17" s="1410"/>
      <c r="P17" s="1408">
        <v>0.027</v>
      </c>
      <c r="Q17" s="1408"/>
      <c r="R17" s="1408">
        <v>0.026</v>
      </c>
      <c r="S17" s="1408">
        <v>0.027</v>
      </c>
      <c r="T17" s="1412"/>
    </row>
    <row r="18" spans="1:20" ht="18" customHeight="1">
      <c r="A18" s="1408" t="s">
        <v>449</v>
      </c>
      <c r="B18" s="1411">
        <v>3</v>
      </c>
      <c r="C18" s="1411">
        <v>38</v>
      </c>
      <c r="D18" s="1411">
        <v>2.1</v>
      </c>
      <c r="E18" s="1420">
        <v>1</v>
      </c>
      <c r="F18" s="1408" t="s">
        <v>203</v>
      </c>
      <c r="G18" s="1416" t="s">
        <v>211</v>
      </c>
      <c r="H18" s="1413" t="s">
        <v>1221</v>
      </c>
      <c r="I18" s="1413" t="s">
        <v>205</v>
      </c>
      <c r="J18" s="1413" t="s">
        <v>206</v>
      </c>
      <c r="K18" s="1413" t="s">
        <v>417</v>
      </c>
      <c r="L18" s="1419" t="s">
        <v>1261</v>
      </c>
      <c r="M18" s="1417">
        <f>SUM(N18:S18)</f>
        <v>3.333</v>
      </c>
      <c r="N18" s="1414">
        <v>3.2</v>
      </c>
      <c r="O18" s="1414"/>
      <c r="P18" s="1414">
        <v>0.044</v>
      </c>
      <c r="Q18" s="1414"/>
      <c r="R18" s="1411">
        <v>0.044</v>
      </c>
      <c r="S18" s="1411">
        <v>0.045</v>
      </c>
      <c r="T18" s="1411"/>
    </row>
    <row r="19" spans="1:20" ht="18" customHeight="1">
      <c r="A19" s="1408" t="s">
        <v>1262</v>
      </c>
      <c r="B19" s="1411">
        <v>4</v>
      </c>
      <c r="C19" s="1411">
        <v>44</v>
      </c>
      <c r="D19" s="1411">
        <v>11.1</v>
      </c>
      <c r="E19" s="1420">
        <v>1</v>
      </c>
      <c r="F19" s="1408" t="s">
        <v>203</v>
      </c>
      <c r="G19" s="1416" t="s">
        <v>211</v>
      </c>
      <c r="H19" s="1413" t="s">
        <v>1221</v>
      </c>
      <c r="I19" s="1413" t="s">
        <v>205</v>
      </c>
      <c r="J19" s="1413" t="s">
        <v>206</v>
      </c>
      <c r="K19" s="1413" t="s">
        <v>417</v>
      </c>
      <c r="L19" s="1419" t="s">
        <v>1261</v>
      </c>
      <c r="M19" s="1417">
        <f>SUM(N19:S19)</f>
        <v>3.333</v>
      </c>
      <c r="N19" s="1414">
        <v>3.2</v>
      </c>
      <c r="O19" s="1414"/>
      <c r="P19" s="1414">
        <v>0.044</v>
      </c>
      <c r="Q19" s="1414"/>
      <c r="R19" s="1411">
        <v>0.044</v>
      </c>
      <c r="S19" s="1411">
        <v>0.045</v>
      </c>
      <c r="T19" s="1411"/>
    </row>
    <row r="20" spans="1:20" ht="18" customHeight="1">
      <c r="A20" s="1408" t="s">
        <v>449</v>
      </c>
      <c r="B20" s="1411">
        <v>5</v>
      </c>
      <c r="C20" s="1411">
        <v>44</v>
      </c>
      <c r="D20" s="1411">
        <v>11.2</v>
      </c>
      <c r="E20" s="1420">
        <v>1</v>
      </c>
      <c r="F20" s="1408" t="s">
        <v>203</v>
      </c>
      <c r="G20" s="1416" t="s">
        <v>211</v>
      </c>
      <c r="H20" s="1413" t="s">
        <v>1221</v>
      </c>
      <c r="I20" s="1413" t="s">
        <v>205</v>
      </c>
      <c r="J20" s="1413" t="s">
        <v>206</v>
      </c>
      <c r="K20" s="1413" t="s">
        <v>417</v>
      </c>
      <c r="L20" s="1419" t="s">
        <v>1261</v>
      </c>
      <c r="M20" s="1417">
        <f>SUM(N20:S20)</f>
        <v>3.333</v>
      </c>
      <c r="N20" s="1414">
        <v>3.2</v>
      </c>
      <c r="O20" s="1414"/>
      <c r="P20" s="1414">
        <v>0.044</v>
      </c>
      <c r="Q20" s="1414"/>
      <c r="R20" s="1411">
        <v>0.044</v>
      </c>
      <c r="S20" s="1411">
        <v>0.045</v>
      </c>
      <c r="T20" s="1411"/>
    </row>
    <row r="21" spans="1:20" ht="18" customHeight="1">
      <c r="A21" s="2009" t="s">
        <v>208</v>
      </c>
      <c r="B21" s="2010"/>
      <c r="C21" s="2010"/>
      <c r="D21" s="2011"/>
      <c r="E21" s="1096">
        <f>SUM(E16:E20)</f>
        <v>4.5</v>
      </c>
      <c r="F21" s="945"/>
      <c r="G21" s="945"/>
      <c r="H21" s="945"/>
      <c r="I21" s="945"/>
      <c r="J21" s="945"/>
      <c r="K21" s="945"/>
      <c r="L21" s="945"/>
      <c r="M21" s="59">
        <f>M20+M19+M18+M17+M16</f>
        <v>14.999</v>
      </c>
      <c r="N21" s="59">
        <f aca="true" t="shared" si="2" ref="N21:S21">N20+N19+N18+N17+N16</f>
        <v>11.520000000000001</v>
      </c>
      <c r="O21" s="59">
        <f t="shared" si="2"/>
        <v>2.88</v>
      </c>
      <c r="P21" s="59">
        <f t="shared" si="2"/>
        <v>0.199</v>
      </c>
      <c r="Q21" s="59">
        <f t="shared" si="2"/>
        <v>0</v>
      </c>
      <c r="R21" s="59">
        <f t="shared" si="2"/>
        <v>0.198</v>
      </c>
      <c r="S21" s="59">
        <f t="shared" si="2"/>
        <v>0.202</v>
      </c>
      <c r="T21" s="59" t="e">
        <f>#REF!+#REF!+T20+T19+T18+T17+T16</f>
        <v>#REF!</v>
      </c>
    </row>
    <row r="22" spans="1:20" ht="18" customHeight="1">
      <c r="A22" s="2022" t="s">
        <v>217</v>
      </c>
      <c r="B22" s="2023"/>
      <c r="C22" s="2023"/>
      <c r="D22" s="2023"/>
      <c r="E22" s="2023"/>
      <c r="F22" s="2023"/>
      <c r="G22" s="2023"/>
      <c r="H22" s="2023"/>
      <c r="I22" s="2023"/>
      <c r="J22" s="2023"/>
      <c r="K22" s="2023"/>
      <c r="L22" s="2023"/>
      <c r="M22" s="2023"/>
      <c r="N22" s="2023"/>
      <c r="O22" s="2023"/>
      <c r="P22" s="2023"/>
      <c r="Q22" s="2023"/>
      <c r="R22" s="2023"/>
      <c r="S22" s="2023"/>
      <c r="T22" s="2024"/>
    </row>
    <row r="23" spans="1:20" ht="18" customHeight="1">
      <c r="A23" s="1419" t="s">
        <v>847</v>
      </c>
      <c r="B23" s="1419">
        <v>1</v>
      </c>
      <c r="C23" s="1419">
        <v>3</v>
      </c>
      <c r="D23" s="1419">
        <v>17.2</v>
      </c>
      <c r="E23" s="1421">
        <v>1</v>
      </c>
      <c r="F23" s="1419" t="s">
        <v>203</v>
      </c>
      <c r="G23" s="1411" t="s">
        <v>211</v>
      </c>
      <c r="H23" s="1408" t="s">
        <v>1221</v>
      </c>
      <c r="I23" s="1419" t="s">
        <v>205</v>
      </c>
      <c r="J23" s="1419" t="s">
        <v>206</v>
      </c>
      <c r="K23" s="1419" t="s">
        <v>417</v>
      </c>
      <c r="L23" s="1419" t="s">
        <v>1261</v>
      </c>
      <c r="M23" s="1422">
        <f aca="true" t="shared" si="3" ref="M23:M28">SUM(N23:S23)</f>
        <v>3.333</v>
      </c>
      <c r="N23" s="1422">
        <v>3.2</v>
      </c>
      <c r="O23" s="1422"/>
      <c r="P23" s="1423">
        <v>0.044</v>
      </c>
      <c r="Q23" s="1423"/>
      <c r="R23" s="1423">
        <v>0.044</v>
      </c>
      <c r="S23" s="1423">
        <v>0.045</v>
      </c>
      <c r="T23" s="1411"/>
    </row>
    <row r="24" spans="1:20" ht="18" customHeight="1">
      <c r="A24" s="1419" t="s">
        <v>847</v>
      </c>
      <c r="B24" s="1419">
        <v>2</v>
      </c>
      <c r="C24" s="1419">
        <v>3</v>
      </c>
      <c r="D24" s="1419">
        <v>17.3</v>
      </c>
      <c r="E24" s="1421">
        <v>0.9</v>
      </c>
      <c r="F24" s="1419" t="s">
        <v>220</v>
      </c>
      <c r="G24" s="1411" t="s">
        <v>211</v>
      </c>
      <c r="H24" s="1408" t="s">
        <v>1221</v>
      </c>
      <c r="I24" s="1419" t="s">
        <v>205</v>
      </c>
      <c r="J24" s="1419" t="s">
        <v>206</v>
      </c>
      <c r="K24" s="1419" t="s">
        <v>417</v>
      </c>
      <c r="L24" s="1419" t="s">
        <v>1259</v>
      </c>
      <c r="M24" s="1422">
        <f t="shared" si="3"/>
        <v>3</v>
      </c>
      <c r="N24" s="1422"/>
      <c r="O24" s="1422">
        <v>2.88</v>
      </c>
      <c r="P24" s="1422">
        <v>0.04</v>
      </c>
      <c r="Q24" s="1422"/>
      <c r="R24" s="1422">
        <v>0.04</v>
      </c>
      <c r="S24" s="1422">
        <v>0.04</v>
      </c>
      <c r="T24" s="1411"/>
    </row>
    <row r="25" spans="1:20" ht="18" customHeight="1">
      <c r="A25" s="1419" t="s">
        <v>847</v>
      </c>
      <c r="B25" s="1419">
        <v>3</v>
      </c>
      <c r="C25" s="1419">
        <v>4</v>
      </c>
      <c r="D25" s="1419">
        <v>16.2</v>
      </c>
      <c r="E25" s="1421">
        <v>1</v>
      </c>
      <c r="F25" s="1419" t="s">
        <v>203</v>
      </c>
      <c r="G25" s="1411" t="s">
        <v>204</v>
      </c>
      <c r="H25" s="1408" t="s">
        <v>1221</v>
      </c>
      <c r="I25" s="1419" t="s">
        <v>205</v>
      </c>
      <c r="J25" s="1419" t="s">
        <v>206</v>
      </c>
      <c r="K25" s="1419" t="s">
        <v>417</v>
      </c>
      <c r="L25" s="1419" t="s">
        <v>1261</v>
      </c>
      <c r="M25" s="1422">
        <f t="shared" si="3"/>
        <v>3.333</v>
      </c>
      <c r="N25" s="1422">
        <v>3.2</v>
      </c>
      <c r="O25" s="1422"/>
      <c r="P25" s="1423">
        <v>0.044</v>
      </c>
      <c r="Q25" s="1423"/>
      <c r="R25" s="1423">
        <v>0.044</v>
      </c>
      <c r="S25" s="1424">
        <v>0.045</v>
      </c>
      <c r="T25" s="1411"/>
    </row>
    <row r="26" spans="1:20" ht="18" customHeight="1">
      <c r="A26" s="1419" t="s">
        <v>219</v>
      </c>
      <c r="B26" s="1419">
        <v>4</v>
      </c>
      <c r="C26" s="1419">
        <v>15</v>
      </c>
      <c r="D26" s="1419">
        <v>6.2</v>
      </c>
      <c r="E26" s="1421">
        <v>0.9</v>
      </c>
      <c r="F26" s="1419" t="s">
        <v>203</v>
      </c>
      <c r="G26" s="1411" t="s">
        <v>204</v>
      </c>
      <c r="H26" s="1408" t="s">
        <v>1221</v>
      </c>
      <c r="I26" s="1419" t="s">
        <v>205</v>
      </c>
      <c r="J26" s="1419" t="s">
        <v>206</v>
      </c>
      <c r="K26" s="1419" t="s">
        <v>417</v>
      </c>
      <c r="L26" s="1419" t="s">
        <v>1259</v>
      </c>
      <c r="M26" s="1422">
        <f t="shared" si="3"/>
        <v>3</v>
      </c>
      <c r="N26" s="1422">
        <v>2.88</v>
      </c>
      <c r="O26" s="1422"/>
      <c r="P26" s="1422">
        <v>0.04</v>
      </c>
      <c r="Q26" s="1422"/>
      <c r="R26" s="1422">
        <v>0.04</v>
      </c>
      <c r="S26" s="1422">
        <v>0.04</v>
      </c>
      <c r="T26" s="1411"/>
    </row>
    <row r="27" spans="1:20" ht="18" customHeight="1">
      <c r="A27" s="1419" t="s">
        <v>219</v>
      </c>
      <c r="B27" s="1419">
        <v>5</v>
      </c>
      <c r="C27" s="1419">
        <v>15</v>
      </c>
      <c r="D27" s="1419">
        <v>17.2</v>
      </c>
      <c r="E27" s="1421">
        <v>1</v>
      </c>
      <c r="F27" s="1419" t="s">
        <v>203</v>
      </c>
      <c r="G27" s="1411" t="s">
        <v>204</v>
      </c>
      <c r="H27" s="1408" t="s">
        <v>1221</v>
      </c>
      <c r="I27" s="1419" t="s">
        <v>205</v>
      </c>
      <c r="J27" s="1419" t="s">
        <v>206</v>
      </c>
      <c r="K27" s="1419" t="s">
        <v>417</v>
      </c>
      <c r="L27" s="1419" t="s">
        <v>1259</v>
      </c>
      <c r="M27" s="1422">
        <f t="shared" si="3"/>
        <v>3.333</v>
      </c>
      <c r="N27" s="1422">
        <v>3.2</v>
      </c>
      <c r="O27" s="1422"/>
      <c r="P27" s="1423">
        <v>0.044</v>
      </c>
      <c r="Q27" s="1423"/>
      <c r="R27" s="1423">
        <v>0.044</v>
      </c>
      <c r="S27" s="1424">
        <v>0.045</v>
      </c>
      <c r="T27" s="1411"/>
    </row>
    <row r="28" spans="1:20" ht="18" customHeight="1">
      <c r="A28" s="1419" t="s">
        <v>450</v>
      </c>
      <c r="B28" s="1419">
        <v>6</v>
      </c>
      <c r="C28" s="1419">
        <v>57</v>
      </c>
      <c r="D28" s="1419">
        <v>33.1</v>
      </c>
      <c r="E28" s="1421">
        <v>1</v>
      </c>
      <c r="F28" s="1419" t="s">
        <v>203</v>
      </c>
      <c r="G28" s="1411" t="s">
        <v>204</v>
      </c>
      <c r="H28" s="1408" t="s">
        <v>1221</v>
      </c>
      <c r="I28" s="1419" t="s">
        <v>205</v>
      </c>
      <c r="J28" s="1419" t="s">
        <v>206</v>
      </c>
      <c r="K28" s="1419" t="s">
        <v>417</v>
      </c>
      <c r="L28" s="1419" t="s">
        <v>1261</v>
      </c>
      <c r="M28" s="1422">
        <f t="shared" si="3"/>
        <v>3.333</v>
      </c>
      <c r="N28" s="1422">
        <v>3.2</v>
      </c>
      <c r="O28" s="1422"/>
      <c r="P28" s="1422">
        <v>0.044</v>
      </c>
      <c r="Q28" s="1422"/>
      <c r="R28" s="1422">
        <v>0.044</v>
      </c>
      <c r="S28" s="1422">
        <v>0.045</v>
      </c>
      <c r="T28" s="1411"/>
    </row>
    <row r="29" spans="1:20" ht="18" customHeight="1">
      <c r="A29" s="2009"/>
      <c r="B29" s="2010"/>
      <c r="C29" s="2010"/>
      <c r="D29" s="2011"/>
      <c r="E29" s="1096">
        <f>SUM(E23:E28)</f>
        <v>5.8</v>
      </c>
      <c r="F29" s="945"/>
      <c r="G29" s="945"/>
      <c r="H29" s="945"/>
      <c r="I29" s="945"/>
      <c r="J29" s="945"/>
      <c r="K29" s="945"/>
      <c r="L29" s="945"/>
      <c r="M29" s="946">
        <f>M28+M27+M26+M25+M24+M23</f>
        <v>19.332</v>
      </c>
      <c r="N29" s="946">
        <f aca="true" t="shared" si="4" ref="N29:S29">N28+N27+N26+N25+N24+N23</f>
        <v>15.68</v>
      </c>
      <c r="O29" s="946">
        <f t="shared" si="4"/>
        <v>2.88</v>
      </c>
      <c r="P29" s="946">
        <f t="shared" si="4"/>
        <v>0.256</v>
      </c>
      <c r="Q29" s="946">
        <f t="shared" si="4"/>
        <v>0</v>
      </c>
      <c r="R29" s="946">
        <f t="shared" si="4"/>
        <v>0.256</v>
      </c>
      <c r="S29" s="946">
        <f t="shared" si="4"/>
        <v>0.26</v>
      </c>
      <c r="T29" s="946" t="e">
        <f>#REF!+#REF!+#REF!+#REF!+T28+T27+T26+T25+T24+T23</f>
        <v>#REF!</v>
      </c>
    </row>
    <row r="30" spans="1:20" ht="18" customHeight="1">
      <c r="A30" s="2007" t="s">
        <v>221</v>
      </c>
      <c r="B30" s="1991"/>
      <c r="C30" s="1991"/>
      <c r="D30" s="1991"/>
      <c r="E30" s="1991"/>
      <c r="F30" s="1991"/>
      <c r="G30" s="1991"/>
      <c r="H30" s="1991"/>
      <c r="I30" s="1991"/>
      <c r="J30" s="1991"/>
      <c r="K30" s="1991"/>
      <c r="L30" s="1991"/>
      <c r="M30" s="1991"/>
      <c r="N30" s="1991"/>
      <c r="O30" s="1991"/>
      <c r="P30" s="1991"/>
      <c r="Q30" s="1991"/>
      <c r="R30" s="1991"/>
      <c r="S30" s="1991"/>
      <c r="T30" s="2008"/>
    </row>
    <row r="31" spans="1:20" ht="18" customHeight="1">
      <c r="A31" s="1419" t="s">
        <v>1263</v>
      </c>
      <c r="B31" s="1411">
        <v>1</v>
      </c>
      <c r="C31" s="1419">
        <v>1</v>
      </c>
      <c r="D31" s="1425" t="s">
        <v>419</v>
      </c>
      <c r="E31" s="1421">
        <v>0.7</v>
      </c>
      <c r="F31" s="1411" t="s">
        <v>651</v>
      </c>
      <c r="G31" s="1411" t="s">
        <v>204</v>
      </c>
      <c r="H31" s="1411" t="s">
        <v>1221</v>
      </c>
      <c r="I31" s="1411" t="s">
        <v>205</v>
      </c>
      <c r="J31" s="1411" t="s">
        <v>206</v>
      </c>
      <c r="K31" s="1411" t="s">
        <v>417</v>
      </c>
      <c r="L31" s="1411" t="s">
        <v>1264</v>
      </c>
      <c r="M31" s="1410">
        <f aca="true" t="shared" si="5" ref="M31:M37">SUM(N31:S31)</f>
        <v>2.333</v>
      </c>
      <c r="N31" s="1414">
        <v>2.24</v>
      </c>
      <c r="O31" s="1411"/>
      <c r="P31" s="1414">
        <v>0.031</v>
      </c>
      <c r="Q31" s="1414"/>
      <c r="R31" s="1414">
        <v>0.032</v>
      </c>
      <c r="S31" s="1414">
        <v>0.03</v>
      </c>
      <c r="T31" s="1408"/>
    </row>
    <row r="32" spans="1:20" ht="18" customHeight="1">
      <c r="A32" s="1426" t="s">
        <v>1263</v>
      </c>
      <c r="B32" s="1427">
        <v>2</v>
      </c>
      <c r="C32" s="1426">
        <v>1</v>
      </c>
      <c r="D32" s="1428" t="s">
        <v>1265</v>
      </c>
      <c r="E32" s="1429">
        <v>1</v>
      </c>
      <c r="F32" s="1411" t="s">
        <v>651</v>
      </c>
      <c r="G32" s="1411" t="s">
        <v>204</v>
      </c>
      <c r="H32" s="1411" t="s">
        <v>1221</v>
      </c>
      <c r="I32" s="1411" t="s">
        <v>205</v>
      </c>
      <c r="J32" s="1427" t="s">
        <v>206</v>
      </c>
      <c r="K32" s="1411" t="s">
        <v>417</v>
      </c>
      <c r="L32" s="1411" t="s">
        <v>1264</v>
      </c>
      <c r="M32" s="1410">
        <f t="shared" si="5"/>
        <v>3.333</v>
      </c>
      <c r="N32" s="1414">
        <v>3.2</v>
      </c>
      <c r="O32" s="1414"/>
      <c r="P32" s="1411">
        <v>0.044</v>
      </c>
      <c r="Q32" s="1414"/>
      <c r="R32" s="1414">
        <v>0.044</v>
      </c>
      <c r="S32" s="1411">
        <v>0.045</v>
      </c>
      <c r="T32" s="1408"/>
    </row>
    <row r="33" spans="1:20" ht="18" customHeight="1">
      <c r="A33" s="1419" t="s">
        <v>1263</v>
      </c>
      <c r="B33" s="1411">
        <v>3</v>
      </c>
      <c r="C33" s="1419">
        <v>15</v>
      </c>
      <c r="D33" s="1425" t="s">
        <v>1266</v>
      </c>
      <c r="E33" s="1421">
        <v>1</v>
      </c>
      <c r="F33" s="1411" t="s">
        <v>651</v>
      </c>
      <c r="G33" s="1411" t="s">
        <v>204</v>
      </c>
      <c r="H33" s="1411" t="s">
        <v>1221</v>
      </c>
      <c r="I33" s="1411" t="s">
        <v>205</v>
      </c>
      <c r="J33" s="1411" t="str">
        <f>J32</f>
        <v>вручну</v>
      </c>
      <c r="K33" s="1411" t="s">
        <v>417</v>
      </c>
      <c r="L33" s="1411" t="s">
        <v>1264</v>
      </c>
      <c r="M33" s="1410">
        <f t="shared" si="5"/>
        <v>3.333</v>
      </c>
      <c r="N33" s="1414">
        <v>3.2</v>
      </c>
      <c r="O33" s="1414"/>
      <c r="P33" s="1411">
        <v>0.044</v>
      </c>
      <c r="Q33" s="1414"/>
      <c r="R33" s="1414">
        <v>0.044</v>
      </c>
      <c r="S33" s="1411">
        <v>0.045</v>
      </c>
      <c r="T33" s="1408"/>
    </row>
    <row r="34" spans="1:20" ht="18" customHeight="1">
      <c r="A34" s="1419" t="s">
        <v>1263</v>
      </c>
      <c r="B34" s="1411">
        <v>4</v>
      </c>
      <c r="C34" s="1419">
        <v>19</v>
      </c>
      <c r="D34" s="1425" t="s">
        <v>1147</v>
      </c>
      <c r="E34" s="1421">
        <v>0.7</v>
      </c>
      <c r="F34" s="1411" t="s">
        <v>651</v>
      </c>
      <c r="G34" s="1411" t="s">
        <v>204</v>
      </c>
      <c r="H34" s="1411" t="s">
        <v>1221</v>
      </c>
      <c r="I34" s="1411" t="s">
        <v>205</v>
      </c>
      <c r="J34" s="1411" t="str">
        <f>J33</f>
        <v>вручну</v>
      </c>
      <c r="K34" s="1411" t="s">
        <v>417</v>
      </c>
      <c r="L34" s="1411" t="s">
        <v>1264</v>
      </c>
      <c r="M34" s="1410">
        <f t="shared" si="5"/>
        <v>2.333</v>
      </c>
      <c r="N34" s="1414">
        <v>2.24</v>
      </c>
      <c r="O34" s="1411"/>
      <c r="P34" s="1411">
        <v>0.031</v>
      </c>
      <c r="Q34" s="1411"/>
      <c r="R34" s="1411">
        <v>0.032</v>
      </c>
      <c r="S34" s="1414">
        <v>0.03</v>
      </c>
      <c r="T34" s="1408"/>
    </row>
    <row r="35" spans="1:20" ht="18" customHeight="1">
      <c r="A35" s="1411" t="s">
        <v>222</v>
      </c>
      <c r="B35" s="1411">
        <v>5</v>
      </c>
      <c r="C35" s="1419">
        <v>30</v>
      </c>
      <c r="D35" s="1425" t="s">
        <v>936</v>
      </c>
      <c r="E35" s="1421">
        <v>0.7</v>
      </c>
      <c r="F35" s="1411" t="s">
        <v>651</v>
      </c>
      <c r="G35" s="1411" t="s">
        <v>211</v>
      </c>
      <c r="H35" s="1411" t="s">
        <v>1221</v>
      </c>
      <c r="I35" s="1411" t="s">
        <v>205</v>
      </c>
      <c r="J35" s="1411" t="str">
        <f>J34</f>
        <v>вручну</v>
      </c>
      <c r="K35" s="1411" t="str">
        <f>K34</f>
        <v>3,0х1,0</v>
      </c>
      <c r="L35" s="1411" t="s">
        <v>1264</v>
      </c>
      <c r="M35" s="1410">
        <f t="shared" si="5"/>
        <v>2.333</v>
      </c>
      <c r="N35" s="1414">
        <v>2.24</v>
      </c>
      <c r="O35" s="1411"/>
      <c r="P35" s="1411">
        <v>0.031</v>
      </c>
      <c r="Q35" s="1411"/>
      <c r="R35" s="1411">
        <v>0.032</v>
      </c>
      <c r="S35" s="1414">
        <v>0.03</v>
      </c>
      <c r="T35" s="1408"/>
    </row>
    <row r="36" spans="1:20" ht="18" customHeight="1">
      <c r="A36" s="1411" t="s">
        <v>222</v>
      </c>
      <c r="B36" s="1411">
        <v>6</v>
      </c>
      <c r="C36" s="1419">
        <v>32</v>
      </c>
      <c r="D36" s="1425" t="s">
        <v>1267</v>
      </c>
      <c r="E36" s="1421">
        <v>1</v>
      </c>
      <c r="F36" s="1411" t="s">
        <v>651</v>
      </c>
      <c r="G36" s="1411" t="s">
        <v>204</v>
      </c>
      <c r="H36" s="1411" t="s">
        <v>1221</v>
      </c>
      <c r="I36" s="1411" t="s">
        <v>205</v>
      </c>
      <c r="J36" s="1411" t="str">
        <f>J35</f>
        <v>вручну</v>
      </c>
      <c r="K36" s="1411" t="str">
        <f>K35</f>
        <v>3,0х1,0</v>
      </c>
      <c r="L36" s="1411" t="s">
        <v>1264</v>
      </c>
      <c r="M36" s="1410">
        <f t="shared" si="5"/>
        <v>3.333</v>
      </c>
      <c r="N36" s="1414">
        <v>3.2</v>
      </c>
      <c r="O36" s="1411"/>
      <c r="P36" s="1411">
        <v>0.044</v>
      </c>
      <c r="Q36" s="1411"/>
      <c r="R36" s="1411">
        <v>0.044</v>
      </c>
      <c r="S36" s="1411">
        <v>0.045</v>
      </c>
      <c r="T36" s="1408"/>
    </row>
    <row r="37" spans="1:20" ht="18" customHeight="1">
      <c r="A37" s="1411" t="s">
        <v>222</v>
      </c>
      <c r="B37" s="1411">
        <v>6</v>
      </c>
      <c r="C37" s="1419">
        <v>32</v>
      </c>
      <c r="D37" s="1425" t="s">
        <v>1268</v>
      </c>
      <c r="E37" s="1421">
        <v>1</v>
      </c>
      <c r="F37" s="1411" t="s">
        <v>651</v>
      </c>
      <c r="G37" s="1411" t="s">
        <v>204</v>
      </c>
      <c r="H37" s="1411" t="s">
        <v>1221</v>
      </c>
      <c r="I37" s="1411" t="s">
        <v>205</v>
      </c>
      <c r="J37" s="1411" t="str">
        <f>J36</f>
        <v>вручну</v>
      </c>
      <c r="K37" s="1411" t="str">
        <f>K36</f>
        <v>3,0х1,0</v>
      </c>
      <c r="L37" s="1411" t="s">
        <v>1264</v>
      </c>
      <c r="M37" s="1410">
        <f t="shared" si="5"/>
        <v>3.333</v>
      </c>
      <c r="N37" s="1414">
        <v>3.2</v>
      </c>
      <c r="O37" s="1411"/>
      <c r="P37" s="1411">
        <v>0.044</v>
      </c>
      <c r="Q37" s="1411"/>
      <c r="R37" s="1411">
        <v>0.044</v>
      </c>
      <c r="S37" s="1411">
        <v>0.045</v>
      </c>
      <c r="T37" s="1408"/>
    </row>
    <row r="38" spans="1:20" ht="18" customHeight="1">
      <c r="A38" s="2009" t="s">
        <v>208</v>
      </c>
      <c r="B38" s="2010"/>
      <c r="C38" s="2010"/>
      <c r="D38" s="2011"/>
      <c r="E38" s="1095">
        <f>SUM(E31:E37)</f>
        <v>6.1000000000000005</v>
      </c>
      <c r="F38" s="58"/>
      <c r="G38" s="58"/>
      <c r="H38" s="58"/>
      <c r="I38" s="58"/>
      <c r="J38" s="58"/>
      <c r="K38" s="58"/>
      <c r="L38" s="58"/>
      <c r="M38" s="59">
        <f>M37+M36+M35+M34+M33+M32+M31</f>
        <v>20.331000000000003</v>
      </c>
      <c r="N38" s="59">
        <f aca="true" t="shared" si="6" ref="N38:S38">N37+N36+N35+N34+N33+N32+N31</f>
        <v>19.520000000000003</v>
      </c>
      <c r="O38" s="59">
        <f t="shared" si="6"/>
        <v>0</v>
      </c>
      <c r="P38" s="59">
        <f t="shared" si="6"/>
        <v>0.269</v>
      </c>
      <c r="Q38" s="59">
        <f t="shared" si="6"/>
        <v>0</v>
      </c>
      <c r="R38" s="59">
        <f t="shared" si="6"/>
        <v>0.272</v>
      </c>
      <c r="S38" s="59">
        <f t="shared" si="6"/>
        <v>0.27</v>
      </c>
      <c r="T38" s="59" t="e">
        <f>#REF!+#REF!+#REF!+#REF!+T37+T36+T35+T34+T33+T32+T31</f>
        <v>#REF!</v>
      </c>
    </row>
    <row r="39" spans="1:20" ht="18" customHeight="1">
      <c r="A39" s="2026" t="s">
        <v>223</v>
      </c>
      <c r="B39" s="2027"/>
      <c r="C39" s="2027"/>
      <c r="D39" s="2028"/>
      <c r="E39" s="64">
        <f>E38+E29+E21+E14+E9</f>
        <v>20.099999999999998</v>
      </c>
      <c r="F39" s="64" t="e">
        <f>F38+F29+#REF!+F21+F14+F9</f>
        <v>#REF!</v>
      </c>
      <c r="G39" s="64" t="e">
        <f>G38+G29+#REF!+G21+G14+G9</f>
        <v>#REF!</v>
      </c>
      <c r="H39" s="64" t="e">
        <f>H38+H29+#REF!+H21+H14+H9</f>
        <v>#REF!</v>
      </c>
      <c r="I39" s="64" t="e">
        <f>I38+I29+#REF!+I21+I14+I9</f>
        <v>#REF!</v>
      </c>
      <c r="J39" s="64" t="e">
        <f>J38+J29+#REF!+J21+J14+J9</f>
        <v>#REF!</v>
      </c>
      <c r="K39" s="64" t="e">
        <f>K38+K29+#REF!+K21+K14+K9</f>
        <v>#REF!</v>
      </c>
      <c r="L39" s="64" t="e">
        <f>L38+L29+#REF!+L21+L14+L9</f>
        <v>#REF!</v>
      </c>
      <c r="M39" s="65">
        <f aca="true" t="shared" si="7" ref="M39:T39">M38+M29+M21+M14+M9</f>
        <v>66.99400000000001</v>
      </c>
      <c r="N39" s="65">
        <f t="shared" si="7"/>
        <v>58.56000000000001</v>
      </c>
      <c r="O39" s="65">
        <f t="shared" si="7"/>
        <v>5.76</v>
      </c>
      <c r="P39" s="65">
        <f t="shared" si="7"/>
        <v>0.89</v>
      </c>
      <c r="Q39" s="65">
        <f t="shared" si="7"/>
        <v>0</v>
      </c>
      <c r="R39" s="65">
        <f t="shared" si="7"/>
        <v>0.89</v>
      </c>
      <c r="S39" s="65">
        <f t="shared" si="7"/>
        <v>0.894</v>
      </c>
      <c r="T39" s="65" t="e">
        <f t="shared" si="7"/>
        <v>#REF!</v>
      </c>
    </row>
    <row r="40" ht="18" customHeight="1"/>
    <row r="41" spans="1:13" ht="18" customHeight="1">
      <c r="A41" s="2017" t="s">
        <v>225</v>
      </c>
      <c r="B41" s="2017"/>
      <c r="C41" s="2017"/>
      <c r="D41" s="2017"/>
      <c r="E41" s="2017"/>
      <c r="F41" s="2017"/>
      <c r="G41" s="2017"/>
      <c r="H41" s="2017"/>
      <c r="I41" s="2017"/>
      <c r="J41" s="2017"/>
      <c r="K41" s="2017"/>
      <c r="L41" s="2017"/>
      <c r="M41" s="2017"/>
    </row>
    <row r="42" spans="1:13" ht="18" customHeight="1">
      <c r="A42" s="2017" t="s">
        <v>1203</v>
      </c>
      <c r="B42" s="2017"/>
      <c r="C42" s="2017"/>
      <c r="D42" s="2017"/>
      <c r="E42" s="2017"/>
      <c r="F42" s="2017"/>
      <c r="G42" s="2017"/>
      <c r="H42" s="2017"/>
      <c r="I42" s="2017"/>
      <c r="J42" s="2017"/>
      <c r="K42" s="2017"/>
      <c r="L42" s="2017"/>
      <c r="M42" s="2017"/>
    </row>
    <row r="43" spans="1:13" ht="18" customHeight="1">
      <c r="A43" s="2017" t="s">
        <v>226</v>
      </c>
      <c r="B43" s="2017"/>
      <c r="C43" s="2017"/>
      <c r="D43" s="2017"/>
      <c r="E43" s="2017"/>
      <c r="F43" s="2017"/>
      <c r="G43" s="2017"/>
      <c r="H43" s="2017"/>
      <c r="I43" s="2017"/>
      <c r="J43" s="2017"/>
      <c r="K43" s="2017"/>
      <c r="L43" s="2017"/>
      <c r="M43" s="2017"/>
    </row>
    <row r="44" spans="1:13" ht="18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ht="18" customHeight="1">
      <c r="A45" s="1996" t="s">
        <v>227</v>
      </c>
      <c r="B45" s="2018" t="s">
        <v>184</v>
      </c>
      <c r="C45" s="2021" t="s">
        <v>185</v>
      </c>
      <c r="D45" s="2029" t="s">
        <v>186</v>
      </c>
      <c r="E45" s="2029" t="s">
        <v>188</v>
      </c>
      <c r="F45" s="108" t="s">
        <v>228</v>
      </c>
      <c r="G45" s="1995" t="s">
        <v>229</v>
      </c>
      <c r="H45" s="1995"/>
      <c r="I45" s="1995"/>
      <c r="J45" s="1995"/>
      <c r="K45" s="1995"/>
      <c r="L45" s="1996" t="s">
        <v>230</v>
      </c>
      <c r="M45" s="1996" t="s">
        <v>231</v>
      </c>
    </row>
    <row r="46" spans="1:13" ht="18" customHeight="1">
      <c r="A46" s="1997"/>
      <c r="B46" s="2019"/>
      <c r="C46" s="2021"/>
      <c r="D46" s="2030"/>
      <c r="E46" s="2030"/>
      <c r="F46" s="1996" t="s">
        <v>232</v>
      </c>
      <c r="G46" s="1999" t="s">
        <v>233</v>
      </c>
      <c r="H46" s="1999" t="s">
        <v>234</v>
      </c>
      <c r="I46" s="1996" t="s">
        <v>235</v>
      </c>
      <c r="J46" s="1996" t="s">
        <v>236</v>
      </c>
      <c r="K46" s="1995" t="s">
        <v>237</v>
      </c>
      <c r="L46" s="1997"/>
      <c r="M46" s="1997"/>
    </row>
    <row r="47" spans="1:13" ht="18" customHeight="1">
      <c r="A47" s="1997"/>
      <c r="B47" s="2019"/>
      <c r="C47" s="2021"/>
      <c r="D47" s="2030"/>
      <c r="E47" s="2030"/>
      <c r="F47" s="1997"/>
      <c r="G47" s="1999"/>
      <c r="H47" s="1999"/>
      <c r="I47" s="1997"/>
      <c r="J47" s="1997"/>
      <c r="K47" s="1995"/>
      <c r="L47" s="1997"/>
      <c r="M47" s="1997"/>
    </row>
    <row r="48" spans="1:13" ht="18" customHeight="1">
      <c r="A48" s="1997"/>
      <c r="B48" s="2019"/>
      <c r="C48" s="2021"/>
      <c r="D48" s="2030"/>
      <c r="E48" s="2030"/>
      <c r="F48" s="1997"/>
      <c r="G48" s="1999"/>
      <c r="H48" s="1999"/>
      <c r="I48" s="1997"/>
      <c r="J48" s="1997"/>
      <c r="K48" s="1995"/>
      <c r="L48" s="1997"/>
      <c r="M48" s="1997"/>
    </row>
    <row r="49" spans="1:13" ht="18" customHeight="1">
      <c r="A49" s="1997"/>
      <c r="B49" s="2019"/>
      <c r="C49" s="2021"/>
      <c r="D49" s="2030"/>
      <c r="E49" s="2030"/>
      <c r="F49" s="1997"/>
      <c r="G49" s="1999"/>
      <c r="H49" s="1999"/>
      <c r="I49" s="1997"/>
      <c r="J49" s="1997"/>
      <c r="K49" s="1995"/>
      <c r="L49" s="1997"/>
      <c r="M49" s="1997"/>
    </row>
    <row r="50" spans="1:13" ht="18" customHeight="1">
      <c r="A50" s="1997"/>
      <c r="B50" s="2019"/>
      <c r="C50" s="2021"/>
      <c r="D50" s="2030"/>
      <c r="E50" s="2030"/>
      <c r="F50" s="1997"/>
      <c r="G50" s="1999"/>
      <c r="H50" s="1999"/>
      <c r="I50" s="1997"/>
      <c r="J50" s="1997"/>
      <c r="K50" s="1995"/>
      <c r="L50" s="1997"/>
      <c r="M50" s="1997"/>
    </row>
    <row r="51" spans="1:13" ht="18" customHeight="1">
      <c r="A51" s="1997"/>
      <c r="B51" s="2019"/>
      <c r="C51" s="2021"/>
      <c r="D51" s="2030"/>
      <c r="E51" s="2030"/>
      <c r="F51" s="1997"/>
      <c r="G51" s="1999"/>
      <c r="H51" s="1999"/>
      <c r="I51" s="1997"/>
      <c r="J51" s="1997"/>
      <c r="K51" s="1995"/>
      <c r="L51" s="1997"/>
      <c r="M51" s="1997"/>
    </row>
    <row r="52" spans="1:13" ht="18" customHeight="1">
      <c r="A52" s="1998"/>
      <c r="B52" s="2020"/>
      <c r="C52" s="2021"/>
      <c r="D52" s="2031"/>
      <c r="E52" s="2031"/>
      <c r="F52" s="1998"/>
      <c r="G52" s="1999"/>
      <c r="H52" s="1999"/>
      <c r="I52" s="1998"/>
      <c r="J52" s="1998"/>
      <c r="K52" s="1995"/>
      <c r="L52" s="1998"/>
      <c r="M52" s="1998"/>
    </row>
    <row r="53" spans="1:13" ht="18" customHeight="1">
      <c r="A53" s="2000" t="s">
        <v>212</v>
      </c>
      <c r="B53" s="2001"/>
      <c r="C53" s="2001"/>
      <c r="D53" s="2001"/>
      <c r="E53" s="2001"/>
      <c r="F53" s="2001"/>
      <c r="G53" s="2001"/>
      <c r="H53" s="2001"/>
      <c r="I53" s="2001"/>
      <c r="J53" s="2001"/>
      <c r="K53" s="2001"/>
      <c r="L53" s="2001"/>
      <c r="M53" s="2002"/>
    </row>
    <row r="54" spans="1:13" ht="42" customHeight="1">
      <c r="A54" s="1983" t="s">
        <v>213</v>
      </c>
      <c r="B54" s="2003">
        <v>6</v>
      </c>
      <c r="C54" s="2003" t="s">
        <v>1220</v>
      </c>
      <c r="D54" s="2004">
        <v>1</v>
      </c>
      <c r="E54" s="2003" t="s">
        <v>211</v>
      </c>
      <c r="F54" s="1983" t="s">
        <v>1221</v>
      </c>
      <c r="G54" s="1405" t="s">
        <v>238</v>
      </c>
      <c r="H54" s="1405" t="s">
        <v>239</v>
      </c>
      <c r="I54" s="1406">
        <v>11.2</v>
      </c>
      <c r="J54" s="1405" t="s">
        <v>240</v>
      </c>
      <c r="K54" s="1405" t="s">
        <v>241</v>
      </c>
      <c r="L54" s="1987" t="s">
        <v>1207</v>
      </c>
      <c r="M54" s="1989">
        <v>2025</v>
      </c>
    </row>
    <row r="55" spans="1:13" ht="33" customHeight="1">
      <c r="A55" s="1984"/>
      <c r="B55" s="2003"/>
      <c r="C55" s="2003"/>
      <c r="D55" s="2004"/>
      <c r="E55" s="2003"/>
      <c r="F55" s="1984"/>
      <c r="G55" s="1405" t="s">
        <v>242</v>
      </c>
      <c r="H55" s="1405" t="s">
        <v>239</v>
      </c>
      <c r="I55" s="1406">
        <v>5.5</v>
      </c>
      <c r="J55" s="1405" t="s">
        <v>243</v>
      </c>
      <c r="K55" s="1405" t="s">
        <v>241</v>
      </c>
      <c r="L55" s="1988"/>
      <c r="M55" s="1990"/>
    </row>
    <row r="56" spans="1:13" ht="33" customHeight="1">
      <c r="A56" s="1983" t="s">
        <v>246</v>
      </c>
      <c r="B56" s="2003">
        <v>19</v>
      </c>
      <c r="C56" s="2003">
        <v>2</v>
      </c>
      <c r="D56" s="2004">
        <v>0.7</v>
      </c>
      <c r="E56" s="2003" t="s">
        <v>211</v>
      </c>
      <c r="F56" s="1983" t="s">
        <v>1222</v>
      </c>
      <c r="G56" s="1405" t="s">
        <v>238</v>
      </c>
      <c r="H56" s="1405" t="s">
        <v>239</v>
      </c>
      <c r="I56" s="1406">
        <v>10</v>
      </c>
      <c r="J56" s="1405" t="s">
        <v>240</v>
      </c>
      <c r="K56" s="1405" t="s">
        <v>241</v>
      </c>
      <c r="L56" s="1987" t="s">
        <v>1223</v>
      </c>
      <c r="M56" s="1989">
        <v>2025</v>
      </c>
    </row>
    <row r="57" spans="1:13" ht="40.5" customHeight="1">
      <c r="A57" s="1984"/>
      <c r="B57" s="2003"/>
      <c r="C57" s="2003"/>
      <c r="D57" s="2004"/>
      <c r="E57" s="2003"/>
      <c r="F57" s="1984"/>
      <c r="G57" s="1405" t="s">
        <v>242</v>
      </c>
      <c r="H57" s="1405" t="s">
        <v>239</v>
      </c>
      <c r="I57" s="1406">
        <v>8</v>
      </c>
      <c r="J57" s="1405" t="s">
        <v>243</v>
      </c>
      <c r="K57" s="1405" t="s">
        <v>241</v>
      </c>
      <c r="L57" s="1988"/>
      <c r="M57" s="1990"/>
    </row>
    <row r="58" spans="1:13" ht="33" customHeight="1">
      <c r="A58" s="1983" t="s">
        <v>246</v>
      </c>
      <c r="B58" s="1983">
        <v>19</v>
      </c>
      <c r="C58" s="1983">
        <v>7.3</v>
      </c>
      <c r="D58" s="1985">
        <v>0.8</v>
      </c>
      <c r="E58" s="2003" t="s">
        <v>211</v>
      </c>
      <c r="F58" s="1983" t="s">
        <v>1222</v>
      </c>
      <c r="G58" s="1405" t="s">
        <v>238</v>
      </c>
      <c r="H58" s="1405" t="s">
        <v>239</v>
      </c>
      <c r="I58" s="1406">
        <v>10.625</v>
      </c>
      <c r="J58" s="1405" t="s">
        <v>240</v>
      </c>
      <c r="K58" s="1405" t="s">
        <v>241</v>
      </c>
      <c r="L58" s="1987" t="s">
        <v>1207</v>
      </c>
      <c r="M58" s="1989">
        <v>2025</v>
      </c>
    </row>
    <row r="59" spans="1:13" ht="44.25" customHeight="1">
      <c r="A59" s="1984"/>
      <c r="B59" s="1984"/>
      <c r="C59" s="1984"/>
      <c r="D59" s="1986"/>
      <c r="E59" s="2003"/>
      <c r="F59" s="1984"/>
      <c r="G59" s="1405" t="s">
        <v>242</v>
      </c>
      <c r="H59" s="1405" t="s">
        <v>239</v>
      </c>
      <c r="I59" s="1406">
        <v>5.5</v>
      </c>
      <c r="J59" s="1405" t="s">
        <v>243</v>
      </c>
      <c r="K59" s="1405" t="s">
        <v>241</v>
      </c>
      <c r="L59" s="1988"/>
      <c r="M59" s="1990"/>
    </row>
    <row r="60" spans="1:13" ht="33" customHeight="1">
      <c r="A60" s="1983" t="s">
        <v>246</v>
      </c>
      <c r="B60" s="1983">
        <v>20</v>
      </c>
      <c r="C60" s="1983">
        <v>1.1</v>
      </c>
      <c r="D60" s="1985">
        <v>0.9</v>
      </c>
      <c r="E60" s="2003" t="s">
        <v>211</v>
      </c>
      <c r="F60" s="1983" t="s">
        <v>1222</v>
      </c>
      <c r="G60" s="1405" t="s">
        <v>238</v>
      </c>
      <c r="H60" s="1405" t="s">
        <v>239</v>
      </c>
      <c r="I60" s="1406">
        <v>12</v>
      </c>
      <c r="J60" s="1405" t="s">
        <v>240</v>
      </c>
      <c r="K60" s="1405" t="s">
        <v>241</v>
      </c>
      <c r="L60" s="1987" t="s">
        <v>1207</v>
      </c>
      <c r="M60" s="1989">
        <v>2025</v>
      </c>
    </row>
    <row r="61" spans="1:13" ht="40.5" customHeight="1">
      <c r="A61" s="1984"/>
      <c r="B61" s="1984"/>
      <c r="C61" s="1984"/>
      <c r="D61" s="1986"/>
      <c r="E61" s="2003"/>
      <c r="F61" s="1984"/>
      <c r="G61" s="1405" t="s">
        <v>242</v>
      </c>
      <c r="H61" s="1405" t="s">
        <v>239</v>
      </c>
      <c r="I61" s="1406">
        <v>5.111</v>
      </c>
      <c r="J61" s="1405" t="s">
        <v>243</v>
      </c>
      <c r="K61" s="1405" t="s">
        <v>241</v>
      </c>
      <c r="L61" s="1988"/>
      <c r="M61" s="1990"/>
    </row>
    <row r="62" spans="1:13" ht="33" customHeight="1">
      <c r="A62" s="1983" t="s">
        <v>246</v>
      </c>
      <c r="B62" s="1983">
        <v>20</v>
      </c>
      <c r="C62" s="1983">
        <v>1.2</v>
      </c>
      <c r="D62" s="1985">
        <v>1</v>
      </c>
      <c r="E62" s="2003" t="s">
        <v>211</v>
      </c>
      <c r="F62" s="1983" t="s">
        <v>1222</v>
      </c>
      <c r="G62" s="1405" t="s">
        <v>238</v>
      </c>
      <c r="H62" s="1405" t="s">
        <v>239</v>
      </c>
      <c r="I62" s="1406">
        <v>11</v>
      </c>
      <c r="J62" s="1405" t="s">
        <v>240</v>
      </c>
      <c r="K62" s="1405" t="s">
        <v>241</v>
      </c>
      <c r="L62" s="1987" t="s">
        <v>1207</v>
      </c>
      <c r="M62" s="1989">
        <v>2025</v>
      </c>
    </row>
    <row r="63" spans="1:13" ht="39" customHeight="1">
      <c r="A63" s="1984"/>
      <c r="B63" s="1984"/>
      <c r="C63" s="1984"/>
      <c r="D63" s="1986"/>
      <c r="E63" s="2003"/>
      <c r="F63" s="1984"/>
      <c r="G63" s="1405" t="s">
        <v>242</v>
      </c>
      <c r="H63" s="1405" t="s">
        <v>239</v>
      </c>
      <c r="I63" s="1406">
        <v>5.9</v>
      </c>
      <c r="J63" s="1405" t="s">
        <v>243</v>
      </c>
      <c r="K63" s="1405" t="s">
        <v>241</v>
      </c>
      <c r="L63" s="1988"/>
      <c r="M63" s="1990"/>
    </row>
    <row r="64" spans="1:13" ht="33" customHeight="1">
      <c r="A64" s="1983" t="s">
        <v>246</v>
      </c>
      <c r="B64" s="1983">
        <v>20</v>
      </c>
      <c r="C64" s="1983">
        <v>19.2</v>
      </c>
      <c r="D64" s="1985">
        <v>0.6</v>
      </c>
      <c r="E64" s="2003" t="s">
        <v>211</v>
      </c>
      <c r="F64" s="1983" t="s">
        <v>1222</v>
      </c>
      <c r="G64" s="1405" t="s">
        <v>238</v>
      </c>
      <c r="H64" s="1405" t="s">
        <v>239</v>
      </c>
      <c r="I64" s="1406">
        <v>10.333</v>
      </c>
      <c r="J64" s="1405" t="s">
        <v>240</v>
      </c>
      <c r="K64" s="1405" t="s">
        <v>241</v>
      </c>
      <c r="L64" s="1987" t="s">
        <v>1224</v>
      </c>
      <c r="M64" s="1989">
        <v>2025</v>
      </c>
    </row>
    <row r="65" spans="1:13" ht="39.75" customHeight="1">
      <c r="A65" s="1984"/>
      <c r="B65" s="1984"/>
      <c r="C65" s="1984"/>
      <c r="D65" s="1986"/>
      <c r="E65" s="2003"/>
      <c r="F65" s="1984"/>
      <c r="G65" s="1405" t="s">
        <v>242</v>
      </c>
      <c r="H65" s="1405" t="s">
        <v>239</v>
      </c>
      <c r="I65" s="1406">
        <v>6.5</v>
      </c>
      <c r="J65" s="1405" t="s">
        <v>243</v>
      </c>
      <c r="K65" s="1405" t="s">
        <v>241</v>
      </c>
      <c r="L65" s="1988"/>
      <c r="M65" s="1990"/>
    </row>
    <row r="66" spans="1:13" ht="33" customHeight="1">
      <c r="A66" s="1983" t="s">
        <v>449</v>
      </c>
      <c r="B66" s="1983">
        <v>37</v>
      </c>
      <c r="C66" s="1983">
        <v>19.1</v>
      </c>
      <c r="D66" s="1985">
        <v>0.7</v>
      </c>
      <c r="E66" s="2003" t="s">
        <v>204</v>
      </c>
      <c r="F66" s="1983" t="s">
        <v>1222</v>
      </c>
      <c r="G66" s="1405" t="s">
        <v>238</v>
      </c>
      <c r="H66" s="1405" t="s">
        <v>239</v>
      </c>
      <c r="I66" s="1406">
        <v>11.429</v>
      </c>
      <c r="J66" s="1405" t="s">
        <v>240</v>
      </c>
      <c r="K66" s="1405" t="s">
        <v>241</v>
      </c>
      <c r="L66" s="1987" t="s">
        <v>1224</v>
      </c>
      <c r="M66" s="1989">
        <v>2025</v>
      </c>
    </row>
    <row r="67" spans="1:13" ht="39.75" customHeight="1">
      <c r="A67" s="1984"/>
      <c r="B67" s="1984"/>
      <c r="C67" s="1984"/>
      <c r="D67" s="1986"/>
      <c r="E67" s="2003"/>
      <c r="F67" s="1984"/>
      <c r="G67" s="1405" t="s">
        <v>242</v>
      </c>
      <c r="H67" s="1405" t="s">
        <v>239</v>
      </c>
      <c r="I67" s="1406">
        <v>5</v>
      </c>
      <c r="J67" s="1405" t="s">
        <v>243</v>
      </c>
      <c r="K67" s="1405" t="s">
        <v>241</v>
      </c>
      <c r="L67" s="1988"/>
      <c r="M67" s="1990"/>
    </row>
    <row r="68" spans="1:13" ht="33" customHeight="1">
      <c r="A68" s="1983" t="s">
        <v>449</v>
      </c>
      <c r="B68" s="1983">
        <v>37</v>
      </c>
      <c r="C68" s="1983">
        <v>19.2</v>
      </c>
      <c r="D68" s="1985">
        <v>0.8</v>
      </c>
      <c r="E68" s="2003" t="s">
        <v>204</v>
      </c>
      <c r="F68" s="1983" t="s">
        <v>848</v>
      </c>
      <c r="G68" s="1405" t="s">
        <v>238</v>
      </c>
      <c r="H68" s="1405" t="s">
        <v>239</v>
      </c>
      <c r="I68" s="1406">
        <v>11.125</v>
      </c>
      <c r="J68" s="1405" t="s">
        <v>240</v>
      </c>
      <c r="K68" s="1405" t="s">
        <v>241</v>
      </c>
      <c r="L68" s="1987" t="s">
        <v>1207</v>
      </c>
      <c r="M68" s="1989">
        <v>2025</v>
      </c>
    </row>
    <row r="69" spans="1:13" ht="42.75" customHeight="1">
      <c r="A69" s="1984"/>
      <c r="B69" s="1984"/>
      <c r="C69" s="1984"/>
      <c r="D69" s="1986"/>
      <c r="E69" s="2003"/>
      <c r="F69" s="1984"/>
      <c r="G69" s="1405" t="s">
        <v>242</v>
      </c>
      <c r="H69" s="1405" t="s">
        <v>239</v>
      </c>
      <c r="I69" s="1406">
        <v>5.875</v>
      </c>
      <c r="J69" s="1405" t="s">
        <v>243</v>
      </c>
      <c r="K69" s="1405" t="s">
        <v>241</v>
      </c>
      <c r="L69" s="1988"/>
      <c r="M69" s="1990"/>
    </row>
    <row r="70" spans="1:13" ht="33" customHeight="1">
      <c r="A70" s="1983" t="s">
        <v>449</v>
      </c>
      <c r="B70" s="1983">
        <v>37</v>
      </c>
      <c r="C70" s="1983">
        <v>19.3</v>
      </c>
      <c r="D70" s="1985">
        <v>1</v>
      </c>
      <c r="E70" s="2003" t="s">
        <v>204</v>
      </c>
      <c r="F70" s="1983" t="s">
        <v>848</v>
      </c>
      <c r="G70" s="1405" t="s">
        <v>238</v>
      </c>
      <c r="H70" s="1405" t="s">
        <v>239</v>
      </c>
      <c r="I70" s="1406">
        <v>11.1</v>
      </c>
      <c r="J70" s="1405" t="s">
        <v>240</v>
      </c>
      <c r="K70" s="1405" t="s">
        <v>241</v>
      </c>
      <c r="L70" s="1987" t="s">
        <v>1207</v>
      </c>
      <c r="M70" s="1989">
        <v>2025</v>
      </c>
    </row>
    <row r="71" spans="1:13" ht="42.75" customHeight="1">
      <c r="A71" s="1984"/>
      <c r="B71" s="1984"/>
      <c r="C71" s="1984"/>
      <c r="D71" s="1986"/>
      <c r="E71" s="2003"/>
      <c r="F71" s="1984"/>
      <c r="G71" s="1405" t="s">
        <v>242</v>
      </c>
      <c r="H71" s="1405" t="s">
        <v>239</v>
      </c>
      <c r="I71" s="1406">
        <v>5.5</v>
      </c>
      <c r="J71" s="1405" t="s">
        <v>243</v>
      </c>
      <c r="K71" s="1405" t="s">
        <v>241</v>
      </c>
      <c r="L71" s="1988"/>
      <c r="M71" s="1990"/>
    </row>
    <row r="72" spans="1:13" ht="33" customHeight="1">
      <c r="A72" s="1983" t="s">
        <v>449</v>
      </c>
      <c r="B72" s="1983">
        <v>37</v>
      </c>
      <c r="C72" s="1983">
        <v>19.4</v>
      </c>
      <c r="D72" s="1985">
        <v>1</v>
      </c>
      <c r="E72" s="2003" t="s">
        <v>204</v>
      </c>
      <c r="F72" s="1983" t="s">
        <v>848</v>
      </c>
      <c r="G72" s="1405" t="s">
        <v>238</v>
      </c>
      <c r="H72" s="1405" t="s">
        <v>239</v>
      </c>
      <c r="I72" s="1406">
        <v>12.3</v>
      </c>
      <c r="J72" s="1405" t="s">
        <v>240</v>
      </c>
      <c r="K72" s="1405" t="s">
        <v>241</v>
      </c>
      <c r="L72" s="1987" t="s">
        <v>1207</v>
      </c>
      <c r="M72" s="1989">
        <v>2025</v>
      </c>
    </row>
    <row r="73" spans="1:13" ht="42" customHeight="1">
      <c r="A73" s="1984"/>
      <c r="B73" s="1984"/>
      <c r="C73" s="1984"/>
      <c r="D73" s="1986"/>
      <c r="E73" s="2003"/>
      <c r="F73" s="1984"/>
      <c r="G73" s="1405" t="s">
        <v>242</v>
      </c>
      <c r="H73" s="1405" t="s">
        <v>239</v>
      </c>
      <c r="I73" s="1406">
        <v>5.6</v>
      </c>
      <c r="J73" s="1405" t="s">
        <v>243</v>
      </c>
      <c r="K73" s="1405" t="s">
        <v>241</v>
      </c>
      <c r="L73" s="1988"/>
      <c r="M73" s="1990"/>
    </row>
    <row r="74" spans="1:13" ht="33" customHeight="1">
      <c r="A74" s="1983" t="s">
        <v>449</v>
      </c>
      <c r="B74" s="1983">
        <v>37</v>
      </c>
      <c r="C74" s="1983">
        <v>19.5</v>
      </c>
      <c r="D74" s="1985">
        <v>0.7</v>
      </c>
      <c r="E74" s="2003" t="s">
        <v>204</v>
      </c>
      <c r="F74" s="1983" t="s">
        <v>848</v>
      </c>
      <c r="G74" s="1405" t="s">
        <v>238</v>
      </c>
      <c r="H74" s="1405" t="s">
        <v>239</v>
      </c>
      <c r="I74" s="1406">
        <v>10.858</v>
      </c>
      <c r="J74" s="1405" t="s">
        <v>240</v>
      </c>
      <c r="K74" s="1405" t="s">
        <v>241</v>
      </c>
      <c r="L74" s="1987" t="s">
        <v>1225</v>
      </c>
      <c r="M74" s="1989">
        <v>2025</v>
      </c>
    </row>
    <row r="75" spans="1:13" ht="40.5" customHeight="1">
      <c r="A75" s="1984"/>
      <c r="B75" s="1984"/>
      <c r="C75" s="1984"/>
      <c r="D75" s="1986"/>
      <c r="E75" s="2003"/>
      <c r="F75" s="1984"/>
      <c r="G75" s="1405" t="s">
        <v>242</v>
      </c>
      <c r="H75" s="1405" t="s">
        <v>239</v>
      </c>
      <c r="I75" s="1406">
        <v>5.286</v>
      </c>
      <c r="J75" s="1405" t="s">
        <v>243</v>
      </c>
      <c r="K75" s="1405" t="s">
        <v>241</v>
      </c>
      <c r="L75" s="1988"/>
      <c r="M75" s="1990"/>
    </row>
    <row r="76" spans="1:13" ht="36.75" customHeight="1">
      <c r="A76" s="1983" t="s">
        <v>449</v>
      </c>
      <c r="B76" s="1983">
        <v>37</v>
      </c>
      <c r="C76" s="1983">
        <v>19.6</v>
      </c>
      <c r="D76" s="1985">
        <v>0.8</v>
      </c>
      <c r="E76" s="2003" t="s">
        <v>204</v>
      </c>
      <c r="F76" s="1983" t="s">
        <v>848</v>
      </c>
      <c r="G76" s="1405" t="s">
        <v>238</v>
      </c>
      <c r="H76" s="1405" t="s">
        <v>239</v>
      </c>
      <c r="I76" s="1406">
        <v>9.75</v>
      </c>
      <c r="J76" s="1405" t="s">
        <v>240</v>
      </c>
      <c r="K76" s="1405" t="s">
        <v>241</v>
      </c>
      <c r="L76" s="1987" t="s">
        <v>1207</v>
      </c>
      <c r="M76" s="1989">
        <v>2025</v>
      </c>
    </row>
    <row r="77" spans="1:13" ht="40.5" customHeight="1">
      <c r="A77" s="1984"/>
      <c r="B77" s="1984"/>
      <c r="C77" s="1984"/>
      <c r="D77" s="1986"/>
      <c r="E77" s="2003"/>
      <c r="F77" s="1984"/>
      <c r="G77" s="1405" t="s">
        <v>242</v>
      </c>
      <c r="H77" s="1405" t="s">
        <v>239</v>
      </c>
      <c r="I77" s="1406">
        <v>6.25</v>
      </c>
      <c r="J77" s="1405" t="s">
        <v>243</v>
      </c>
      <c r="K77" s="1405" t="s">
        <v>241</v>
      </c>
      <c r="L77" s="1988"/>
      <c r="M77" s="1990"/>
    </row>
    <row r="78" spans="1:13" ht="18" customHeight="1">
      <c r="A78" s="1032" t="s">
        <v>244</v>
      </c>
      <c r="B78" s="1032"/>
      <c r="C78" s="1032"/>
      <c r="D78" s="1097">
        <f>D76+D74+D72+D70+D68+D66+D64+D62+D60+D58+D56+D54</f>
        <v>10</v>
      </c>
      <c r="E78" s="58"/>
      <c r="F78" s="57"/>
      <c r="G78" s="60"/>
      <c r="H78" s="60"/>
      <c r="I78" s="66"/>
      <c r="J78" s="60"/>
      <c r="K78" s="60"/>
      <c r="L78" s="57"/>
      <c r="M78" s="60"/>
    </row>
    <row r="79" spans="1:13" ht="18" customHeight="1">
      <c r="A79" s="1991" t="s">
        <v>209</v>
      </c>
      <c r="B79" s="1992"/>
      <c r="C79" s="1992"/>
      <c r="D79" s="1992"/>
      <c r="E79" s="1992"/>
      <c r="F79" s="1992"/>
      <c r="G79" s="1992"/>
      <c r="H79" s="1992"/>
      <c r="I79" s="1992"/>
      <c r="J79" s="1992"/>
      <c r="K79" s="1992"/>
      <c r="L79" s="1992"/>
      <c r="M79" s="1992"/>
    </row>
    <row r="80" spans="1:13" ht="38.25" customHeight="1">
      <c r="A80" s="1977" t="s">
        <v>245</v>
      </c>
      <c r="B80" s="1977">
        <v>11</v>
      </c>
      <c r="C80" s="1977">
        <v>13.1</v>
      </c>
      <c r="D80" s="1979">
        <v>1</v>
      </c>
      <c r="E80" s="1977" t="s">
        <v>211</v>
      </c>
      <c r="F80" s="1977" t="s">
        <v>1204</v>
      </c>
      <c r="G80" s="1403" t="s">
        <v>238</v>
      </c>
      <c r="H80" s="1403" t="s">
        <v>239</v>
      </c>
      <c r="I80" s="1404">
        <v>11.9</v>
      </c>
      <c r="J80" s="1403" t="s">
        <v>240</v>
      </c>
      <c r="K80" s="1403" t="s">
        <v>241</v>
      </c>
      <c r="L80" s="1983" t="s">
        <v>1208</v>
      </c>
      <c r="M80" s="1981">
        <v>2025</v>
      </c>
    </row>
    <row r="81" spans="1:13" ht="69.75" customHeight="1">
      <c r="A81" s="1978"/>
      <c r="B81" s="1978"/>
      <c r="C81" s="1978"/>
      <c r="D81" s="1980"/>
      <c r="E81" s="1978"/>
      <c r="F81" s="1978"/>
      <c r="G81" s="1403" t="s">
        <v>242</v>
      </c>
      <c r="H81" s="1403" t="s">
        <v>239</v>
      </c>
      <c r="I81" s="1404">
        <v>8.8</v>
      </c>
      <c r="J81" s="1403" t="s">
        <v>243</v>
      </c>
      <c r="K81" s="1403" t="s">
        <v>241</v>
      </c>
      <c r="L81" s="1984"/>
      <c r="M81" s="1982"/>
    </row>
    <row r="82" spans="1:13" ht="53.25" customHeight="1">
      <c r="A82" s="1977" t="s">
        <v>245</v>
      </c>
      <c r="B82" s="1977">
        <v>34</v>
      </c>
      <c r="C82" s="1977">
        <v>37.1</v>
      </c>
      <c r="D82" s="1979">
        <v>0.7</v>
      </c>
      <c r="E82" s="1977" t="s">
        <v>211</v>
      </c>
      <c r="F82" s="1977" t="s">
        <v>1204</v>
      </c>
      <c r="G82" s="1403" t="s">
        <v>238</v>
      </c>
      <c r="H82" s="1403" t="s">
        <v>239</v>
      </c>
      <c r="I82" s="1404">
        <v>11.286</v>
      </c>
      <c r="J82" s="1403" t="s">
        <v>240</v>
      </c>
      <c r="K82" s="1403" t="s">
        <v>241</v>
      </c>
      <c r="L82" s="1983" t="s">
        <v>1208</v>
      </c>
      <c r="M82" s="1981">
        <v>2025</v>
      </c>
    </row>
    <row r="83" spans="1:13" ht="54" customHeight="1">
      <c r="A83" s="1978"/>
      <c r="B83" s="1978"/>
      <c r="C83" s="1978"/>
      <c r="D83" s="1980"/>
      <c r="E83" s="1978"/>
      <c r="F83" s="1978"/>
      <c r="G83" s="1403" t="s">
        <v>242</v>
      </c>
      <c r="H83" s="1403" t="s">
        <v>239</v>
      </c>
      <c r="I83" s="1404">
        <v>6.857</v>
      </c>
      <c r="J83" s="1403" t="s">
        <v>243</v>
      </c>
      <c r="K83" s="1403" t="s">
        <v>241</v>
      </c>
      <c r="L83" s="1984"/>
      <c r="M83" s="1982"/>
    </row>
    <row r="84" spans="1:13" ht="54" customHeight="1">
      <c r="A84" s="1977" t="s">
        <v>245</v>
      </c>
      <c r="B84" s="1977">
        <v>34</v>
      </c>
      <c r="C84" s="1977">
        <v>37.2</v>
      </c>
      <c r="D84" s="1979">
        <v>1</v>
      </c>
      <c r="E84" s="1977" t="s">
        <v>211</v>
      </c>
      <c r="F84" s="1977" t="s">
        <v>1204</v>
      </c>
      <c r="G84" s="1403" t="s">
        <v>238</v>
      </c>
      <c r="H84" s="1403" t="s">
        <v>239</v>
      </c>
      <c r="I84" s="1404">
        <v>11.2</v>
      </c>
      <c r="J84" s="1403" t="s">
        <v>240</v>
      </c>
      <c r="K84" s="1403" t="s">
        <v>241</v>
      </c>
      <c r="L84" s="1983" t="s">
        <v>1208</v>
      </c>
      <c r="M84" s="1981">
        <v>2025</v>
      </c>
    </row>
    <row r="85" spans="1:13" ht="49.5" customHeight="1">
      <c r="A85" s="1978"/>
      <c r="B85" s="1978"/>
      <c r="C85" s="1978"/>
      <c r="D85" s="1980"/>
      <c r="E85" s="1978"/>
      <c r="F85" s="1978"/>
      <c r="G85" s="1403" t="s">
        <v>242</v>
      </c>
      <c r="H85" s="1403" t="s">
        <v>239</v>
      </c>
      <c r="I85" s="1404">
        <v>6.7</v>
      </c>
      <c r="J85" s="1403" t="s">
        <v>243</v>
      </c>
      <c r="K85" s="1403" t="s">
        <v>241</v>
      </c>
      <c r="L85" s="1984"/>
      <c r="M85" s="1982"/>
    </row>
    <row r="86" spans="1:13" ht="53.25" customHeight="1">
      <c r="A86" s="1977" t="s">
        <v>245</v>
      </c>
      <c r="B86" s="1977">
        <v>34</v>
      </c>
      <c r="C86" s="1977">
        <v>37.3</v>
      </c>
      <c r="D86" s="1979">
        <v>0.7</v>
      </c>
      <c r="E86" s="1977" t="s">
        <v>211</v>
      </c>
      <c r="F86" s="1977" t="s">
        <v>1204</v>
      </c>
      <c r="G86" s="1403" t="s">
        <v>238</v>
      </c>
      <c r="H86" s="1403" t="s">
        <v>239</v>
      </c>
      <c r="I86" s="1404">
        <v>12.572</v>
      </c>
      <c r="J86" s="1403" t="s">
        <v>240</v>
      </c>
      <c r="K86" s="1403" t="s">
        <v>241</v>
      </c>
      <c r="L86" s="1983" t="s">
        <v>1208</v>
      </c>
      <c r="M86" s="1981">
        <v>2025</v>
      </c>
    </row>
    <row r="87" spans="1:13" ht="51" customHeight="1">
      <c r="A87" s="1978"/>
      <c r="B87" s="1978"/>
      <c r="C87" s="1978"/>
      <c r="D87" s="1980"/>
      <c r="E87" s="1978"/>
      <c r="F87" s="1978"/>
      <c r="G87" s="1403" t="s">
        <v>242</v>
      </c>
      <c r="H87" s="1403" t="s">
        <v>239</v>
      </c>
      <c r="I87" s="1404">
        <v>7.571</v>
      </c>
      <c r="J87" s="1403" t="s">
        <v>243</v>
      </c>
      <c r="K87" s="1403" t="s">
        <v>241</v>
      </c>
      <c r="L87" s="1984"/>
      <c r="M87" s="1982"/>
    </row>
    <row r="88" spans="1:13" ht="54.75" customHeight="1">
      <c r="A88" s="1977" t="s">
        <v>245</v>
      </c>
      <c r="B88" s="1977">
        <v>34</v>
      </c>
      <c r="C88" s="1977">
        <v>37.4</v>
      </c>
      <c r="D88" s="1979">
        <v>1</v>
      </c>
      <c r="E88" s="1977" t="s">
        <v>211</v>
      </c>
      <c r="F88" s="1977" t="s">
        <v>1204</v>
      </c>
      <c r="G88" s="1403" t="s">
        <v>238</v>
      </c>
      <c r="H88" s="1403" t="s">
        <v>239</v>
      </c>
      <c r="I88" s="1404">
        <v>13</v>
      </c>
      <c r="J88" s="1403" t="s">
        <v>240</v>
      </c>
      <c r="K88" s="1403" t="s">
        <v>241</v>
      </c>
      <c r="L88" s="1983" t="s">
        <v>1208</v>
      </c>
      <c r="M88" s="1981">
        <v>2025</v>
      </c>
    </row>
    <row r="89" spans="1:13" ht="47.25" customHeight="1">
      <c r="A89" s="1978"/>
      <c r="B89" s="1978"/>
      <c r="C89" s="1978"/>
      <c r="D89" s="1980"/>
      <c r="E89" s="1978"/>
      <c r="F89" s="1978"/>
      <c r="G89" s="1403" t="s">
        <v>242</v>
      </c>
      <c r="H89" s="1403" t="s">
        <v>239</v>
      </c>
      <c r="I89" s="1404">
        <v>7.9</v>
      </c>
      <c r="J89" s="1403" t="s">
        <v>243</v>
      </c>
      <c r="K89" s="1403" t="s">
        <v>241</v>
      </c>
      <c r="L89" s="1984"/>
      <c r="M89" s="1982"/>
    </row>
    <row r="90" spans="1:13" ht="52.5" customHeight="1">
      <c r="A90" s="1977" t="s">
        <v>210</v>
      </c>
      <c r="B90" s="1977">
        <v>46</v>
      </c>
      <c r="C90" s="1977">
        <v>2.2</v>
      </c>
      <c r="D90" s="1979">
        <v>1</v>
      </c>
      <c r="E90" s="1977" t="s">
        <v>211</v>
      </c>
      <c r="F90" s="1977" t="s">
        <v>1204</v>
      </c>
      <c r="G90" s="1403" t="s">
        <v>238</v>
      </c>
      <c r="H90" s="1403" t="s">
        <v>239</v>
      </c>
      <c r="I90" s="1404">
        <v>11.9</v>
      </c>
      <c r="J90" s="1403" t="s">
        <v>240</v>
      </c>
      <c r="K90" s="1403" t="s">
        <v>241</v>
      </c>
      <c r="L90" s="1983" t="s">
        <v>1208</v>
      </c>
      <c r="M90" s="1981">
        <v>2025</v>
      </c>
    </row>
    <row r="91" spans="1:13" ht="53.25" customHeight="1">
      <c r="A91" s="1978"/>
      <c r="B91" s="1978"/>
      <c r="C91" s="1978"/>
      <c r="D91" s="1980"/>
      <c r="E91" s="1978"/>
      <c r="F91" s="1978"/>
      <c r="G91" s="1403" t="s">
        <v>242</v>
      </c>
      <c r="H91" s="1403" t="s">
        <v>239</v>
      </c>
      <c r="I91" s="1404">
        <v>7.2</v>
      </c>
      <c r="J91" s="1403" t="s">
        <v>243</v>
      </c>
      <c r="K91" s="1403" t="s">
        <v>241</v>
      </c>
      <c r="L91" s="1984"/>
      <c r="M91" s="1982"/>
    </row>
    <row r="92" spans="1:13" ht="37.5" customHeight="1">
      <c r="A92" s="1977" t="s">
        <v>210</v>
      </c>
      <c r="B92" s="1977">
        <v>46</v>
      </c>
      <c r="C92" s="1977">
        <v>2.3</v>
      </c>
      <c r="D92" s="1979">
        <v>1</v>
      </c>
      <c r="E92" s="1977" t="s">
        <v>211</v>
      </c>
      <c r="F92" s="1977" t="s">
        <v>1204</v>
      </c>
      <c r="G92" s="1403" t="s">
        <v>238</v>
      </c>
      <c r="H92" s="1403" t="s">
        <v>239</v>
      </c>
      <c r="I92" s="1404">
        <v>13.2</v>
      </c>
      <c r="J92" s="1403" t="s">
        <v>240</v>
      </c>
      <c r="K92" s="1403" t="s">
        <v>241</v>
      </c>
      <c r="L92" s="1983" t="s">
        <v>1208</v>
      </c>
      <c r="M92" s="1981">
        <v>2025</v>
      </c>
    </row>
    <row r="93" spans="1:13" ht="72" customHeight="1">
      <c r="A93" s="1978"/>
      <c r="B93" s="1978"/>
      <c r="C93" s="1978"/>
      <c r="D93" s="1980"/>
      <c r="E93" s="1978"/>
      <c r="F93" s="1978"/>
      <c r="G93" s="1403" t="s">
        <v>242</v>
      </c>
      <c r="H93" s="1403" t="s">
        <v>239</v>
      </c>
      <c r="I93" s="1404">
        <v>7.2</v>
      </c>
      <c r="J93" s="1403" t="s">
        <v>243</v>
      </c>
      <c r="K93" s="1403" t="s">
        <v>241</v>
      </c>
      <c r="L93" s="1984"/>
      <c r="M93" s="1982"/>
    </row>
    <row r="94" spans="1:13" ht="37.5" customHeight="1">
      <c r="A94" s="1977" t="s">
        <v>210</v>
      </c>
      <c r="B94" s="1977">
        <v>46</v>
      </c>
      <c r="C94" s="1977">
        <v>2.4</v>
      </c>
      <c r="D94" s="1979">
        <v>1</v>
      </c>
      <c r="E94" s="1977" t="s">
        <v>211</v>
      </c>
      <c r="F94" s="1977" t="s">
        <v>1204</v>
      </c>
      <c r="G94" s="1403" t="s">
        <v>238</v>
      </c>
      <c r="H94" s="1403" t="s">
        <v>239</v>
      </c>
      <c r="I94" s="1404">
        <v>13.8</v>
      </c>
      <c r="J94" s="1403" t="s">
        <v>240</v>
      </c>
      <c r="K94" s="1403" t="s">
        <v>241</v>
      </c>
      <c r="L94" s="1983" t="s">
        <v>1208</v>
      </c>
      <c r="M94" s="1981">
        <v>2025</v>
      </c>
    </row>
    <row r="95" spans="1:13" ht="71.25" customHeight="1">
      <c r="A95" s="1978"/>
      <c r="B95" s="1978"/>
      <c r="C95" s="1978"/>
      <c r="D95" s="1980"/>
      <c r="E95" s="1978"/>
      <c r="F95" s="1978"/>
      <c r="G95" s="1403" t="s">
        <v>242</v>
      </c>
      <c r="H95" s="1403" t="s">
        <v>239</v>
      </c>
      <c r="I95" s="1404">
        <v>7.2</v>
      </c>
      <c r="J95" s="1403" t="s">
        <v>243</v>
      </c>
      <c r="K95" s="1403" t="s">
        <v>241</v>
      </c>
      <c r="L95" s="1984"/>
      <c r="M95" s="1982"/>
    </row>
    <row r="96" spans="1:13" ht="37.5" customHeight="1">
      <c r="A96" s="1977" t="s">
        <v>210</v>
      </c>
      <c r="B96" s="1977">
        <v>46</v>
      </c>
      <c r="C96" s="1977">
        <v>2.5</v>
      </c>
      <c r="D96" s="1979">
        <v>0.7</v>
      </c>
      <c r="E96" s="1977" t="s">
        <v>211</v>
      </c>
      <c r="F96" s="1977" t="s">
        <v>1204</v>
      </c>
      <c r="G96" s="1403" t="s">
        <v>238</v>
      </c>
      <c r="H96" s="1403" t="s">
        <v>239</v>
      </c>
      <c r="I96" s="1404">
        <v>13.428</v>
      </c>
      <c r="J96" s="1403" t="s">
        <v>240</v>
      </c>
      <c r="K96" s="1403" t="s">
        <v>241</v>
      </c>
      <c r="L96" s="1983" t="s">
        <v>1208</v>
      </c>
      <c r="M96" s="1981">
        <v>2025</v>
      </c>
    </row>
    <row r="97" spans="1:13" ht="73.5" customHeight="1">
      <c r="A97" s="1978"/>
      <c r="B97" s="1978"/>
      <c r="C97" s="1978"/>
      <c r="D97" s="1980"/>
      <c r="E97" s="1978"/>
      <c r="F97" s="1978"/>
      <c r="G97" s="1403" t="s">
        <v>242</v>
      </c>
      <c r="H97" s="1403" t="s">
        <v>239</v>
      </c>
      <c r="I97" s="1404">
        <v>7.143</v>
      </c>
      <c r="J97" s="1403" t="s">
        <v>243</v>
      </c>
      <c r="K97" s="1403" t="s">
        <v>241</v>
      </c>
      <c r="L97" s="1984"/>
      <c r="M97" s="1982"/>
    </row>
    <row r="98" spans="1:13" ht="26.25" customHeight="1">
      <c r="A98" s="1977" t="s">
        <v>210</v>
      </c>
      <c r="B98" s="1977">
        <v>46</v>
      </c>
      <c r="C98" s="1977" t="s">
        <v>925</v>
      </c>
      <c r="D98" s="1979">
        <v>1</v>
      </c>
      <c r="E98" s="1977" t="s">
        <v>211</v>
      </c>
      <c r="F98" s="1977" t="s">
        <v>1204</v>
      </c>
      <c r="G98" s="1403" t="s">
        <v>238</v>
      </c>
      <c r="H98" s="1403" t="s">
        <v>239</v>
      </c>
      <c r="I98" s="1404">
        <v>11</v>
      </c>
      <c r="J98" s="1403" t="s">
        <v>240</v>
      </c>
      <c r="K98" s="1403" t="s">
        <v>241</v>
      </c>
      <c r="L98" s="1983" t="s">
        <v>1208</v>
      </c>
      <c r="M98" s="1981">
        <v>2025</v>
      </c>
    </row>
    <row r="99" spans="1:13" ht="77.25" customHeight="1">
      <c r="A99" s="1978"/>
      <c r="B99" s="1978"/>
      <c r="C99" s="1978"/>
      <c r="D99" s="1980"/>
      <c r="E99" s="1978"/>
      <c r="F99" s="1978"/>
      <c r="G99" s="1403" t="s">
        <v>242</v>
      </c>
      <c r="H99" s="1403" t="s">
        <v>239</v>
      </c>
      <c r="I99" s="1404">
        <v>3.7</v>
      </c>
      <c r="J99" s="1403" t="s">
        <v>243</v>
      </c>
      <c r="K99" s="1403" t="s">
        <v>241</v>
      </c>
      <c r="L99" s="1984"/>
      <c r="M99" s="1982"/>
    </row>
    <row r="100" spans="1:13" ht="37.5" customHeight="1">
      <c r="A100" s="1977" t="s">
        <v>210</v>
      </c>
      <c r="B100" s="1977">
        <v>46</v>
      </c>
      <c r="C100" s="1977" t="s">
        <v>1140</v>
      </c>
      <c r="D100" s="1979">
        <v>1</v>
      </c>
      <c r="E100" s="1977" t="s">
        <v>211</v>
      </c>
      <c r="F100" s="1977" t="s">
        <v>1204</v>
      </c>
      <c r="G100" s="1403" t="s">
        <v>238</v>
      </c>
      <c r="H100" s="1403" t="s">
        <v>239</v>
      </c>
      <c r="I100" s="1404">
        <v>11.7</v>
      </c>
      <c r="J100" s="1403" t="s">
        <v>240</v>
      </c>
      <c r="K100" s="1403" t="s">
        <v>241</v>
      </c>
      <c r="L100" s="1983" t="s">
        <v>1208</v>
      </c>
      <c r="M100" s="1981">
        <v>2025</v>
      </c>
    </row>
    <row r="101" spans="1:13" ht="69.75" customHeight="1">
      <c r="A101" s="1978"/>
      <c r="B101" s="1978"/>
      <c r="C101" s="1978"/>
      <c r="D101" s="1980"/>
      <c r="E101" s="1978"/>
      <c r="F101" s="1978"/>
      <c r="G101" s="1403" t="s">
        <v>242</v>
      </c>
      <c r="H101" s="1403" t="s">
        <v>239</v>
      </c>
      <c r="I101" s="1404">
        <v>4.6</v>
      </c>
      <c r="J101" s="1403" t="s">
        <v>243</v>
      </c>
      <c r="K101" s="1403" t="s">
        <v>241</v>
      </c>
      <c r="L101" s="1984"/>
      <c r="M101" s="1982"/>
    </row>
    <row r="102" spans="1:13" ht="37.5" customHeight="1">
      <c r="A102" s="1977" t="s">
        <v>210</v>
      </c>
      <c r="B102" s="1977">
        <v>46</v>
      </c>
      <c r="C102" s="1977" t="s">
        <v>1209</v>
      </c>
      <c r="D102" s="1979">
        <v>1</v>
      </c>
      <c r="E102" s="1977" t="s">
        <v>211</v>
      </c>
      <c r="F102" s="1977" t="s">
        <v>1204</v>
      </c>
      <c r="G102" s="1403" t="s">
        <v>238</v>
      </c>
      <c r="H102" s="1403" t="s">
        <v>239</v>
      </c>
      <c r="I102" s="1404">
        <v>12.5</v>
      </c>
      <c r="J102" s="1403" t="s">
        <v>240</v>
      </c>
      <c r="K102" s="1403" t="s">
        <v>241</v>
      </c>
      <c r="L102" s="1983" t="s">
        <v>1208</v>
      </c>
      <c r="M102" s="1981">
        <v>2025</v>
      </c>
    </row>
    <row r="103" spans="1:13" ht="66" customHeight="1">
      <c r="A103" s="1978"/>
      <c r="B103" s="1978"/>
      <c r="C103" s="1978"/>
      <c r="D103" s="1980"/>
      <c r="E103" s="1978"/>
      <c r="F103" s="1978"/>
      <c r="G103" s="1403" t="s">
        <v>242</v>
      </c>
      <c r="H103" s="1403" t="s">
        <v>239</v>
      </c>
      <c r="I103" s="1404">
        <v>5.2</v>
      </c>
      <c r="J103" s="1403" t="s">
        <v>243</v>
      </c>
      <c r="K103" s="1403" t="s">
        <v>241</v>
      </c>
      <c r="L103" s="1984"/>
      <c r="M103" s="1982"/>
    </row>
    <row r="104" spans="1:13" ht="27.75" customHeight="1">
      <c r="A104" s="1977" t="s">
        <v>210</v>
      </c>
      <c r="B104" s="1977">
        <v>46</v>
      </c>
      <c r="C104" s="1977" t="s">
        <v>1210</v>
      </c>
      <c r="D104" s="1979">
        <v>0.7</v>
      </c>
      <c r="E104" s="1977" t="s">
        <v>211</v>
      </c>
      <c r="F104" s="1977" t="s">
        <v>1204</v>
      </c>
      <c r="G104" s="1403" t="s">
        <v>238</v>
      </c>
      <c r="H104" s="1403" t="s">
        <v>239</v>
      </c>
      <c r="I104" s="1404">
        <v>12.286</v>
      </c>
      <c r="J104" s="1403" t="s">
        <v>240</v>
      </c>
      <c r="K104" s="1403" t="s">
        <v>241</v>
      </c>
      <c r="L104" s="1983" t="s">
        <v>1208</v>
      </c>
      <c r="M104" s="1981">
        <v>2025</v>
      </c>
    </row>
    <row r="105" spans="1:13" ht="81.75" customHeight="1">
      <c r="A105" s="1978"/>
      <c r="B105" s="1978"/>
      <c r="C105" s="1978"/>
      <c r="D105" s="1980"/>
      <c r="E105" s="1978"/>
      <c r="F105" s="1978"/>
      <c r="G105" s="1403" t="s">
        <v>242</v>
      </c>
      <c r="H105" s="1403" t="s">
        <v>239</v>
      </c>
      <c r="I105" s="1404">
        <v>6.143</v>
      </c>
      <c r="J105" s="1403" t="s">
        <v>243</v>
      </c>
      <c r="K105" s="1403" t="s">
        <v>241</v>
      </c>
      <c r="L105" s="1984"/>
      <c r="M105" s="1982"/>
    </row>
    <row r="106" spans="1:13" ht="56.25" customHeight="1">
      <c r="A106" s="1977" t="s">
        <v>210</v>
      </c>
      <c r="B106" s="1977">
        <v>46</v>
      </c>
      <c r="C106" s="1977" t="s">
        <v>1211</v>
      </c>
      <c r="D106" s="1979">
        <v>1</v>
      </c>
      <c r="E106" s="1977" t="s">
        <v>211</v>
      </c>
      <c r="F106" s="1977" t="s">
        <v>1204</v>
      </c>
      <c r="G106" s="1403" t="s">
        <v>238</v>
      </c>
      <c r="H106" s="1403" t="s">
        <v>239</v>
      </c>
      <c r="I106" s="1404">
        <v>12.4</v>
      </c>
      <c r="J106" s="1403" t="s">
        <v>240</v>
      </c>
      <c r="K106" s="1403" t="s">
        <v>241</v>
      </c>
      <c r="L106" s="1983" t="s">
        <v>1208</v>
      </c>
      <c r="M106" s="1981">
        <v>2025</v>
      </c>
    </row>
    <row r="107" spans="1:13" ht="56.25" customHeight="1">
      <c r="A107" s="1978"/>
      <c r="B107" s="1978"/>
      <c r="C107" s="1978"/>
      <c r="D107" s="1980"/>
      <c r="E107" s="1978"/>
      <c r="F107" s="1978"/>
      <c r="G107" s="1403" t="s">
        <v>242</v>
      </c>
      <c r="H107" s="1403" t="s">
        <v>239</v>
      </c>
      <c r="I107" s="1404">
        <v>7.5</v>
      </c>
      <c r="J107" s="1403" t="s">
        <v>243</v>
      </c>
      <c r="K107" s="1403" t="s">
        <v>241</v>
      </c>
      <c r="L107" s="1984"/>
      <c r="M107" s="1982"/>
    </row>
    <row r="108" spans="1:13" ht="56.25" customHeight="1">
      <c r="A108" s="1977" t="s">
        <v>210</v>
      </c>
      <c r="B108" s="1977">
        <v>46</v>
      </c>
      <c r="C108" s="1977" t="s">
        <v>1212</v>
      </c>
      <c r="D108" s="1979">
        <v>1</v>
      </c>
      <c r="E108" s="1977" t="s">
        <v>211</v>
      </c>
      <c r="F108" s="1977" t="s">
        <v>1204</v>
      </c>
      <c r="G108" s="1403" t="s">
        <v>238</v>
      </c>
      <c r="H108" s="1403" t="s">
        <v>239</v>
      </c>
      <c r="I108" s="1404">
        <v>12.6</v>
      </c>
      <c r="J108" s="1403" t="s">
        <v>240</v>
      </c>
      <c r="K108" s="1403" t="s">
        <v>241</v>
      </c>
      <c r="L108" s="1983" t="s">
        <v>1208</v>
      </c>
      <c r="M108" s="1981">
        <v>2025</v>
      </c>
    </row>
    <row r="109" spans="1:13" ht="56.25" customHeight="1">
      <c r="A109" s="1978"/>
      <c r="B109" s="1978"/>
      <c r="C109" s="1978"/>
      <c r="D109" s="1980"/>
      <c r="E109" s="1978"/>
      <c r="F109" s="1978"/>
      <c r="G109" s="1403" t="s">
        <v>242</v>
      </c>
      <c r="H109" s="1403" t="s">
        <v>239</v>
      </c>
      <c r="I109" s="1404">
        <v>7.9</v>
      </c>
      <c r="J109" s="1403" t="s">
        <v>243</v>
      </c>
      <c r="K109" s="1403" t="s">
        <v>241</v>
      </c>
      <c r="L109" s="1984"/>
      <c r="M109" s="1982"/>
    </row>
    <row r="110" spans="1:13" ht="56.25" customHeight="1">
      <c r="A110" s="1977" t="s">
        <v>210</v>
      </c>
      <c r="B110" s="1977">
        <v>46</v>
      </c>
      <c r="C110" s="1977" t="s">
        <v>1213</v>
      </c>
      <c r="D110" s="1979">
        <v>1</v>
      </c>
      <c r="E110" s="1977" t="s">
        <v>211</v>
      </c>
      <c r="F110" s="1977" t="s">
        <v>1204</v>
      </c>
      <c r="G110" s="1403" t="s">
        <v>238</v>
      </c>
      <c r="H110" s="1403" t="s">
        <v>239</v>
      </c>
      <c r="I110" s="1404">
        <v>13.8</v>
      </c>
      <c r="J110" s="1403" t="s">
        <v>240</v>
      </c>
      <c r="K110" s="1403" t="s">
        <v>241</v>
      </c>
      <c r="L110" s="1983" t="s">
        <v>1208</v>
      </c>
      <c r="M110" s="1981">
        <v>2025</v>
      </c>
    </row>
    <row r="111" spans="1:13" ht="56.25" customHeight="1">
      <c r="A111" s="1978"/>
      <c r="B111" s="1978"/>
      <c r="C111" s="1978"/>
      <c r="D111" s="1980"/>
      <c r="E111" s="1978"/>
      <c r="F111" s="1978"/>
      <c r="G111" s="1403" t="s">
        <v>242</v>
      </c>
      <c r="H111" s="1403" t="s">
        <v>239</v>
      </c>
      <c r="I111" s="1404">
        <v>7.8</v>
      </c>
      <c r="J111" s="1403" t="s">
        <v>243</v>
      </c>
      <c r="K111" s="1403" t="s">
        <v>241</v>
      </c>
      <c r="L111" s="1984"/>
      <c r="M111" s="1982"/>
    </row>
    <row r="112" spans="1:13" ht="56.25" customHeight="1">
      <c r="A112" s="1977" t="s">
        <v>210</v>
      </c>
      <c r="B112" s="1977">
        <v>46</v>
      </c>
      <c r="C112" s="1977" t="s">
        <v>1214</v>
      </c>
      <c r="D112" s="1979">
        <v>1</v>
      </c>
      <c r="E112" s="1977" t="s">
        <v>211</v>
      </c>
      <c r="F112" s="1977" t="s">
        <v>1204</v>
      </c>
      <c r="G112" s="1403" t="s">
        <v>238</v>
      </c>
      <c r="H112" s="1403" t="s">
        <v>239</v>
      </c>
      <c r="I112" s="1404">
        <v>13.8</v>
      </c>
      <c r="J112" s="1403" t="s">
        <v>240</v>
      </c>
      <c r="K112" s="1403" t="s">
        <v>241</v>
      </c>
      <c r="L112" s="1983" t="s">
        <v>1208</v>
      </c>
      <c r="M112" s="1981">
        <v>2025</v>
      </c>
    </row>
    <row r="113" spans="1:13" ht="56.25" customHeight="1">
      <c r="A113" s="1978"/>
      <c r="B113" s="1978"/>
      <c r="C113" s="1978"/>
      <c r="D113" s="1980"/>
      <c r="E113" s="1978"/>
      <c r="F113" s="1978"/>
      <c r="G113" s="1403" t="s">
        <v>242</v>
      </c>
      <c r="H113" s="1403" t="s">
        <v>239</v>
      </c>
      <c r="I113" s="1404">
        <v>7.6</v>
      </c>
      <c r="J113" s="1403" t="s">
        <v>243</v>
      </c>
      <c r="K113" s="1403" t="s">
        <v>241</v>
      </c>
      <c r="L113" s="1984"/>
      <c r="M113" s="1982"/>
    </row>
    <row r="114" spans="1:13" ht="56.25" customHeight="1">
      <c r="A114" s="1977" t="s">
        <v>210</v>
      </c>
      <c r="B114" s="1977">
        <v>75</v>
      </c>
      <c r="C114" s="1977" t="s">
        <v>1215</v>
      </c>
      <c r="D114" s="1979">
        <v>1</v>
      </c>
      <c r="E114" s="1977" t="s">
        <v>204</v>
      </c>
      <c r="F114" s="1977" t="s">
        <v>1204</v>
      </c>
      <c r="G114" s="1403" t="s">
        <v>238</v>
      </c>
      <c r="H114" s="1403" t="s">
        <v>239</v>
      </c>
      <c r="I114" s="1404">
        <v>11.9</v>
      </c>
      <c r="J114" s="1403" t="s">
        <v>240</v>
      </c>
      <c r="K114" s="1403" t="s">
        <v>241</v>
      </c>
      <c r="L114" s="1983" t="s">
        <v>1208</v>
      </c>
      <c r="M114" s="1981">
        <v>2025</v>
      </c>
    </row>
    <row r="115" spans="1:13" ht="56.25" customHeight="1">
      <c r="A115" s="1978"/>
      <c r="B115" s="1978"/>
      <c r="C115" s="1978"/>
      <c r="D115" s="1980"/>
      <c r="E115" s="1978"/>
      <c r="F115" s="1978"/>
      <c r="G115" s="1403" t="s">
        <v>242</v>
      </c>
      <c r="H115" s="1403" t="s">
        <v>239</v>
      </c>
      <c r="I115" s="1404">
        <v>7.9</v>
      </c>
      <c r="J115" s="1403" t="s">
        <v>243</v>
      </c>
      <c r="K115" s="1403" t="s">
        <v>241</v>
      </c>
      <c r="L115" s="1984"/>
      <c r="M115" s="1982"/>
    </row>
    <row r="116" spans="1:13" ht="56.25" customHeight="1">
      <c r="A116" s="1977" t="s">
        <v>210</v>
      </c>
      <c r="B116" s="1977">
        <v>75</v>
      </c>
      <c r="C116" s="1977" t="s">
        <v>1216</v>
      </c>
      <c r="D116" s="1979">
        <v>1</v>
      </c>
      <c r="E116" s="1977" t="s">
        <v>204</v>
      </c>
      <c r="F116" s="1977" t="s">
        <v>1204</v>
      </c>
      <c r="G116" s="1403" t="s">
        <v>238</v>
      </c>
      <c r="H116" s="1403" t="s">
        <v>239</v>
      </c>
      <c r="I116" s="1404">
        <v>11.8</v>
      </c>
      <c r="J116" s="1403" t="s">
        <v>240</v>
      </c>
      <c r="K116" s="1403" t="s">
        <v>241</v>
      </c>
      <c r="L116" s="1983" t="s">
        <v>1208</v>
      </c>
      <c r="M116" s="1981">
        <v>2025</v>
      </c>
    </row>
    <row r="117" spans="1:13" ht="56.25" customHeight="1">
      <c r="A117" s="1978"/>
      <c r="B117" s="1978"/>
      <c r="C117" s="1978"/>
      <c r="D117" s="1980"/>
      <c r="E117" s="1978"/>
      <c r="F117" s="1978"/>
      <c r="G117" s="1403" t="s">
        <v>242</v>
      </c>
      <c r="H117" s="1403" t="s">
        <v>239</v>
      </c>
      <c r="I117" s="1404">
        <v>8.6</v>
      </c>
      <c r="J117" s="1403" t="s">
        <v>243</v>
      </c>
      <c r="K117" s="1403" t="s">
        <v>241</v>
      </c>
      <c r="L117" s="1984"/>
      <c r="M117" s="1982"/>
    </row>
    <row r="118" spans="1:13" ht="56.25" customHeight="1">
      <c r="A118" s="1977" t="s">
        <v>210</v>
      </c>
      <c r="B118" s="1977">
        <v>75</v>
      </c>
      <c r="C118" s="1977" t="s">
        <v>1217</v>
      </c>
      <c r="D118" s="1979">
        <v>1</v>
      </c>
      <c r="E118" s="1977" t="s">
        <v>204</v>
      </c>
      <c r="F118" s="1977" t="s">
        <v>1204</v>
      </c>
      <c r="G118" s="1403" t="s">
        <v>238</v>
      </c>
      <c r="H118" s="1403" t="s">
        <v>239</v>
      </c>
      <c r="I118" s="1404">
        <v>11.9</v>
      </c>
      <c r="J118" s="1403" t="s">
        <v>240</v>
      </c>
      <c r="K118" s="1403" t="s">
        <v>241</v>
      </c>
      <c r="L118" s="1983" t="s">
        <v>1208</v>
      </c>
      <c r="M118" s="1981">
        <v>2025</v>
      </c>
    </row>
    <row r="119" spans="1:13" ht="56.25" customHeight="1">
      <c r="A119" s="1978"/>
      <c r="B119" s="1978"/>
      <c r="C119" s="1978"/>
      <c r="D119" s="1980"/>
      <c r="E119" s="1978"/>
      <c r="F119" s="1978"/>
      <c r="G119" s="1403" t="s">
        <v>242</v>
      </c>
      <c r="H119" s="1403" t="s">
        <v>239</v>
      </c>
      <c r="I119" s="1404">
        <v>8.1</v>
      </c>
      <c r="J119" s="1403" t="s">
        <v>243</v>
      </c>
      <c r="K119" s="1403" t="s">
        <v>241</v>
      </c>
      <c r="L119" s="1984"/>
      <c r="M119" s="1982"/>
    </row>
    <row r="120" spans="1:13" ht="56.25" customHeight="1">
      <c r="A120" s="1977" t="s">
        <v>210</v>
      </c>
      <c r="B120" s="1977">
        <v>75</v>
      </c>
      <c r="C120" s="1977" t="s">
        <v>1218</v>
      </c>
      <c r="D120" s="1979">
        <v>1</v>
      </c>
      <c r="E120" s="1977" t="s">
        <v>204</v>
      </c>
      <c r="F120" s="1977" t="s">
        <v>1204</v>
      </c>
      <c r="G120" s="1403" t="s">
        <v>238</v>
      </c>
      <c r="H120" s="1403" t="s">
        <v>239</v>
      </c>
      <c r="I120" s="1404">
        <v>12.6</v>
      </c>
      <c r="J120" s="1403" t="s">
        <v>240</v>
      </c>
      <c r="K120" s="1403" t="s">
        <v>241</v>
      </c>
      <c r="L120" s="1983" t="s">
        <v>1208</v>
      </c>
      <c r="M120" s="1981">
        <v>2025</v>
      </c>
    </row>
    <row r="121" spans="1:13" ht="56.25" customHeight="1">
      <c r="A121" s="1978"/>
      <c r="B121" s="1978"/>
      <c r="C121" s="1978"/>
      <c r="D121" s="1980"/>
      <c r="E121" s="1978"/>
      <c r="F121" s="1978"/>
      <c r="G121" s="1403" t="s">
        <v>242</v>
      </c>
      <c r="H121" s="1403" t="s">
        <v>239</v>
      </c>
      <c r="I121" s="1404">
        <v>7.4</v>
      </c>
      <c r="J121" s="1403" t="s">
        <v>243</v>
      </c>
      <c r="K121" s="1403" t="s">
        <v>241</v>
      </c>
      <c r="L121" s="1984"/>
      <c r="M121" s="1982"/>
    </row>
    <row r="122" spans="1:13" ht="56.25" customHeight="1">
      <c r="A122" s="1977" t="s">
        <v>210</v>
      </c>
      <c r="B122" s="1977">
        <v>75</v>
      </c>
      <c r="C122" s="1977" t="s">
        <v>1219</v>
      </c>
      <c r="D122" s="1979">
        <v>1</v>
      </c>
      <c r="E122" s="1977" t="s">
        <v>204</v>
      </c>
      <c r="F122" s="1977" t="s">
        <v>1204</v>
      </c>
      <c r="G122" s="1403" t="s">
        <v>238</v>
      </c>
      <c r="H122" s="1403" t="s">
        <v>239</v>
      </c>
      <c r="I122" s="1404">
        <v>12.1</v>
      </c>
      <c r="J122" s="1403" t="s">
        <v>240</v>
      </c>
      <c r="K122" s="1403" t="s">
        <v>241</v>
      </c>
      <c r="L122" s="1983" t="s">
        <v>1208</v>
      </c>
      <c r="M122" s="1981">
        <v>2025</v>
      </c>
    </row>
    <row r="123" spans="1:13" ht="56.25" customHeight="1">
      <c r="A123" s="1978"/>
      <c r="B123" s="1978"/>
      <c r="C123" s="1978"/>
      <c r="D123" s="1980"/>
      <c r="E123" s="1978"/>
      <c r="F123" s="1978"/>
      <c r="G123" s="1403" t="s">
        <v>242</v>
      </c>
      <c r="H123" s="1403" t="s">
        <v>239</v>
      </c>
      <c r="I123" s="1404">
        <v>8</v>
      </c>
      <c r="J123" s="1403" t="s">
        <v>243</v>
      </c>
      <c r="K123" s="1403" t="s">
        <v>241</v>
      </c>
      <c r="L123" s="1984"/>
      <c r="M123" s="1982"/>
    </row>
    <row r="124" spans="1:14" ht="15.75" customHeight="1">
      <c r="A124" s="981" t="s">
        <v>244</v>
      </c>
      <c r="B124" s="981"/>
      <c r="C124" s="981"/>
      <c r="D124" s="1727">
        <f>D122+D120+D118+D116+D114+D112+D110+D108+D106+D104+D102+D100+D98+D96+D94+D92+D90+D88+D86+D84+D82+D80</f>
        <v>20.799999999999997</v>
      </c>
      <c r="E124" s="980"/>
      <c r="F124" s="980"/>
      <c r="G124" s="980"/>
      <c r="H124" s="980"/>
      <c r="I124" s="980"/>
      <c r="J124" s="980"/>
      <c r="K124" s="980"/>
      <c r="L124" s="980"/>
      <c r="M124" s="980"/>
      <c r="N124" s="1098"/>
    </row>
    <row r="125" spans="1:13" ht="18" customHeight="1">
      <c r="A125" s="2000" t="s">
        <v>217</v>
      </c>
      <c r="B125" s="2038"/>
      <c r="C125" s="2038"/>
      <c r="D125" s="2038"/>
      <c r="E125" s="2038"/>
      <c r="F125" s="2038"/>
      <c r="G125" s="2038"/>
      <c r="H125" s="2038"/>
      <c r="I125" s="2038"/>
      <c r="J125" s="2038"/>
      <c r="K125" s="2038"/>
      <c r="L125" s="2038"/>
      <c r="M125" s="2039"/>
    </row>
    <row r="126" spans="1:13" ht="45.75" customHeight="1">
      <c r="A126" s="1977" t="s">
        <v>219</v>
      </c>
      <c r="B126" s="1977">
        <v>20</v>
      </c>
      <c r="C126" s="1977">
        <v>11.1</v>
      </c>
      <c r="D126" s="1979">
        <v>1</v>
      </c>
      <c r="E126" s="1977" t="s">
        <v>211</v>
      </c>
      <c r="F126" s="1977" t="s">
        <v>1222</v>
      </c>
      <c r="G126" s="1403" t="s">
        <v>238</v>
      </c>
      <c r="H126" s="1403" t="s">
        <v>239</v>
      </c>
      <c r="I126" s="1404">
        <v>11.8</v>
      </c>
      <c r="J126" s="1403" t="s">
        <v>240</v>
      </c>
      <c r="K126" s="1403" t="s">
        <v>241</v>
      </c>
      <c r="L126" s="1987" t="s">
        <v>1207</v>
      </c>
      <c r="M126" s="1981">
        <v>2025</v>
      </c>
    </row>
    <row r="127" spans="1:13" ht="29.25" customHeight="1">
      <c r="A127" s="1978"/>
      <c r="B127" s="1978"/>
      <c r="C127" s="1978"/>
      <c r="D127" s="1980"/>
      <c r="E127" s="1978"/>
      <c r="F127" s="1978"/>
      <c r="G127" s="1403" t="s">
        <v>242</v>
      </c>
      <c r="H127" s="1403" t="s">
        <v>239</v>
      </c>
      <c r="I127" s="1404">
        <v>8</v>
      </c>
      <c r="J127" s="1403" t="s">
        <v>243</v>
      </c>
      <c r="K127" s="1403" t="s">
        <v>241</v>
      </c>
      <c r="L127" s="1988"/>
      <c r="M127" s="1982"/>
    </row>
    <row r="128" spans="1:13" ht="44.25" customHeight="1">
      <c r="A128" s="1977" t="s">
        <v>219</v>
      </c>
      <c r="B128" s="1977">
        <v>20</v>
      </c>
      <c r="C128" s="1977">
        <v>11.2</v>
      </c>
      <c r="D128" s="1979">
        <v>1</v>
      </c>
      <c r="E128" s="1977" t="s">
        <v>211</v>
      </c>
      <c r="F128" s="1977" t="s">
        <v>1222</v>
      </c>
      <c r="G128" s="1403" t="s">
        <v>238</v>
      </c>
      <c r="H128" s="1403" t="s">
        <v>239</v>
      </c>
      <c r="I128" s="1404">
        <v>11.6</v>
      </c>
      <c r="J128" s="1403" t="s">
        <v>240</v>
      </c>
      <c r="K128" s="1403" t="s">
        <v>241</v>
      </c>
      <c r="L128" s="1987" t="s">
        <v>1207</v>
      </c>
      <c r="M128" s="1981">
        <v>2025</v>
      </c>
    </row>
    <row r="129" spans="1:13" ht="29.25" customHeight="1">
      <c r="A129" s="1978"/>
      <c r="B129" s="1978"/>
      <c r="C129" s="1978"/>
      <c r="D129" s="1980"/>
      <c r="E129" s="1978"/>
      <c r="F129" s="1978"/>
      <c r="G129" s="1403" t="s">
        <v>242</v>
      </c>
      <c r="H129" s="1403" t="s">
        <v>239</v>
      </c>
      <c r="I129" s="1404">
        <v>7.2</v>
      </c>
      <c r="J129" s="1403" t="s">
        <v>243</v>
      </c>
      <c r="K129" s="1403" t="s">
        <v>241</v>
      </c>
      <c r="L129" s="1988"/>
      <c r="M129" s="1982"/>
    </row>
    <row r="130" spans="1:13" ht="44.25" customHeight="1">
      <c r="A130" s="1977" t="s">
        <v>219</v>
      </c>
      <c r="B130" s="1977">
        <v>20</v>
      </c>
      <c r="C130" s="1977">
        <v>11.3</v>
      </c>
      <c r="D130" s="1979">
        <v>1</v>
      </c>
      <c r="E130" s="1977" t="s">
        <v>211</v>
      </c>
      <c r="F130" s="1977" t="s">
        <v>1222</v>
      </c>
      <c r="G130" s="1403" t="s">
        <v>238</v>
      </c>
      <c r="H130" s="1403" t="s">
        <v>239</v>
      </c>
      <c r="I130" s="1404">
        <v>10.6</v>
      </c>
      <c r="J130" s="1403" t="s">
        <v>240</v>
      </c>
      <c r="K130" s="1403" t="s">
        <v>241</v>
      </c>
      <c r="L130" s="1987" t="s">
        <v>1207</v>
      </c>
      <c r="M130" s="1981">
        <v>2025</v>
      </c>
    </row>
    <row r="131" spans="1:13" ht="33" customHeight="1">
      <c r="A131" s="1978"/>
      <c r="B131" s="1978"/>
      <c r="C131" s="1978"/>
      <c r="D131" s="1980"/>
      <c r="E131" s="1978"/>
      <c r="F131" s="1978"/>
      <c r="G131" s="1403" t="s">
        <v>242</v>
      </c>
      <c r="H131" s="1403" t="s">
        <v>239</v>
      </c>
      <c r="I131" s="1404">
        <v>8</v>
      </c>
      <c r="J131" s="1403" t="s">
        <v>243</v>
      </c>
      <c r="K131" s="1403" t="s">
        <v>241</v>
      </c>
      <c r="L131" s="1988"/>
      <c r="M131" s="1982"/>
    </row>
    <row r="132" spans="1:13" ht="44.25" customHeight="1">
      <c r="A132" s="1983" t="s">
        <v>219</v>
      </c>
      <c r="B132" s="1983">
        <v>20</v>
      </c>
      <c r="C132" s="1983">
        <v>11.4</v>
      </c>
      <c r="D132" s="1985">
        <v>0.5</v>
      </c>
      <c r="E132" s="1983" t="s">
        <v>211</v>
      </c>
      <c r="F132" s="1983" t="s">
        <v>1222</v>
      </c>
      <c r="G132" s="1405" t="s">
        <v>238</v>
      </c>
      <c r="H132" s="1405" t="s">
        <v>239</v>
      </c>
      <c r="I132" s="1406">
        <v>10.5</v>
      </c>
      <c r="J132" s="1405" t="s">
        <v>240</v>
      </c>
      <c r="K132" s="1405" t="s">
        <v>241</v>
      </c>
      <c r="L132" s="1987" t="s">
        <v>1249</v>
      </c>
      <c r="M132" s="1989">
        <v>2025</v>
      </c>
    </row>
    <row r="133" spans="1:13" ht="31.5" customHeight="1">
      <c r="A133" s="1984"/>
      <c r="B133" s="1984"/>
      <c r="C133" s="1984"/>
      <c r="D133" s="1986"/>
      <c r="E133" s="1984"/>
      <c r="F133" s="1984"/>
      <c r="G133" s="1405" t="s">
        <v>242</v>
      </c>
      <c r="H133" s="1405" t="s">
        <v>239</v>
      </c>
      <c r="I133" s="1406">
        <v>8</v>
      </c>
      <c r="J133" s="1405" t="s">
        <v>243</v>
      </c>
      <c r="K133" s="1405" t="s">
        <v>241</v>
      </c>
      <c r="L133" s="1988"/>
      <c r="M133" s="1990"/>
    </row>
    <row r="134" spans="1:13" ht="44.25" customHeight="1">
      <c r="A134" s="1983" t="s">
        <v>219</v>
      </c>
      <c r="B134" s="1983">
        <v>23</v>
      </c>
      <c r="C134" s="1983" t="s">
        <v>1226</v>
      </c>
      <c r="D134" s="1985">
        <v>1</v>
      </c>
      <c r="E134" s="1983" t="s">
        <v>211</v>
      </c>
      <c r="F134" s="1983" t="s">
        <v>1222</v>
      </c>
      <c r="G134" s="1405" t="s">
        <v>238</v>
      </c>
      <c r="H134" s="1405" t="s">
        <v>239</v>
      </c>
      <c r="I134" s="1406">
        <v>11.6</v>
      </c>
      <c r="J134" s="1405" t="s">
        <v>240</v>
      </c>
      <c r="K134" s="1405" t="s">
        <v>241</v>
      </c>
      <c r="L134" s="1987" t="s">
        <v>1207</v>
      </c>
      <c r="M134" s="1989">
        <v>2025</v>
      </c>
    </row>
    <row r="135" spans="1:13" ht="31.5" customHeight="1">
      <c r="A135" s="1984"/>
      <c r="B135" s="1984"/>
      <c r="C135" s="1984"/>
      <c r="D135" s="1986"/>
      <c r="E135" s="1984"/>
      <c r="F135" s="1984"/>
      <c r="G135" s="1405" t="s">
        <v>242</v>
      </c>
      <c r="H135" s="1405" t="s">
        <v>239</v>
      </c>
      <c r="I135" s="1406">
        <v>7.9</v>
      </c>
      <c r="J135" s="1405" t="s">
        <v>243</v>
      </c>
      <c r="K135" s="1405" t="s">
        <v>241</v>
      </c>
      <c r="L135" s="1988"/>
      <c r="M135" s="1990"/>
    </row>
    <row r="136" spans="1:13" ht="44.25" customHeight="1">
      <c r="A136" s="1983" t="s">
        <v>219</v>
      </c>
      <c r="B136" s="1983">
        <v>23</v>
      </c>
      <c r="C136" s="1983" t="s">
        <v>1227</v>
      </c>
      <c r="D136" s="1985">
        <v>1</v>
      </c>
      <c r="E136" s="1983" t="s">
        <v>211</v>
      </c>
      <c r="F136" s="1983" t="s">
        <v>1222</v>
      </c>
      <c r="G136" s="1405" t="s">
        <v>238</v>
      </c>
      <c r="H136" s="1405" t="s">
        <v>239</v>
      </c>
      <c r="I136" s="1406">
        <v>10.8</v>
      </c>
      <c r="J136" s="1405" t="s">
        <v>240</v>
      </c>
      <c r="K136" s="1405" t="s">
        <v>241</v>
      </c>
      <c r="L136" s="1987" t="s">
        <v>1207</v>
      </c>
      <c r="M136" s="1989">
        <v>2025</v>
      </c>
    </row>
    <row r="137" spans="1:13" ht="29.25" customHeight="1">
      <c r="A137" s="1984"/>
      <c r="B137" s="1984"/>
      <c r="C137" s="1984"/>
      <c r="D137" s="1986"/>
      <c r="E137" s="1984"/>
      <c r="F137" s="1984"/>
      <c r="G137" s="1405" t="s">
        <v>242</v>
      </c>
      <c r="H137" s="1405" t="s">
        <v>239</v>
      </c>
      <c r="I137" s="1406">
        <v>8.4</v>
      </c>
      <c r="J137" s="1405" t="s">
        <v>243</v>
      </c>
      <c r="K137" s="1405" t="s">
        <v>241</v>
      </c>
      <c r="L137" s="1988"/>
      <c r="M137" s="1990"/>
    </row>
    <row r="138" spans="1:13" ht="44.25" customHeight="1">
      <c r="A138" s="1983" t="s">
        <v>219</v>
      </c>
      <c r="B138" s="1983">
        <v>23</v>
      </c>
      <c r="C138" s="1983" t="s">
        <v>1230</v>
      </c>
      <c r="D138" s="1985">
        <v>1</v>
      </c>
      <c r="E138" s="1983" t="s">
        <v>211</v>
      </c>
      <c r="F138" s="1983" t="s">
        <v>1222</v>
      </c>
      <c r="G138" s="1405" t="s">
        <v>238</v>
      </c>
      <c r="H138" s="1405" t="s">
        <v>239</v>
      </c>
      <c r="I138" s="1406">
        <v>10.6</v>
      </c>
      <c r="J138" s="1405" t="s">
        <v>240</v>
      </c>
      <c r="K138" s="1405" t="s">
        <v>241</v>
      </c>
      <c r="L138" s="1987" t="s">
        <v>1207</v>
      </c>
      <c r="M138" s="1989">
        <v>2025</v>
      </c>
    </row>
    <row r="139" spans="1:13" ht="30" customHeight="1">
      <c r="A139" s="1984"/>
      <c r="B139" s="1984"/>
      <c r="C139" s="1984"/>
      <c r="D139" s="1986"/>
      <c r="E139" s="1984"/>
      <c r="F139" s="1984"/>
      <c r="G139" s="1405" t="s">
        <v>242</v>
      </c>
      <c r="H139" s="1405" t="s">
        <v>239</v>
      </c>
      <c r="I139" s="1406">
        <v>7.5</v>
      </c>
      <c r="J139" s="1405" t="s">
        <v>243</v>
      </c>
      <c r="K139" s="1405" t="s">
        <v>241</v>
      </c>
      <c r="L139" s="1988"/>
      <c r="M139" s="1990"/>
    </row>
    <row r="140" spans="1:13" ht="44.25" customHeight="1">
      <c r="A140" s="1983" t="s">
        <v>450</v>
      </c>
      <c r="B140" s="1983">
        <v>53</v>
      </c>
      <c r="C140" s="1983">
        <v>11.7</v>
      </c>
      <c r="D140" s="1985">
        <v>1</v>
      </c>
      <c r="E140" s="1983" t="s">
        <v>211</v>
      </c>
      <c r="F140" s="1983" t="s">
        <v>1222</v>
      </c>
      <c r="G140" s="1405" t="s">
        <v>238</v>
      </c>
      <c r="H140" s="1405" t="s">
        <v>239</v>
      </c>
      <c r="I140" s="1406">
        <v>10.5</v>
      </c>
      <c r="J140" s="1405" t="s">
        <v>240</v>
      </c>
      <c r="K140" s="1405" t="s">
        <v>241</v>
      </c>
      <c r="L140" s="1987" t="s">
        <v>1207</v>
      </c>
      <c r="M140" s="1989">
        <v>2025</v>
      </c>
    </row>
    <row r="141" spans="1:13" ht="31.5" customHeight="1">
      <c r="A141" s="1984"/>
      <c r="B141" s="1984"/>
      <c r="C141" s="1984"/>
      <c r="D141" s="1986"/>
      <c r="E141" s="1984"/>
      <c r="F141" s="1984"/>
      <c r="G141" s="1405" t="s">
        <v>242</v>
      </c>
      <c r="H141" s="1405" t="s">
        <v>239</v>
      </c>
      <c r="I141" s="1406">
        <v>7.4</v>
      </c>
      <c r="J141" s="1405" t="s">
        <v>243</v>
      </c>
      <c r="K141" s="1405" t="s">
        <v>241</v>
      </c>
      <c r="L141" s="1988"/>
      <c r="M141" s="1990"/>
    </row>
    <row r="142" spans="1:13" ht="44.25" customHeight="1">
      <c r="A142" s="1983" t="s">
        <v>450</v>
      </c>
      <c r="B142" s="1983">
        <v>53</v>
      </c>
      <c r="C142" s="1983">
        <v>11.8</v>
      </c>
      <c r="D142" s="1985">
        <v>1</v>
      </c>
      <c r="E142" s="1983" t="s">
        <v>211</v>
      </c>
      <c r="F142" s="1983" t="s">
        <v>1222</v>
      </c>
      <c r="G142" s="1405" t="s">
        <v>238</v>
      </c>
      <c r="H142" s="1405" t="s">
        <v>239</v>
      </c>
      <c r="I142" s="1406">
        <v>11.3</v>
      </c>
      <c r="J142" s="1405" t="s">
        <v>240</v>
      </c>
      <c r="K142" s="1405" t="s">
        <v>241</v>
      </c>
      <c r="L142" s="1987" t="s">
        <v>1207</v>
      </c>
      <c r="M142" s="1989">
        <v>2025</v>
      </c>
    </row>
    <row r="143" spans="1:13" ht="33" customHeight="1">
      <c r="A143" s="1984"/>
      <c r="B143" s="1984"/>
      <c r="C143" s="1984"/>
      <c r="D143" s="1986"/>
      <c r="E143" s="1984"/>
      <c r="F143" s="1984"/>
      <c r="G143" s="1405" t="s">
        <v>242</v>
      </c>
      <c r="H143" s="1405" t="s">
        <v>239</v>
      </c>
      <c r="I143" s="1406">
        <v>6.8</v>
      </c>
      <c r="J143" s="1405" t="s">
        <v>243</v>
      </c>
      <c r="K143" s="1405" t="s">
        <v>241</v>
      </c>
      <c r="L143" s="1988"/>
      <c r="M143" s="1990"/>
    </row>
    <row r="144" spans="1:13" ht="33" customHeight="1">
      <c r="A144" s="1983" t="s">
        <v>450</v>
      </c>
      <c r="B144" s="1983">
        <v>53</v>
      </c>
      <c r="C144" s="1983">
        <v>11.9</v>
      </c>
      <c r="D144" s="1985">
        <v>1</v>
      </c>
      <c r="E144" s="1983" t="s">
        <v>211</v>
      </c>
      <c r="F144" s="1983" t="s">
        <v>1222</v>
      </c>
      <c r="G144" s="1405" t="s">
        <v>238</v>
      </c>
      <c r="H144" s="1405" t="s">
        <v>239</v>
      </c>
      <c r="I144" s="1406">
        <v>12</v>
      </c>
      <c r="J144" s="1405" t="s">
        <v>240</v>
      </c>
      <c r="K144" s="1405" t="s">
        <v>241</v>
      </c>
      <c r="L144" s="1987" t="s">
        <v>1207</v>
      </c>
      <c r="M144" s="1989">
        <v>2025</v>
      </c>
    </row>
    <row r="145" spans="1:13" ht="39.75" customHeight="1">
      <c r="A145" s="1984"/>
      <c r="B145" s="1984"/>
      <c r="C145" s="1984"/>
      <c r="D145" s="1986"/>
      <c r="E145" s="1984"/>
      <c r="F145" s="1984"/>
      <c r="G145" s="1405" t="s">
        <v>242</v>
      </c>
      <c r="H145" s="1405" t="s">
        <v>239</v>
      </c>
      <c r="I145" s="1406">
        <v>7.6</v>
      </c>
      <c r="J145" s="1405" t="s">
        <v>243</v>
      </c>
      <c r="K145" s="1405" t="s">
        <v>241</v>
      </c>
      <c r="L145" s="1988"/>
      <c r="M145" s="1990"/>
    </row>
    <row r="146" spans="1:13" ht="18" customHeight="1">
      <c r="A146" s="1983" t="s">
        <v>450</v>
      </c>
      <c r="B146" s="1983">
        <v>53</v>
      </c>
      <c r="C146" s="1993">
        <v>11.1</v>
      </c>
      <c r="D146" s="1985">
        <v>1</v>
      </c>
      <c r="E146" s="1983" t="s">
        <v>211</v>
      </c>
      <c r="F146" s="1983" t="s">
        <v>1222</v>
      </c>
      <c r="G146" s="1405" t="s">
        <v>238</v>
      </c>
      <c r="H146" s="1405" t="s">
        <v>239</v>
      </c>
      <c r="I146" s="1406">
        <v>10.6</v>
      </c>
      <c r="J146" s="1405" t="s">
        <v>240</v>
      </c>
      <c r="K146" s="1405" t="s">
        <v>241</v>
      </c>
      <c r="L146" s="1987" t="s">
        <v>1207</v>
      </c>
      <c r="M146" s="1989">
        <v>2025</v>
      </c>
    </row>
    <row r="147" spans="1:13" ht="57" customHeight="1">
      <c r="A147" s="1984"/>
      <c r="B147" s="1984"/>
      <c r="C147" s="1994"/>
      <c r="D147" s="1986"/>
      <c r="E147" s="1984"/>
      <c r="F147" s="1984"/>
      <c r="G147" s="1405" t="s">
        <v>242</v>
      </c>
      <c r="H147" s="1405" t="s">
        <v>239</v>
      </c>
      <c r="I147" s="1406">
        <v>7.4</v>
      </c>
      <c r="J147" s="1405" t="s">
        <v>243</v>
      </c>
      <c r="K147" s="1405" t="s">
        <v>241</v>
      </c>
      <c r="L147" s="1988"/>
      <c r="M147" s="1990"/>
    </row>
    <row r="148" spans="1:13" ht="48.75" customHeight="1">
      <c r="A148" s="1983" t="s">
        <v>450</v>
      </c>
      <c r="B148" s="1983">
        <v>53</v>
      </c>
      <c r="C148" s="1983">
        <v>11.11</v>
      </c>
      <c r="D148" s="1985">
        <v>1</v>
      </c>
      <c r="E148" s="1983" t="s">
        <v>211</v>
      </c>
      <c r="F148" s="1983" t="s">
        <v>1222</v>
      </c>
      <c r="G148" s="1405" t="s">
        <v>238</v>
      </c>
      <c r="H148" s="1405" t="s">
        <v>239</v>
      </c>
      <c r="I148" s="1406">
        <v>10.8</v>
      </c>
      <c r="J148" s="1405" t="s">
        <v>240</v>
      </c>
      <c r="K148" s="1405" t="s">
        <v>241</v>
      </c>
      <c r="L148" s="1987" t="s">
        <v>1207</v>
      </c>
      <c r="M148" s="1989">
        <v>2025</v>
      </c>
    </row>
    <row r="149" spans="1:13" ht="24.75" customHeight="1">
      <c r="A149" s="1984"/>
      <c r="B149" s="1984"/>
      <c r="C149" s="1984"/>
      <c r="D149" s="1986"/>
      <c r="E149" s="1984"/>
      <c r="F149" s="1984"/>
      <c r="G149" s="1405" t="s">
        <v>242</v>
      </c>
      <c r="H149" s="1405" t="s">
        <v>239</v>
      </c>
      <c r="I149" s="1406">
        <v>10.2</v>
      </c>
      <c r="J149" s="1405" t="s">
        <v>243</v>
      </c>
      <c r="K149" s="1405" t="s">
        <v>241</v>
      </c>
      <c r="L149" s="1988"/>
      <c r="M149" s="1990"/>
    </row>
    <row r="150" spans="1:13" ht="18" customHeight="1">
      <c r="A150" s="981" t="s">
        <v>244</v>
      </c>
      <c r="B150" s="981"/>
      <c r="C150" s="981"/>
      <c r="D150" s="982">
        <f>SUM(D126:D149)</f>
        <v>11.5</v>
      </c>
      <c r="E150" s="980"/>
      <c r="F150" s="980"/>
      <c r="G150" s="980"/>
      <c r="H150" s="980"/>
      <c r="I150" s="980"/>
      <c r="J150" s="980"/>
      <c r="K150" s="980"/>
      <c r="L150" s="980"/>
      <c r="M150" s="980"/>
    </row>
    <row r="151" spans="1:13" ht="18" customHeight="1">
      <c r="A151" s="1991" t="s">
        <v>221</v>
      </c>
      <c r="B151" s="1992"/>
      <c r="C151" s="1992"/>
      <c r="D151" s="1992"/>
      <c r="E151" s="1992"/>
      <c r="F151" s="1992"/>
      <c r="G151" s="1992"/>
      <c r="H151" s="1992"/>
      <c r="I151" s="1992"/>
      <c r="J151" s="1992"/>
      <c r="K151" s="1992"/>
      <c r="L151" s="1992"/>
      <c r="M151" s="1992"/>
    </row>
    <row r="152" spans="1:13" ht="54.75" customHeight="1">
      <c r="A152" s="1983" t="s">
        <v>1250</v>
      </c>
      <c r="B152" s="1983">
        <v>58</v>
      </c>
      <c r="C152" s="1983">
        <v>20.2</v>
      </c>
      <c r="D152" s="1985">
        <v>1</v>
      </c>
      <c r="E152" s="1983" t="s">
        <v>211</v>
      </c>
      <c r="F152" s="1983" t="s">
        <v>1222</v>
      </c>
      <c r="G152" s="1405" t="s">
        <v>238</v>
      </c>
      <c r="H152" s="1405" t="s">
        <v>239</v>
      </c>
      <c r="I152" s="1406">
        <v>12.1</v>
      </c>
      <c r="J152" s="1405" t="s">
        <v>240</v>
      </c>
      <c r="K152" s="1405" t="s">
        <v>241</v>
      </c>
      <c r="L152" s="1987" t="s">
        <v>1251</v>
      </c>
      <c r="M152" s="1989">
        <v>2025</v>
      </c>
    </row>
    <row r="153" spans="1:13" ht="24.75" customHeight="1">
      <c r="A153" s="1984"/>
      <c r="B153" s="1984"/>
      <c r="C153" s="1984"/>
      <c r="D153" s="1986"/>
      <c r="E153" s="1984"/>
      <c r="F153" s="1984"/>
      <c r="G153" s="1405" t="s">
        <v>242</v>
      </c>
      <c r="H153" s="1405" t="s">
        <v>239</v>
      </c>
      <c r="I153" s="1406">
        <v>4.4</v>
      </c>
      <c r="J153" s="1405" t="s">
        <v>243</v>
      </c>
      <c r="K153" s="1405" t="s">
        <v>241</v>
      </c>
      <c r="L153" s="1988"/>
      <c r="M153" s="1990"/>
    </row>
    <row r="154" spans="1:13" ht="47.25" customHeight="1">
      <c r="A154" s="1983" t="s">
        <v>1250</v>
      </c>
      <c r="B154" s="1983">
        <v>58</v>
      </c>
      <c r="C154" s="1983">
        <v>20.3</v>
      </c>
      <c r="D154" s="1985">
        <v>1</v>
      </c>
      <c r="E154" s="1983" t="s">
        <v>211</v>
      </c>
      <c r="F154" s="1983" t="s">
        <v>1222</v>
      </c>
      <c r="G154" s="1405" t="s">
        <v>238</v>
      </c>
      <c r="H154" s="1405" t="s">
        <v>239</v>
      </c>
      <c r="I154" s="1406">
        <v>12.2</v>
      </c>
      <c r="J154" s="1405" t="s">
        <v>240</v>
      </c>
      <c r="K154" s="1405" t="s">
        <v>241</v>
      </c>
      <c r="L154" s="1987" t="s">
        <v>1251</v>
      </c>
      <c r="M154" s="1989">
        <v>2025</v>
      </c>
    </row>
    <row r="155" spans="1:13" ht="30.75" customHeight="1">
      <c r="A155" s="1984"/>
      <c r="B155" s="1984"/>
      <c r="C155" s="1984"/>
      <c r="D155" s="1986"/>
      <c r="E155" s="1984"/>
      <c r="F155" s="1984"/>
      <c r="G155" s="1405" t="s">
        <v>242</v>
      </c>
      <c r="H155" s="1405" t="s">
        <v>239</v>
      </c>
      <c r="I155" s="1406">
        <v>3.6</v>
      </c>
      <c r="J155" s="1405" t="s">
        <v>243</v>
      </c>
      <c r="K155" s="1405" t="s">
        <v>241</v>
      </c>
      <c r="L155" s="1988"/>
      <c r="M155" s="1990"/>
    </row>
    <row r="156" spans="1:13" ht="47.25" customHeight="1">
      <c r="A156" s="1983" t="s">
        <v>1250</v>
      </c>
      <c r="B156" s="1983">
        <v>58</v>
      </c>
      <c r="C156" s="1983">
        <v>20.4</v>
      </c>
      <c r="D156" s="1985">
        <v>1</v>
      </c>
      <c r="E156" s="1983" t="s">
        <v>211</v>
      </c>
      <c r="F156" s="1983" t="s">
        <v>1222</v>
      </c>
      <c r="G156" s="1405" t="s">
        <v>238</v>
      </c>
      <c r="H156" s="1405" t="s">
        <v>239</v>
      </c>
      <c r="I156" s="1406">
        <v>12.4</v>
      </c>
      <c r="J156" s="1405" t="s">
        <v>240</v>
      </c>
      <c r="K156" s="1405" t="s">
        <v>241</v>
      </c>
      <c r="L156" s="1987" t="s">
        <v>1252</v>
      </c>
      <c r="M156" s="1989">
        <v>2025</v>
      </c>
    </row>
    <row r="157" spans="1:13" ht="31.5" customHeight="1">
      <c r="A157" s="1984"/>
      <c r="B157" s="1984"/>
      <c r="C157" s="1984"/>
      <c r="D157" s="1986"/>
      <c r="E157" s="1984"/>
      <c r="F157" s="1984"/>
      <c r="G157" s="1405" t="s">
        <v>242</v>
      </c>
      <c r="H157" s="1405" t="s">
        <v>239</v>
      </c>
      <c r="I157" s="1406">
        <v>3.7</v>
      </c>
      <c r="J157" s="1405" t="s">
        <v>243</v>
      </c>
      <c r="K157" s="1405" t="s">
        <v>241</v>
      </c>
      <c r="L157" s="1988"/>
      <c r="M157" s="1990"/>
    </row>
    <row r="158" spans="1:13" ht="47.25" customHeight="1">
      <c r="A158" s="1983" t="s">
        <v>450</v>
      </c>
      <c r="B158" s="1983">
        <v>58</v>
      </c>
      <c r="C158" s="1983">
        <v>22.4</v>
      </c>
      <c r="D158" s="1985">
        <v>1</v>
      </c>
      <c r="E158" s="1983" t="s">
        <v>211</v>
      </c>
      <c r="F158" s="1983" t="s">
        <v>1222</v>
      </c>
      <c r="G158" s="1405" t="s">
        <v>238</v>
      </c>
      <c r="H158" s="1405" t="s">
        <v>239</v>
      </c>
      <c r="I158" s="1406">
        <v>12.5</v>
      </c>
      <c r="J158" s="1405" t="s">
        <v>240</v>
      </c>
      <c r="K158" s="1405" t="s">
        <v>241</v>
      </c>
      <c r="L158" s="1987" t="s">
        <v>1252</v>
      </c>
      <c r="M158" s="1989">
        <v>2025</v>
      </c>
    </row>
    <row r="159" spans="1:13" ht="32.25" customHeight="1">
      <c r="A159" s="1984"/>
      <c r="B159" s="1984"/>
      <c r="C159" s="1984"/>
      <c r="D159" s="1986"/>
      <c r="E159" s="1984"/>
      <c r="F159" s="1984"/>
      <c r="G159" s="1405" t="s">
        <v>242</v>
      </c>
      <c r="H159" s="1405" t="s">
        <v>239</v>
      </c>
      <c r="I159" s="1406">
        <v>6.3</v>
      </c>
      <c r="J159" s="1405" t="s">
        <v>243</v>
      </c>
      <c r="K159" s="1405" t="s">
        <v>241</v>
      </c>
      <c r="L159" s="1988"/>
      <c r="M159" s="1990"/>
    </row>
    <row r="160" spans="1:13" ht="47.25" customHeight="1">
      <c r="A160" s="1983" t="s">
        <v>450</v>
      </c>
      <c r="B160" s="1983">
        <v>58</v>
      </c>
      <c r="C160" s="1983">
        <v>22.5</v>
      </c>
      <c r="D160" s="1985">
        <v>1</v>
      </c>
      <c r="E160" s="1983" t="s">
        <v>211</v>
      </c>
      <c r="F160" s="1983" t="s">
        <v>1222</v>
      </c>
      <c r="G160" s="1405" t="s">
        <v>238</v>
      </c>
      <c r="H160" s="1405" t="s">
        <v>239</v>
      </c>
      <c r="I160" s="1406">
        <v>12.1</v>
      </c>
      <c r="J160" s="1405" t="s">
        <v>240</v>
      </c>
      <c r="K160" s="1405" t="s">
        <v>241</v>
      </c>
      <c r="L160" s="1987" t="s">
        <v>1253</v>
      </c>
      <c r="M160" s="1989">
        <v>2025</v>
      </c>
    </row>
    <row r="161" spans="1:13" ht="32.25" customHeight="1">
      <c r="A161" s="1984"/>
      <c r="B161" s="1984"/>
      <c r="C161" s="1984"/>
      <c r="D161" s="1986"/>
      <c r="E161" s="1984"/>
      <c r="F161" s="1984"/>
      <c r="G161" s="1405" t="s">
        <v>242</v>
      </c>
      <c r="H161" s="1405" t="s">
        <v>239</v>
      </c>
      <c r="I161" s="1406">
        <v>6</v>
      </c>
      <c r="J161" s="1405" t="s">
        <v>243</v>
      </c>
      <c r="K161" s="1405" t="s">
        <v>241</v>
      </c>
      <c r="L161" s="1988"/>
      <c r="M161" s="1990"/>
    </row>
    <row r="162" spans="1:13" ht="47.25" customHeight="1">
      <c r="A162" s="1983" t="s">
        <v>450</v>
      </c>
      <c r="B162" s="1983">
        <v>58</v>
      </c>
      <c r="C162" s="1983">
        <v>22.6</v>
      </c>
      <c r="D162" s="1985">
        <v>1</v>
      </c>
      <c r="E162" s="1983" t="s">
        <v>211</v>
      </c>
      <c r="F162" s="1983" t="s">
        <v>1222</v>
      </c>
      <c r="G162" s="1405" t="s">
        <v>238</v>
      </c>
      <c r="H162" s="1405" t="s">
        <v>239</v>
      </c>
      <c r="I162" s="1406">
        <v>12.1</v>
      </c>
      <c r="J162" s="1405" t="s">
        <v>240</v>
      </c>
      <c r="K162" s="1405" t="s">
        <v>241</v>
      </c>
      <c r="L162" s="1987" t="s">
        <v>1254</v>
      </c>
      <c r="M162" s="1989">
        <v>2025</v>
      </c>
    </row>
    <row r="163" spans="1:13" ht="32.25" customHeight="1">
      <c r="A163" s="1984"/>
      <c r="B163" s="1984"/>
      <c r="C163" s="1984"/>
      <c r="D163" s="1986"/>
      <c r="E163" s="1984"/>
      <c r="F163" s="1984"/>
      <c r="G163" s="1405" t="s">
        <v>242</v>
      </c>
      <c r="H163" s="1405" t="s">
        <v>239</v>
      </c>
      <c r="I163" s="1406">
        <v>5.5</v>
      </c>
      <c r="J163" s="1405" t="s">
        <v>243</v>
      </c>
      <c r="K163" s="1405" t="s">
        <v>241</v>
      </c>
      <c r="L163" s="1988"/>
      <c r="M163" s="1990"/>
    </row>
    <row r="164" spans="1:13" ht="47.25" customHeight="1">
      <c r="A164" s="1983" t="s">
        <v>450</v>
      </c>
      <c r="B164" s="1983">
        <v>58</v>
      </c>
      <c r="C164" s="1983">
        <v>22.7</v>
      </c>
      <c r="D164" s="1985">
        <v>1</v>
      </c>
      <c r="E164" s="1983" t="s">
        <v>211</v>
      </c>
      <c r="F164" s="1983" t="s">
        <v>1222</v>
      </c>
      <c r="G164" s="1405" t="s">
        <v>238</v>
      </c>
      <c r="H164" s="1405" t="s">
        <v>239</v>
      </c>
      <c r="I164" s="1406">
        <v>12.3</v>
      </c>
      <c r="J164" s="1405" t="s">
        <v>240</v>
      </c>
      <c r="K164" s="1405" t="s">
        <v>241</v>
      </c>
      <c r="L164" s="1987" t="s">
        <v>1255</v>
      </c>
      <c r="M164" s="1989">
        <v>2025</v>
      </c>
    </row>
    <row r="165" spans="1:13" ht="29.25" customHeight="1">
      <c r="A165" s="1984"/>
      <c r="B165" s="1984"/>
      <c r="C165" s="1984"/>
      <c r="D165" s="1986"/>
      <c r="E165" s="1984"/>
      <c r="F165" s="1984"/>
      <c r="G165" s="1405" t="s">
        <v>242</v>
      </c>
      <c r="H165" s="1405" t="s">
        <v>239</v>
      </c>
      <c r="I165" s="1406">
        <v>3.5</v>
      </c>
      <c r="J165" s="1405" t="s">
        <v>243</v>
      </c>
      <c r="K165" s="1405" t="s">
        <v>241</v>
      </c>
      <c r="L165" s="1988"/>
      <c r="M165" s="1990"/>
    </row>
    <row r="166" spans="1:13" ht="47.25" customHeight="1">
      <c r="A166" s="1983" t="s">
        <v>450</v>
      </c>
      <c r="B166" s="1983">
        <v>58</v>
      </c>
      <c r="C166" s="1983">
        <v>22.8</v>
      </c>
      <c r="D166" s="1985">
        <v>0.7</v>
      </c>
      <c r="E166" s="1983" t="s">
        <v>211</v>
      </c>
      <c r="F166" s="1983" t="s">
        <v>1222</v>
      </c>
      <c r="G166" s="1405" t="s">
        <v>238</v>
      </c>
      <c r="H166" s="1405" t="s">
        <v>239</v>
      </c>
      <c r="I166" s="1406">
        <v>12</v>
      </c>
      <c r="J166" s="1405" t="s">
        <v>240</v>
      </c>
      <c r="K166" s="1405" t="s">
        <v>241</v>
      </c>
      <c r="L166" s="1987" t="s">
        <v>1256</v>
      </c>
      <c r="M166" s="1989">
        <v>2025</v>
      </c>
    </row>
    <row r="167" spans="1:13" ht="27" customHeight="1">
      <c r="A167" s="1984"/>
      <c r="B167" s="1984"/>
      <c r="C167" s="1984"/>
      <c r="D167" s="1986"/>
      <c r="E167" s="1984"/>
      <c r="F167" s="1984"/>
      <c r="G167" s="1405" t="s">
        <v>242</v>
      </c>
      <c r="H167" s="1405" t="s">
        <v>239</v>
      </c>
      <c r="I167" s="1406">
        <v>3.857</v>
      </c>
      <c r="J167" s="1405" t="s">
        <v>243</v>
      </c>
      <c r="K167" s="1405" t="s">
        <v>241</v>
      </c>
      <c r="L167" s="1988"/>
      <c r="M167" s="1990"/>
    </row>
    <row r="168" spans="1:13" ht="18" customHeight="1">
      <c r="A168" s="980" t="s">
        <v>244</v>
      </c>
      <c r="B168" s="980"/>
      <c r="C168" s="980"/>
      <c r="D168" s="983">
        <f>SUM(D152:D167)</f>
        <v>7.7</v>
      </c>
      <c r="E168" s="980"/>
      <c r="F168" s="980"/>
      <c r="G168" s="980"/>
      <c r="H168" s="980"/>
      <c r="I168" s="980"/>
      <c r="J168" s="980"/>
      <c r="K168" s="980"/>
      <c r="L168" s="980"/>
      <c r="M168" s="980"/>
    </row>
    <row r="169" spans="1:13" ht="18" customHeight="1">
      <c r="A169" s="2038" t="s">
        <v>1030</v>
      </c>
      <c r="B169" s="2001"/>
      <c r="C169" s="2001"/>
      <c r="D169" s="2001"/>
      <c r="E169" s="2001"/>
      <c r="F169" s="2001"/>
      <c r="G169" s="2001"/>
      <c r="H169" s="2001"/>
      <c r="I169" s="2001"/>
      <c r="J169" s="2001"/>
      <c r="K169" s="2001"/>
      <c r="L169" s="2001"/>
      <c r="M169" s="2001"/>
    </row>
    <row r="170" spans="1:13" ht="18" customHeight="1">
      <c r="A170" s="1983" t="s">
        <v>247</v>
      </c>
      <c r="B170" s="1989">
        <v>12</v>
      </c>
      <c r="C170" s="1989" t="s">
        <v>1226</v>
      </c>
      <c r="D170" s="2040">
        <v>1</v>
      </c>
      <c r="E170" s="1983" t="s">
        <v>211</v>
      </c>
      <c r="F170" s="1983" t="s">
        <v>1222</v>
      </c>
      <c r="G170" s="1405" t="s">
        <v>238</v>
      </c>
      <c r="H170" s="1405" t="s">
        <v>239</v>
      </c>
      <c r="I170" s="1406">
        <v>10.8</v>
      </c>
      <c r="J170" s="1405" t="s">
        <v>240</v>
      </c>
      <c r="K170" s="1405" t="s">
        <v>241</v>
      </c>
      <c r="L170" s="1987" t="s">
        <v>1228</v>
      </c>
      <c r="M170" s="1989">
        <v>2025</v>
      </c>
    </row>
    <row r="171" spans="1:13" ht="48" customHeight="1">
      <c r="A171" s="1984"/>
      <c r="B171" s="1990"/>
      <c r="C171" s="1990"/>
      <c r="D171" s="2041"/>
      <c r="E171" s="1984"/>
      <c r="F171" s="1984"/>
      <c r="G171" s="1405" t="s">
        <v>242</v>
      </c>
      <c r="H171" s="1405" t="s">
        <v>239</v>
      </c>
      <c r="I171" s="1406">
        <v>5.5</v>
      </c>
      <c r="J171" s="1405" t="s">
        <v>243</v>
      </c>
      <c r="K171" s="1405" t="s">
        <v>241</v>
      </c>
      <c r="L171" s="1988"/>
      <c r="M171" s="1990"/>
    </row>
    <row r="172" spans="1:13" ht="18" customHeight="1">
      <c r="A172" s="1983" t="s">
        <v>247</v>
      </c>
      <c r="B172" s="1989">
        <v>12</v>
      </c>
      <c r="C172" s="1989" t="s">
        <v>1227</v>
      </c>
      <c r="D172" s="2040">
        <v>1</v>
      </c>
      <c r="E172" s="1983" t="s">
        <v>211</v>
      </c>
      <c r="F172" s="1983" t="s">
        <v>1222</v>
      </c>
      <c r="G172" s="1405" t="s">
        <v>238</v>
      </c>
      <c r="H172" s="1405" t="s">
        <v>239</v>
      </c>
      <c r="I172" s="1406">
        <v>11.1</v>
      </c>
      <c r="J172" s="1405" t="s">
        <v>240</v>
      </c>
      <c r="K172" s="1405" t="s">
        <v>241</v>
      </c>
      <c r="L172" s="1987" t="s">
        <v>1229</v>
      </c>
      <c r="M172" s="1989">
        <v>2025</v>
      </c>
    </row>
    <row r="173" spans="1:13" ht="48" customHeight="1">
      <c r="A173" s="1984"/>
      <c r="B173" s="1990"/>
      <c r="C173" s="1990"/>
      <c r="D173" s="2041"/>
      <c r="E173" s="1984"/>
      <c r="F173" s="1984"/>
      <c r="G173" s="1405" t="s">
        <v>242</v>
      </c>
      <c r="H173" s="1405" t="s">
        <v>239</v>
      </c>
      <c r="I173" s="1406">
        <v>5.2</v>
      </c>
      <c r="J173" s="1405" t="s">
        <v>243</v>
      </c>
      <c r="K173" s="1405" t="s">
        <v>241</v>
      </c>
      <c r="L173" s="1988"/>
      <c r="M173" s="1990"/>
    </row>
    <row r="174" spans="1:13" ht="18" customHeight="1">
      <c r="A174" s="1983" t="s">
        <v>247</v>
      </c>
      <c r="B174" s="1989">
        <v>12</v>
      </c>
      <c r="C174" s="1989" t="s">
        <v>1230</v>
      </c>
      <c r="D174" s="2040">
        <v>1</v>
      </c>
      <c r="E174" s="1983" t="s">
        <v>211</v>
      </c>
      <c r="F174" s="1983" t="s">
        <v>1222</v>
      </c>
      <c r="G174" s="1405" t="s">
        <v>238</v>
      </c>
      <c r="H174" s="1405" t="s">
        <v>239</v>
      </c>
      <c r="I174" s="1406">
        <v>10.8</v>
      </c>
      <c r="J174" s="1405" t="s">
        <v>240</v>
      </c>
      <c r="K174" s="1405" t="s">
        <v>241</v>
      </c>
      <c r="L174" s="1987" t="s">
        <v>1232</v>
      </c>
      <c r="M174" s="1989">
        <v>2025</v>
      </c>
    </row>
    <row r="175" spans="1:13" ht="45" customHeight="1">
      <c r="A175" s="1984"/>
      <c r="B175" s="1990"/>
      <c r="C175" s="1990"/>
      <c r="D175" s="2041"/>
      <c r="E175" s="1984"/>
      <c r="F175" s="1984"/>
      <c r="G175" s="1405" t="s">
        <v>242</v>
      </c>
      <c r="H175" s="1405" t="s">
        <v>239</v>
      </c>
      <c r="I175" s="1406">
        <v>5.9</v>
      </c>
      <c r="J175" s="1405" t="s">
        <v>243</v>
      </c>
      <c r="K175" s="1405" t="s">
        <v>241</v>
      </c>
      <c r="L175" s="1988"/>
      <c r="M175" s="1990"/>
    </row>
    <row r="176" spans="1:13" ht="18" customHeight="1">
      <c r="A176" s="1983" t="s">
        <v>247</v>
      </c>
      <c r="B176" s="1989">
        <v>12</v>
      </c>
      <c r="C176" s="1989" t="s">
        <v>1231</v>
      </c>
      <c r="D176" s="2040">
        <v>1</v>
      </c>
      <c r="E176" s="1983" t="s">
        <v>211</v>
      </c>
      <c r="F176" s="1983" t="s">
        <v>1222</v>
      </c>
      <c r="G176" s="1405" t="s">
        <v>238</v>
      </c>
      <c r="H176" s="1405" t="s">
        <v>239</v>
      </c>
      <c r="I176" s="1406">
        <v>11.6</v>
      </c>
      <c r="J176" s="1405" t="s">
        <v>240</v>
      </c>
      <c r="K176" s="1405" t="s">
        <v>241</v>
      </c>
      <c r="L176" s="1987" t="s">
        <v>1233</v>
      </c>
      <c r="M176" s="1989">
        <v>2025</v>
      </c>
    </row>
    <row r="177" spans="1:13" ht="48.75" customHeight="1">
      <c r="A177" s="1984"/>
      <c r="B177" s="1990"/>
      <c r="C177" s="1990"/>
      <c r="D177" s="2041"/>
      <c r="E177" s="1984"/>
      <c r="F177" s="1984"/>
      <c r="G177" s="1405" t="s">
        <v>242</v>
      </c>
      <c r="H177" s="1405" t="s">
        <v>239</v>
      </c>
      <c r="I177" s="1406">
        <v>4</v>
      </c>
      <c r="J177" s="1405" t="s">
        <v>243</v>
      </c>
      <c r="K177" s="1405" t="s">
        <v>241</v>
      </c>
      <c r="L177" s="1988"/>
      <c r="M177" s="1990"/>
    </row>
    <row r="178" spans="1:13" ht="18" customHeight="1">
      <c r="A178" s="1983" t="s">
        <v>247</v>
      </c>
      <c r="B178" s="1989">
        <v>12</v>
      </c>
      <c r="C178" s="1989" t="s">
        <v>1234</v>
      </c>
      <c r="D178" s="2040">
        <v>1</v>
      </c>
      <c r="E178" s="1983" t="s">
        <v>211</v>
      </c>
      <c r="F178" s="1983" t="s">
        <v>1222</v>
      </c>
      <c r="G178" s="1405" t="s">
        <v>238</v>
      </c>
      <c r="H178" s="1405" t="s">
        <v>239</v>
      </c>
      <c r="I178" s="1406">
        <v>11.4</v>
      </c>
      <c r="J178" s="1405" t="s">
        <v>240</v>
      </c>
      <c r="K178" s="1405" t="s">
        <v>241</v>
      </c>
      <c r="L178" s="1987" t="s">
        <v>1235</v>
      </c>
      <c r="M178" s="2042">
        <v>2024</v>
      </c>
    </row>
    <row r="179" spans="1:13" ht="47.25" customHeight="1">
      <c r="A179" s="1984"/>
      <c r="B179" s="1990"/>
      <c r="C179" s="1990"/>
      <c r="D179" s="2041"/>
      <c r="E179" s="1984"/>
      <c r="F179" s="1984"/>
      <c r="G179" s="1405" t="s">
        <v>242</v>
      </c>
      <c r="H179" s="1405" t="s">
        <v>239</v>
      </c>
      <c r="I179" s="1406">
        <v>3.7</v>
      </c>
      <c r="J179" s="1405" t="s">
        <v>243</v>
      </c>
      <c r="K179" s="1405" t="s">
        <v>241</v>
      </c>
      <c r="L179" s="1988"/>
      <c r="M179" s="2043"/>
    </row>
    <row r="180" spans="1:13" ht="18" customHeight="1">
      <c r="A180" s="1983" t="s">
        <v>247</v>
      </c>
      <c r="B180" s="1989">
        <v>12</v>
      </c>
      <c r="C180" s="1989">
        <v>14.6</v>
      </c>
      <c r="D180" s="2040">
        <v>1</v>
      </c>
      <c r="E180" s="1983" t="s">
        <v>211</v>
      </c>
      <c r="F180" s="1983" t="s">
        <v>1222</v>
      </c>
      <c r="G180" s="1405" t="s">
        <v>238</v>
      </c>
      <c r="H180" s="1405" t="s">
        <v>239</v>
      </c>
      <c r="I180" s="1406">
        <v>10.8</v>
      </c>
      <c r="J180" s="1405" t="s">
        <v>240</v>
      </c>
      <c r="K180" s="1405" t="s">
        <v>241</v>
      </c>
      <c r="L180" s="1987" t="s">
        <v>1236</v>
      </c>
      <c r="M180" s="2042">
        <v>2024</v>
      </c>
    </row>
    <row r="181" spans="1:13" ht="49.5" customHeight="1">
      <c r="A181" s="1984"/>
      <c r="B181" s="1990"/>
      <c r="C181" s="1990"/>
      <c r="D181" s="2041"/>
      <c r="E181" s="1984"/>
      <c r="F181" s="1984"/>
      <c r="G181" s="1405" t="s">
        <v>242</v>
      </c>
      <c r="H181" s="1405" t="s">
        <v>239</v>
      </c>
      <c r="I181" s="1406">
        <v>3.7</v>
      </c>
      <c r="J181" s="1405" t="s">
        <v>243</v>
      </c>
      <c r="K181" s="1405" t="s">
        <v>241</v>
      </c>
      <c r="L181" s="1988"/>
      <c r="M181" s="2043"/>
    </row>
    <row r="182" spans="1:13" ht="18" customHeight="1">
      <c r="A182" s="1983" t="s">
        <v>247</v>
      </c>
      <c r="B182" s="1989">
        <v>19</v>
      </c>
      <c r="C182" s="1989">
        <v>8.11</v>
      </c>
      <c r="D182" s="2040">
        <v>1</v>
      </c>
      <c r="E182" s="1983" t="s">
        <v>211</v>
      </c>
      <c r="F182" s="1983" t="s">
        <v>1222</v>
      </c>
      <c r="G182" s="1405" t="s">
        <v>238</v>
      </c>
      <c r="H182" s="1405" t="s">
        <v>239</v>
      </c>
      <c r="I182" s="1406">
        <v>10.8</v>
      </c>
      <c r="J182" s="1405" t="s">
        <v>240</v>
      </c>
      <c r="K182" s="1405" t="s">
        <v>241</v>
      </c>
      <c r="L182" s="1987" t="s">
        <v>1237</v>
      </c>
      <c r="M182" s="1989">
        <v>2025</v>
      </c>
    </row>
    <row r="183" spans="1:13" ht="48" customHeight="1">
      <c r="A183" s="1984"/>
      <c r="B183" s="1990"/>
      <c r="C183" s="1990"/>
      <c r="D183" s="2041"/>
      <c r="E183" s="1984"/>
      <c r="F183" s="1984"/>
      <c r="G183" s="1405" t="s">
        <v>242</v>
      </c>
      <c r="H183" s="1405" t="s">
        <v>239</v>
      </c>
      <c r="I183" s="1406">
        <v>5.8</v>
      </c>
      <c r="J183" s="1405" t="s">
        <v>243</v>
      </c>
      <c r="K183" s="1405" t="s">
        <v>241</v>
      </c>
      <c r="L183" s="1988"/>
      <c r="M183" s="1990"/>
    </row>
    <row r="184" spans="1:13" ht="18" customHeight="1">
      <c r="A184" s="1983" t="s">
        <v>247</v>
      </c>
      <c r="B184" s="1989">
        <v>19</v>
      </c>
      <c r="C184" s="1989">
        <v>8.12</v>
      </c>
      <c r="D184" s="2040">
        <v>1</v>
      </c>
      <c r="E184" s="1983" t="s">
        <v>211</v>
      </c>
      <c r="F184" s="1983" t="s">
        <v>1222</v>
      </c>
      <c r="G184" s="1405" t="s">
        <v>238</v>
      </c>
      <c r="H184" s="1405" t="s">
        <v>239</v>
      </c>
      <c r="I184" s="1406">
        <v>10.8</v>
      </c>
      <c r="J184" s="1405" t="s">
        <v>240</v>
      </c>
      <c r="K184" s="1405" t="s">
        <v>241</v>
      </c>
      <c r="L184" s="1987" t="s">
        <v>1238</v>
      </c>
      <c r="M184" s="1989">
        <v>2025</v>
      </c>
    </row>
    <row r="185" spans="1:13" ht="48.75" customHeight="1">
      <c r="A185" s="1984"/>
      <c r="B185" s="1990"/>
      <c r="C185" s="1990"/>
      <c r="D185" s="2041"/>
      <c r="E185" s="1984"/>
      <c r="F185" s="1984"/>
      <c r="G185" s="1405" t="s">
        <v>242</v>
      </c>
      <c r="H185" s="1405" t="s">
        <v>239</v>
      </c>
      <c r="I185" s="1406">
        <v>4.4</v>
      </c>
      <c r="J185" s="1405" t="s">
        <v>243</v>
      </c>
      <c r="K185" s="1405" t="s">
        <v>241</v>
      </c>
      <c r="L185" s="1988"/>
      <c r="M185" s="1990"/>
    </row>
    <row r="186" spans="1:13" ht="18" customHeight="1">
      <c r="A186" s="1983" t="s">
        <v>247</v>
      </c>
      <c r="B186" s="1989">
        <v>19</v>
      </c>
      <c r="C186" s="1989">
        <v>8.13</v>
      </c>
      <c r="D186" s="2040">
        <v>0.7</v>
      </c>
      <c r="E186" s="1983" t="s">
        <v>211</v>
      </c>
      <c r="F186" s="1983" t="s">
        <v>1222</v>
      </c>
      <c r="G186" s="1405" t="s">
        <v>238</v>
      </c>
      <c r="H186" s="1405" t="s">
        <v>239</v>
      </c>
      <c r="I186" s="1406">
        <v>11.143</v>
      </c>
      <c r="J186" s="1405" t="s">
        <v>240</v>
      </c>
      <c r="K186" s="1405" t="s">
        <v>241</v>
      </c>
      <c r="L186" s="1987" t="s">
        <v>1239</v>
      </c>
      <c r="M186" s="1989">
        <v>2025</v>
      </c>
    </row>
    <row r="187" spans="1:13" ht="48" customHeight="1">
      <c r="A187" s="1984"/>
      <c r="B187" s="1990"/>
      <c r="C187" s="1990"/>
      <c r="D187" s="2041"/>
      <c r="E187" s="1984"/>
      <c r="F187" s="1984"/>
      <c r="G187" s="1405" t="s">
        <v>242</v>
      </c>
      <c r="H187" s="1405" t="s">
        <v>239</v>
      </c>
      <c r="I187" s="1406">
        <v>6.286</v>
      </c>
      <c r="J187" s="1405" t="s">
        <v>243</v>
      </c>
      <c r="K187" s="1405" t="s">
        <v>241</v>
      </c>
      <c r="L187" s="1988"/>
      <c r="M187" s="1990"/>
    </row>
    <row r="188" spans="1:13" ht="18" customHeight="1">
      <c r="A188" s="1983" t="s">
        <v>247</v>
      </c>
      <c r="B188" s="1989">
        <v>19</v>
      </c>
      <c r="C188" s="1989">
        <v>8.14</v>
      </c>
      <c r="D188" s="2040">
        <v>0.4</v>
      </c>
      <c r="E188" s="1983" t="s">
        <v>211</v>
      </c>
      <c r="F188" s="1983" t="s">
        <v>1222</v>
      </c>
      <c r="G188" s="1405" t="s">
        <v>238</v>
      </c>
      <c r="H188" s="1405" t="s">
        <v>239</v>
      </c>
      <c r="I188" s="1406">
        <v>12</v>
      </c>
      <c r="J188" s="1405" t="s">
        <v>240</v>
      </c>
      <c r="K188" s="1405" t="s">
        <v>241</v>
      </c>
      <c r="L188" s="1987" t="s">
        <v>1240</v>
      </c>
      <c r="M188" s="1989">
        <v>2025</v>
      </c>
    </row>
    <row r="189" spans="1:13" ht="48" customHeight="1">
      <c r="A189" s="1984"/>
      <c r="B189" s="1990"/>
      <c r="C189" s="1990"/>
      <c r="D189" s="2041"/>
      <c r="E189" s="1984"/>
      <c r="F189" s="1984"/>
      <c r="G189" s="1405" t="s">
        <v>242</v>
      </c>
      <c r="H189" s="1405" t="s">
        <v>239</v>
      </c>
      <c r="I189" s="1406">
        <v>5</v>
      </c>
      <c r="J189" s="1405" t="s">
        <v>243</v>
      </c>
      <c r="K189" s="1405" t="s">
        <v>241</v>
      </c>
      <c r="L189" s="1988"/>
      <c r="M189" s="1990"/>
    </row>
    <row r="190" spans="1:14" ht="18" customHeight="1">
      <c r="A190" s="1983" t="s">
        <v>247</v>
      </c>
      <c r="B190" s="1989">
        <v>19</v>
      </c>
      <c r="C190" s="1989">
        <v>8.15</v>
      </c>
      <c r="D190" s="2040">
        <v>1</v>
      </c>
      <c r="E190" s="1983" t="s">
        <v>211</v>
      </c>
      <c r="F190" s="1983" t="s">
        <v>1222</v>
      </c>
      <c r="G190" s="1405" t="s">
        <v>238</v>
      </c>
      <c r="H190" s="1405" t="s">
        <v>239</v>
      </c>
      <c r="I190" s="1406">
        <v>10.7</v>
      </c>
      <c r="J190" s="1405" t="s">
        <v>240</v>
      </c>
      <c r="K190" s="1405" t="s">
        <v>241</v>
      </c>
      <c r="L190" s="1987" t="s">
        <v>1242</v>
      </c>
      <c r="M190" s="1989">
        <v>2025</v>
      </c>
      <c r="N190" s="1407"/>
    </row>
    <row r="191" spans="1:14" ht="48.75" customHeight="1">
      <c r="A191" s="1984"/>
      <c r="B191" s="1990"/>
      <c r="C191" s="1990"/>
      <c r="D191" s="2041"/>
      <c r="E191" s="1984"/>
      <c r="F191" s="1984"/>
      <c r="G191" s="1405" t="s">
        <v>242</v>
      </c>
      <c r="H191" s="1405" t="s">
        <v>239</v>
      </c>
      <c r="I191" s="1406">
        <v>5.8</v>
      </c>
      <c r="J191" s="1405" t="s">
        <v>243</v>
      </c>
      <c r="K191" s="1405" t="s">
        <v>241</v>
      </c>
      <c r="L191" s="1988"/>
      <c r="M191" s="1990"/>
      <c r="N191" s="1407"/>
    </row>
    <row r="192" spans="1:14" ht="18" customHeight="1">
      <c r="A192" s="1983" t="s">
        <v>247</v>
      </c>
      <c r="B192" s="1989">
        <v>23</v>
      </c>
      <c r="C192" s="1989" t="s">
        <v>1241</v>
      </c>
      <c r="D192" s="2040">
        <v>1</v>
      </c>
      <c r="E192" s="1983" t="s">
        <v>211</v>
      </c>
      <c r="F192" s="1983" t="s">
        <v>1222</v>
      </c>
      <c r="G192" s="1405" t="s">
        <v>238</v>
      </c>
      <c r="H192" s="1405" t="s">
        <v>239</v>
      </c>
      <c r="I192" s="1406">
        <v>10.8</v>
      </c>
      <c r="J192" s="1405" t="s">
        <v>240</v>
      </c>
      <c r="K192" s="1405" t="s">
        <v>241</v>
      </c>
      <c r="L192" s="1987" t="s">
        <v>1243</v>
      </c>
      <c r="M192" s="1989">
        <v>2025</v>
      </c>
      <c r="N192" s="1407"/>
    </row>
    <row r="193" spans="1:14" ht="49.5" customHeight="1">
      <c r="A193" s="1984"/>
      <c r="B193" s="1990"/>
      <c r="C193" s="1990"/>
      <c r="D193" s="2041"/>
      <c r="E193" s="1984"/>
      <c r="F193" s="1984"/>
      <c r="G193" s="1405" t="s">
        <v>242</v>
      </c>
      <c r="H193" s="1405" t="s">
        <v>239</v>
      </c>
      <c r="I193" s="1406">
        <v>3.6</v>
      </c>
      <c r="J193" s="1405" t="s">
        <v>243</v>
      </c>
      <c r="K193" s="1405" t="s">
        <v>241</v>
      </c>
      <c r="L193" s="1988"/>
      <c r="M193" s="1990"/>
      <c r="N193" s="1407"/>
    </row>
    <row r="194" spans="1:14" ht="18" customHeight="1">
      <c r="A194" s="1983" t="s">
        <v>247</v>
      </c>
      <c r="B194" s="1989">
        <v>26</v>
      </c>
      <c r="C194" s="1989" t="s">
        <v>924</v>
      </c>
      <c r="D194" s="2040">
        <v>1</v>
      </c>
      <c r="E194" s="1983" t="s">
        <v>211</v>
      </c>
      <c r="F194" s="1983" t="s">
        <v>1222</v>
      </c>
      <c r="G194" s="1405" t="s">
        <v>238</v>
      </c>
      <c r="H194" s="1405" t="s">
        <v>239</v>
      </c>
      <c r="I194" s="1406">
        <v>10.7</v>
      </c>
      <c r="J194" s="1405" t="s">
        <v>240</v>
      </c>
      <c r="K194" s="1405" t="s">
        <v>241</v>
      </c>
      <c r="L194" s="1987" t="s">
        <v>1244</v>
      </c>
      <c r="M194" s="1989">
        <v>2025</v>
      </c>
      <c r="N194" s="1407"/>
    </row>
    <row r="195" spans="1:14" ht="49.5" customHeight="1">
      <c r="A195" s="1984"/>
      <c r="B195" s="1990"/>
      <c r="C195" s="1990"/>
      <c r="D195" s="2041"/>
      <c r="E195" s="1984"/>
      <c r="F195" s="1984"/>
      <c r="G195" s="1405" t="s">
        <v>242</v>
      </c>
      <c r="H195" s="1405" t="s">
        <v>239</v>
      </c>
      <c r="I195" s="1406">
        <v>5</v>
      </c>
      <c r="J195" s="1405" t="s">
        <v>243</v>
      </c>
      <c r="K195" s="1405" t="s">
        <v>241</v>
      </c>
      <c r="L195" s="1988"/>
      <c r="M195" s="1990"/>
      <c r="N195" s="1407"/>
    </row>
    <row r="196" spans="1:13" ht="18" customHeight="1">
      <c r="A196" s="1983" t="s">
        <v>247</v>
      </c>
      <c r="B196" s="1989">
        <v>26</v>
      </c>
      <c r="C196" s="1989" t="s">
        <v>849</v>
      </c>
      <c r="D196" s="2040">
        <v>1</v>
      </c>
      <c r="E196" s="1983" t="s">
        <v>211</v>
      </c>
      <c r="F196" s="1983" t="s">
        <v>1222</v>
      </c>
      <c r="G196" s="1405" t="s">
        <v>238</v>
      </c>
      <c r="H196" s="1405" t="s">
        <v>239</v>
      </c>
      <c r="I196" s="1406">
        <v>10.8</v>
      </c>
      <c r="J196" s="1405" t="s">
        <v>240</v>
      </c>
      <c r="K196" s="1405" t="s">
        <v>241</v>
      </c>
      <c r="L196" s="1987" t="s">
        <v>1245</v>
      </c>
      <c r="M196" s="1989">
        <v>2025</v>
      </c>
    </row>
    <row r="197" spans="1:13" ht="45" customHeight="1">
      <c r="A197" s="1984"/>
      <c r="B197" s="1990"/>
      <c r="C197" s="1990"/>
      <c r="D197" s="2041"/>
      <c r="E197" s="1984"/>
      <c r="F197" s="1984"/>
      <c r="G197" s="1405" t="s">
        <v>242</v>
      </c>
      <c r="H197" s="1405" t="s">
        <v>239</v>
      </c>
      <c r="I197" s="1406">
        <v>3.7</v>
      </c>
      <c r="J197" s="1405" t="s">
        <v>243</v>
      </c>
      <c r="K197" s="1405" t="s">
        <v>241</v>
      </c>
      <c r="L197" s="1988"/>
      <c r="M197" s="1990"/>
    </row>
    <row r="198" spans="1:13" ht="18" customHeight="1">
      <c r="A198" s="1983" t="s">
        <v>247</v>
      </c>
      <c r="B198" s="1989">
        <v>26</v>
      </c>
      <c r="C198" s="1989" t="s">
        <v>850</v>
      </c>
      <c r="D198" s="2040">
        <v>1</v>
      </c>
      <c r="E198" s="1983" t="s">
        <v>211</v>
      </c>
      <c r="F198" s="1983" t="s">
        <v>1222</v>
      </c>
      <c r="G198" s="1405" t="s">
        <v>238</v>
      </c>
      <c r="H198" s="1405" t="s">
        <v>239</v>
      </c>
      <c r="I198" s="1406">
        <v>11.4</v>
      </c>
      <c r="J198" s="1405" t="s">
        <v>240</v>
      </c>
      <c r="K198" s="1405" t="s">
        <v>241</v>
      </c>
      <c r="L198" s="1987" t="s">
        <v>1246</v>
      </c>
      <c r="M198" s="1989">
        <v>2025</v>
      </c>
    </row>
    <row r="199" spans="1:13" ht="47.25" customHeight="1">
      <c r="A199" s="1984"/>
      <c r="B199" s="1990"/>
      <c r="C199" s="1990"/>
      <c r="D199" s="2041"/>
      <c r="E199" s="1984"/>
      <c r="F199" s="1984"/>
      <c r="G199" s="1405" t="s">
        <v>242</v>
      </c>
      <c r="H199" s="1405" t="s">
        <v>239</v>
      </c>
      <c r="I199" s="1406">
        <v>3.5</v>
      </c>
      <c r="J199" s="1405" t="s">
        <v>243</v>
      </c>
      <c r="K199" s="1405" t="s">
        <v>241</v>
      </c>
      <c r="L199" s="1988"/>
      <c r="M199" s="1990"/>
    </row>
    <row r="200" spans="1:13" ht="18" customHeight="1">
      <c r="A200" s="1983" t="s">
        <v>247</v>
      </c>
      <c r="B200" s="1989">
        <v>26</v>
      </c>
      <c r="C200" s="2044" t="s">
        <v>925</v>
      </c>
      <c r="D200" s="2040">
        <v>1</v>
      </c>
      <c r="E200" s="1983" t="s">
        <v>211</v>
      </c>
      <c r="F200" s="1983" t="s">
        <v>1222</v>
      </c>
      <c r="G200" s="1405" t="s">
        <v>238</v>
      </c>
      <c r="H200" s="1405" t="s">
        <v>239</v>
      </c>
      <c r="I200" s="1406">
        <v>11.5</v>
      </c>
      <c r="J200" s="1405" t="s">
        <v>240</v>
      </c>
      <c r="K200" s="1405" t="s">
        <v>241</v>
      </c>
      <c r="L200" s="1987" t="s">
        <v>1247</v>
      </c>
      <c r="M200" s="1989">
        <v>2025</v>
      </c>
    </row>
    <row r="201" spans="1:13" ht="47.25" customHeight="1">
      <c r="A201" s="1984"/>
      <c r="B201" s="1990"/>
      <c r="C201" s="2045"/>
      <c r="D201" s="2041"/>
      <c r="E201" s="1984"/>
      <c r="F201" s="1984"/>
      <c r="G201" s="1405" t="s">
        <v>242</v>
      </c>
      <c r="H201" s="1405" t="s">
        <v>239</v>
      </c>
      <c r="I201" s="1406">
        <v>3.3</v>
      </c>
      <c r="J201" s="1405" t="s">
        <v>243</v>
      </c>
      <c r="K201" s="1405" t="s">
        <v>241</v>
      </c>
      <c r="L201" s="1988"/>
      <c r="M201" s="1990"/>
    </row>
    <row r="202" spans="1:13" ht="18" customHeight="1">
      <c r="A202" s="1983" t="s">
        <v>216</v>
      </c>
      <c r="B202" s="1989">
        <v>76</v>
      </c>
      <c r="C202" s="2040">
        <v>19.6</v>
      </c>
      <c r="D202" s="2040">
        <v>1</v>
      </c>
      <c r="E202" s="1983" t="s">
        <v>211</v>
      </c>
      <c r="F202" s="1983" t="s">
        <v>1222</v>
      </c>
      <c r="G202" s="1405" t="s">
        <v>238</v>
      </c>
      <c r="H202" s="1405" t="s">
        <v>239</v>
      </c>
      <c r="I202" s="1406">
        <v>11.4</v>
      </c>
      <c r="J202" s="1405" t="s">
        <v>240</v>
      </c>
      <c r="K202" s="1405" t="s">
        <v>241</v>
      </c>
      <c r="L202" s="1987" t="s">
        <v>1248</v>
      </c>
      <c r="M202" s="1989">
        <v>2025</v>
      </c>
    </row>
    <row r="203" spans="1:13" ht="45" customHeight="1">
      <c r="A203" s="1984"/>
      <c r="B203" s="1990"/>
      <c r="C203" s="2041"/>
      <c r="D203" s="2041"/>
      <c r="E203" s="1984"/>
      <c r="F203" s="1984"/>
      <c r="G203" s="1405" t="s">
        <v>242</v>
      </c>
      <c r="H203" s="1405" t="s">
        <v>239</v>
      </c>
      <c r="I203" s="1406">
        <v>3.4</v>
      </c>
      <c r="J203" s="1405" t="s">
        <v>243</v>
      </c>
      <c r="K203" s="1405" t="s">
        <v>241</v>
      </c>
      <c r="L203" s="1988"/>
      <c r="M203" s="1990"/>
    </row>
    <row r="204" spans="1:13" ht="18" customHeight="1">
      <c r="A204" s="981" t="s">
        <v>244</v>
      </c>
      <c r="B204" s="981"/>
      <c r="C204" s="981"/>
      <c r="D204" s="1099">
        <f>D202+D200+D198+D196+D194+D192+D190+D188+D186+D180+D184+D182+D178+D176+D174+D172+D170</f>
        <v>16.1</v>
      </c>
      <c r="E204" s="981"/>
      <c r="F204" s="981"/>
      <c r="G204" s="980"/>
      <c r="H204" s="980"/>
      <c r="I204" s="980"/>
      <c r="J204" s="980"/>
      <c r="K204" s="980"/>
      <c r="L204" s="980"/>
      <c r="M204" s="980"/>
    </row>
    <row r="205" spans="1:13" ht="18" customHeight="1">
      <c r="A205" s="2038" t="s">
        <v>1033</v>
      </c>
      <c r="B205" s="2038"/>
      <c r="C205" s="2038"/>
      <c r="D205" s="2038"/>
      <c r="E205" s="2038"/>
      <c r="F205" s="2038"/>
      <c r="G205" s="2038"/>
      <c r="H205" s="2038"/>
      <c r="I205" s="2038"/>
      <c r="J205" s="2038"/>
      <c r="K205" s="2038"/>
      <c r="L205" s="2038"/>
      <c r="M205" s="2038"/>
    </row>
    <row r="206" spans="1:13" ht="36" customHeight="1">
      <c r="A206" s="1977" t="s">
        <v>846</v>
      </c>
      <c r="B206" s="1977">
        <v>7</v>
      </c>
      <c r="C206" s="1977">
        <v>35.7</v>
      </c>
      <c r="D206" s="1979">
        <v>0.7</v>
      </c>
      <c r="E206" s="1977" t="s">
        <v>204</v>
      </c>
      <c r="F206" s="1977" t="s">
        <v>1204</v>
      </c>
      <c r="G206" s="1403" t="s">
        <v>238</v>
      </c>
      <c r="H206" s="1403" t="s">
        <v>239</v>
      </c>
      <c r="I206" s="1404">
        <v>11.858</v>
      </c>
      <c r="J206" s="1403" t="s">
        <v>240</v>
      </c>
      <c r="K206" s="1403" t="s">
        <v>241</v>
      </c>
      <c r="L206" s="1987" t="s">
        <v>1205</v>
      </c>
      <c r="M206" s="1981">
        <v>2025</v>
      </c>
    </row>
    <row r="207" spans="1:13" ht="36" customHeight="1">
      <c r="A207" s="1978"/>
      <c r="B207" s="1978"/>
      <c r="C207" s="1978"/>
      <c r="D207" s="1980"/>
      <c r="E207" s="1978"/>
      <c r="F207" s="1978"/>
      <c r="G207" s="1403" t="s">
        <v>242</v>
      </c>
      <c r="H207" s="1403" t="s">
        <v>239</v>
      </c>
      <c r="I207" s="1404">
        <v>12.571</v>
      </c>
      <c r="J207" s="1403" t="s">
        <v>243</v>
      </c>
      <c r="K207" s="1403" t="s">
        <v>241</v>
      </c>
      <c r="L207" s="1988"/>
      <c r="M207" s="1982"/>
    </row>
    <row r="208" spans="1:13" ht="36" customHeight="1">
      <c r="A208" s="1977" t="s">
        <v>846</v>
      </c>
      <c r="B208" s="1977">
        <v>7</v>
      </c>
      <c r="C208" s="1977">
        <v>35.8</v>
      </c>
      <c r="D208" s="1979">
        <v>0.7</v>
      </c>
      <c r="E208" s="1977" t="s">
        <v>204</v>
      </c>
      <c r="F208" s="1977" t="s">
        <v>1204</v>
      </c>
      <c r="G208" s="1403" t="s">
        <v>238</v>
      </c>
      <c r="H208" s="1403" t="s">
        <v>239</v>
      </c>
      <c r="I208" s="1404">
        <v>11.714</v>
      </c>
      <c r="J208" s="1403" t="s">
        <v>240</v>
      </c>
      <c r="K208" s="1403" t="s">
        <v>241</v>
      </c>
      <c r="L208" s="1987" t="s">
        <v>1205</v>
      </c>
      <c r="M208" s="1981">
        <v>2025</v>
      </c>
    </row>
    <row r="209" spans="1:13" ht="36" customHeight="1">
      <c r="A209" s="1978"/>
      <c r="B209" s="1978"/>
      <c r="C209" s="1978"/>
      <c r="D209" s="1980"/>
      <c r="E209" s="1978"/>
      <c r="F209" s="1978"/>
      <c r="G209" s="1403" t="s">
        <v>242</v>
      </c>
      <c r="H209" s="1403" t="s">
        <v>239</v>
      </c>
      <c r="I209" s="1404">
        <v>11.857</v>
      </c>
      <c r="J209" s="1403" t="s">
        <v>243</v>
      </c>
      <c r="K209" s="1403" t="s">
        <v>241</v>
      </c>
      <c r="L209" s="1988"/>
      <c r="M209" s="1982"/>
    </row>
    <row r="210" spans="1:13" ht="36" customHeight="1">
      <c r="A210" s="1977" t="s">
        <v>846</v>
      </c>
      <c r="B210" s="1977">
        <v>7</v>
      </c>
      <c r="C210" s="1977">
        <v>35.9</v>
      </c>
      <c r="D210" s="1979">
        <v>1</v>
      </c>
      <c r="E210" s="1977" t="s">
        <v>204</v>
      </c>
      <c r="F210" s="1977" t="s">
        <v>1204</v>
      </c>
      <c r="G210" s="1403" t="s">
        <v>238</v>
      </c>
      <c r="H210" s="1403" t="s">
        <v>239</v>
      </c>
      <c r="I210" s="1404">
        <v>12.2</v>
      </c>
      <c r="J210" s="1403" t="s">
        <v>240</v>
      </c>
      <c r="K210" s="1403" t="s">
        <v>241</v>
      </c>
      <c r="L210" s="1987" t="s">
        <v>1206</v>
      </c>
      <c r="M210" s="1981">
        <v>2025</v>
      </c>
    </row>
    <row r="211" spans="1:13" ht="36" customHeight="1">
      <c r="A211" s="1978"/>
      <c r="B211" s="1978"/>
      <c r="C211" s="1978"/>
      <c r="D211" s="1980"/>
      <c r="E211" s="1978"/>
      <c r="F211" s="1978"/>
      <c r="G211" s="1403" t="s">
        <v>242</v>
      </c>
      <c r="H211" s="1403" t="s">
        <v>239</v>
      </c>
      <c r="I211" s="1404">
        <v>11.4</v>
      </c>
      <c r="J211" s="1403" t="s">
        <v>243</v>
      </c>
      <c r="K211" s="1403" t="s">
        <v>241</v>
      </c>
      <c r="L211" s="1988"/>
      <c r="M211" s="1982"/>
    </row>
    <row r="212" spans="1:13" ht="36" customHeight="1">
      <c r="A212" s="1977" t="s">
        <v>846</v>
      </c>
      <c r="B212" s="1977">
        <v>7</v>
      </c>
      <c r="C212" s="2049">
        <v>35.1</v>
      </c>
      <c r="D212" s="1979">
        <v>1</v>
      </c>
      <c r="E212" s="1977" t="s">
        <v>204</v>
      </c>
      <c r="F212" s="1977" t="s">
        <v>1204</v>
      </c>
      <c r="G212" s="1403" t="s">
        <v>238</v>
      </c>
      <c r="H212" s="1403" t="s">
        <v>239</v>
      </c>
      <c r="I212" s="1404">
        <v>11.2</v>
      </c>
      <c r="J212" s="1403" t="s">
        <v>240</v>
      </c>
      <c r="K212" s="1403" t="s">
        <v>241</v>
      </c>
      <c r="L212" s="1987" t="s">
        <v>1207</v>
      </c>
      <c r="M212" s="1981">
        <v>2025</v>
      </c>
    </row>
    <row r="213" spans="1:13" ht="36" customHeight="1">
      <c r="A213" s="1978"/>
      <c r="B213" s="1978"/>
      <c r="C213" s="2050"/>
      <c r="D213" s="1980"/>
      <c r="E213" s="1978"/>
      <c r="F213" s="1978"/>
      <c r="G213" s="1403" t="s">
        <v>242</v>
      </c>
      <c r="H213" s="1403" t="s">
        <v>239</v>
      </c>
      <c r="I213" s="1404">
        <v>11.2</v>
      </c>
      <c r="J213" s="1403" t="s">
        <v>243</v>
      </c>
      <c r="K213" s="1403" t="s">
        <v>241</v>
      </c>
      <c r="L213" s="1988"/>
      <c r="M213" s="1982"/>
    </row>
    <row r="214" spans="1:13" ht="36" customHeight="1">
      <c r="A214" s="1977" t="s">
        <v>846</v>
      </c>
      <c r="B214" s="1977">
        <v>7</v>
      </c>
      <c r="C214" s="1977">
        <v>35.11</v>
      </c>
      <c r="D214" s="1979">
        <v>0.9</v>
      </c>
      <c r="E214" s="1977" t="s">
        <v>204</v>
      </c>
      <c r="F214" s="1977" t="s">
        <v>1204</v>
      </c>
      <c r="G214" s="1403" t="s">
        <v>238</v>
      </c>
      <c r="H214" s="1403" t="s">
        <v>239</v>
      </c>
      <c r="I214" s="1404">
        <v>11</v>
      </c>
      <c r="J214" s="1403" t="s">
        <v>240</v>
      </c>
      <c r="K214" s="1403" t="s">
        <v>241</v>
      </c>
      <c r="L214" s="1987" t="s">
        <v>1207</v>
      </c>
      <c r="M214" s="1981">
        <v>2025</v>
      </c>
    </row>
    <row r="215" spans="1:13" ht="36" customHeight="1">
      <c r="A215" s="1978"/>
      <c r="B215" s="1978"/>
      <c r="C215" s="1978"/>
      <c r="D215" s="1980"/>
      <c r="E215" s="1978"/>
      <c r="F215" s="1978"/>
      <c r="G215" s="1403" t="s">
        <v>242</v>
      </c>
      <c r="H215" s="1403" t="s">
        <v>239</v>
      </c>
      <c r="I215" s="1404">
        <v>10.222</v>
      </c>
      <c r="J215" s="1403" t="s">
        <v>243</v>
      </c>
      <c r="K215" s="1403" t="s">
        <v>241</v>
      </c>
      <c r="L215" s="1988"/>
      <c r="M215" s="1982"/>
    </row>
    <row r="216" spans="1:13" ht="15">
      <c r="A216" s="981" t="s">
        <v>244</v>
      </c>
      <c r="B216" s="981"/>
      <c r="C216" s="981"/>
      <c r="D216" s="1727">
        <f>D214+D212+D210+D208+D206</f>
        <v>4.3</v>
      </c>
      <c r="E216" s="980"/>
      <c r="F216" s="980"/>
      <c r="G216" s="980"/>
      <c r="H216" s="980"/>
      <c r="I216" s="980"/>
      <c r="J216" s="980"/>
      <c r="K216" s="980"/>
      <c r="L216" s="980"/>
      <c r="M216" s="980"/>
    </row>
    <row r="217" spans="1:13" ht="15">
      <c r="A217" s="2046" t="s">
        <v>248</v>
      </c>
      <c r="B217" s="2047"/>
      <c r="C217" s="2048"/>
      <c r="D217" s="1099">
        <f>D216+D204+D168+D150+D124+D78</f>
        <v>70.4</v>
      </c>
      <c r="E217" s="980"/>
      <c r="F217" s="980"/>
      <c r="G217" s="980"/>
      <c r="H217" s="980"/>
      <c r="I217" s="980"/>
      <c r="J217" s="980"/>
      <c r="K217" s="980"/>
      <c r="L217" s="980"/>
      <c r="M217" s="980"/>
    </row>
  </sheetData>
  <sheetProtection/>
  <mergeCells count="663">
    <mergeCell ref="L212:L213"/>
    <mergeCell ref="M212:M213"/>
    <mergeCell ref="A217:C217"/>
    <mergeCell ref="A212:A213"/>
    <mergeCell ref="B212:B213"/>
    <mergeCell ref="C212:C213"/>
    <mergeCell ref="D212:D213"/>
    <mergeCell ref="E212:E213"/>
    <mergeCell ref="F212:F213"/>
    <mergeCell ref="L210:L211"/>
    <mergeCell ref="M210:M211"/>
    <mergeCell ref="A214:A215"/>
    <mergeCell ref="B214:B215"/>
    <mergeCell ref="C214:C215"/>
    <mergeCell ref="D214:D215"/>
    <mergeCell ref="E214:E215"/>
    <mergeCell ref="F214:F215"/>
    <mergeCell ref="L214:L215"/>
    <mergeCell ref="M214:M215"/>
    <mergeCell ref="A210:A211"/>
    <mergeCell ref="B210:B211"/>
    <mergeCell ref="C210:C211"/>
    <mergeCell ref="D210:D211"/>
    <mergeCell ref="E210:E211"/>
    <mergeCell ref="F210:F211"/>
    <mergeCell ref="M206:M207"/>
    <mergeCell ref="A208:A209"/>
    <mergeCell ref="B208:B209"/>
    <mergeCell ref="C208:C209"/>
    <mergeCell ref="D208:D209"/>
    <mergeCell ref="E208:E209"/>
    <mergeCell ref="F208:F209"/>
    <mergeCell ref="L208:L209"/>
    <mergeCell ref="M208:M209"/>
    <mergeCell ref="L202:L203"/>
    <mergeCell ref="M202:M203"/>
    <mergeCell ref="A205:M205"/>
    <mergeCell ref="A206:A207"/>
    <mergeCell ref="B206:B207"/>
    <mergeCell ref="C206:C207"/>
    <mergeCell ref="D206:D207"/>
    <mergeCell ref="E206:E207"/>
    <mergeCell ref="F206:F207"/>
    <mergeCell ref="L206:L207"/>
    <mergeCell ref="A202:A203"/>
    <mergeCell ref="B202:B203"/>
    <mergeCell ref="C202:C203"/>
    <mergeCell ref="D202:D203"/>
    <mergeCell ref="E202:E203"/>
    <mergeCell ref="F202:F203"/>
    <mergeCell ref="L198:L199"/>
    <mergeCell ref="M198:M199"/>
    <mergeCell ref="A200:A201"/>
    <mergeCell ref="B200:B201"/>
    <mergeCell ref="C200:C201"/>
    <mergeCell ref="D200:D201"/>
    <mergeCell ref="E200:E201"/>
    <mergeCell ref="F200:F201"/>
    <mergeCell ref="L200:L201"/>
    <mergeCell ref="M200:M201"/>
    <mergeCell ref="A198:A199"/>
    <mergeCell ref="B198:B199"/>
    <mergeCell ref="C198:C199"/>
    <mergeCell ref="D198:D199"/>
    <mergeCell ref="E198:E199"/>
    <mergeCell ref="F198:F199"/>
    <mergeCell ref="L194:L195"/>
    <mergeCell ref="M194:M195"/>
    <mergeCell ref="A196:A197"/>
    <mergeCell ref="B196:B197"/>
    <mergeCell ref="C196:C197"/>
    <mergeCell ref="D196:D197"/>
    <mergeCell ref="E196:E197"/>
    <mergeCell ref="F196:F197"/>
    <mergeCell ref="L196:L197"/>
    <mergeCell ref="M196:M197"/>
    <mergeCell ref="A194:A195"/>
    <mergeCell ref="B194:B195"/>
    <mergeCell ref="C194:C195"/>
    <mergeCell ref="D194:D195"/>
    <mergeCell ref="E194:E195"/>
    <mergeCell ref="F194:F195"/>
    <mergeCell ref="L190:L191"/>
    <mergeCell ref="M190:M191"/>
    <mergeCell ref="A192:A193"/>
    <mergeCell ref="B192:B193"/>
    <mergeCell ref="C192:C193"/>
    <mergeCell ref="D192:D193"/>
    <mergeCell ref="E192:E193"/>
    <mergeCell ref="F192:F193"/>
    <mergeCell ref="L192:L193"/>
    <mergeCell ref="M192:M193"/>
    <mergeCell ref="A190:A191"/>
    <mergeCell ref="B190:B191"/>
    <mergeCell ref="C190:C191"/>
    <mergeCell ref="D190:D191"/>
    <mergeCell ref="E190:E191"/>
    <mergeCell ref="F190:F191"/>
    <mergeCell ref="L186:L187"/>
    <mergeCell ref="M186:M187"/>
    <mergeCell ref="A188:A189"/>
    <mergeCell ref="B188:B189"/>
    <mergeCell ref="C188:C189"/>
    <mergeCell ref="D188:D189"/>
    <mergeCell ref="E188:E189"/>
    <mergeCell ref="F188:F189"/>
    <mergeCell ref="L188:L189"/>
    <mergeCell ref="M188:M189"/>
    <mergeCell ref="A186:A187"/>
    <mergeCell ref="B186:B187"/>
    <mergeCell ref="C186:C187"/>
    <mergeCell ref="D186:D187"/>
    <mergeCell ref="E186:E187"/>
    <mergeCell ref="F186:F187"/>
    <mergeCell ref="L182:L183"/>
    <mergeCell ref="M182:M183"/>
    <mergeCell ref="A184:A185"/>
    <mergeCell ref="B184:B185"/>
    <mergeCell ref="C184:C185"/>
    <mergeCell ref="D184:D185"/>
    <mergeCell ref="E184:E185"/>
    <mergeCell ref="F184:F185"/>
    <mergeCell ref="L184:L185"/>
    <mergeCell ref="M184:M185"/>
    <mergeCell ref="A182:A183"/>
    <mergeCell ref="B182:B183"/>
    <mergeCell ref="C182:C183"/>
    <mergeCell ref="D182:D183"/>
    <mergeCell ref="E182:E183"/>
    <mergeCell ref="F182:F183"/>
    <mergeCell ref="L178:L179"/>
    <mergeCell ref="M178:M179"/>
    <mergeCell ref="A180:A181"/>
    <mergeCell ref="B180:B181"/>
    <mergeCell ref="C180:C181"/>
    <mergeCell ref="D180:D181"/>
    <mergeCell ref="E180:E181"/>
    <mergeCell ref="F180:F181"/>
    <mergeCell ref="L180:L181"/>
    <mergeCell ref="M180:M181"/>
    <mergeCell ref="A178:A179"/>
    <mergeCell ref="B178:B179"/>
    <mergeCell ref="C178:C179"/>
    <mergeCell ref="D178:D179"/>
    <mergeCell ref="E178:E179"/>
    <mergeCell ref="F178:F179"/>
    <mergeCell ref="L174:L175"/>
    <mergeCell ref="M174:M175"/>
    <mergeCell ref="A176:A177"/>
    <mergeCell ref="B176:B177"/>
    <mergeCell ref="C176:C177"/>
    <mergeCell ref="D176:D177"/>
    <mergeCell ref="E176:E177"/>
    <mergeCell ref="F176:F177"/>
    <mergeCell ref="L176:L177"/>
    <mergeCell ref="M176:M177"/>
    <mergeCell ref="A174:A175"/>
    <mergeCell ref="B174:B175"/>
    <mergeCell ref="C174:C175"/>
    <mergeCell ref="D174:D175"/>
    <mergeCell ref="E174:E175"/>
    <mergeCell ref="F174:F175"/>
    <mergeCell ref="M170:M171"/>
    <mergeCell ref="A172:A173"/>
    <mergeCell ref="B172:B173"/>
    <mergeCell ref="C172:C173"/>
    <mergeCell ref="D172:D173"/>
    <mergeCell ref="E172:E173"/>
    <mergeCell ref="F172:F173"/>
    <mergeCell ref="L172:L173"/>
    <mergeCell ref="M172:M173"/>
    <mergeCell ref="B118:B119"/>
    <mergeCell ref="A118:A119"/>
    <mergeCell ref="A169:M169"/>
    <mergeCell ref="A170:A171"/>
    <mergeCell ref="B170:B171"/>
    <mergeCell ref="C170:C171"/>
    <mergeCell ref="D170:D171"/>
    <mergeCell ref="E170:E171"/>
    <mergeCell ref="F170:F171"/>
    <mergeCell ref="L170:L171"/>
    <mergeCell ref="C108:C109"/>
    <mergeCell ref="B108:B109"/>
    <mergeCell ref="A108:A109"/>
    <mergeCell ref="A110:A111"/>
    <mergeCell ref="B110:B111"/>
    <mergeCell ref="C110:C111"/>
    <mergeCell ref="M108:M109"/>
    <mergeCell ref="M110:M111"/>
    <mergeCell ref="L110:L111"/>
    <mergeCell ref="M118:M119"/>
    <mergeCell ref="L118:L119"/>
    <mergeCell ref="D108:D109"/>
    <mergeCell ref="D110:D111"/>
    <mergeCell ref="E110:E111"/>
    <mergeCell ref="F110:F111"/>
    <mergeCell ref="L112:L113"/>
    <mergeCell ref="E158:E159"/>
    <mergeCell ref="F158:F159"/>
    <mergeCell ref="F156:F157"/>
    <mergeCell ref="E156:E157"/>
    <mergeCell ref="D156:D157"/>
    <mergeCell ref="C156:C157"/>
    <mergeCell ref="F160:F161"/>
    <mergeCell ref="E160:E161"/>
    <mergeCell ref="D160:D161"/>
    <mergeCell ref="C160:C161"/>
    <mergeCell ref="B160:B161"/>
    <mergeCell ref="A160:A161"/>
    <mergeCell ref="A162:A163"/>
    <mergeCell ref="B162:B163"/>
    <mergeCell ref="C162:C163"/>
    <mergeCell ref="D162:D163"/>
    <mergeCell ref="E162:E163"/>
    <mergeCell ref="F162:F163"/>
    <mergeCell ref="F164:F165"/>
    <mergeCell ref="E164:E165"/>
    <mergeCell ref="D164:D165"/>
    <mergeCell ref="C164:C165"/>
    <mergeCell ref="B164:B165"/>
    <mergeCell ref="A164:A165"/>
    <mergeCell ref="A166:A167"/>
    <mergeCell ref="B166:B167"/>
    <mergeCell ref="C166:C167"/>
    <mergeCell ref="D166:D167"/>
    <mergeCell ref="E166:E167"/>
    <mergeCell ref="F166:F167"/>
    <mergeCell ref="M122:M123"/>
    <mergeCell ref="A140:A141"/>
    <mergeCell ref="A142:A143"/>
    <mergeCell ref="B140:B141"/>
    <mergeCell ref="C140:C141"/>
    <mergeCell ref="D140:D141"/>
    <mergeCell ref="E140:E141"/>
    <mergeCell ref="F140:F141"/>
    <mergeCell ref="L140:L141"/>
    <mergeCell ref="M140:M141"/>
    <mergeCell ref="M142:M143"/>
    <mergeCell ref="L142:L143"/>
    <mergeCell ref="F142:F143"/>
    <mergeCell ref="E142:E143"/>
    <mergeCell ref="D142:D143"/>
    <mergeCell ref="A132:A133"/>
    <mergeCell ref="B142:B143"/>
    <mergeCell ref="A136:A137"/>
    <mergeCell ref="B136:B137"/>
    <mergeCell ref="C136:C137"/>
    <mergeCell ref="D136:D137"/>
    <mergeCell ref="D138:D139"/>
    <mergeCell ref="C138:C139"/>
    <mergeCell ref="B138:B139"/>
    <mergeCell ref="A138:A139"/>
    <mergeCell ref="E136:E137"/>
    <mergeCell ref="E138:E139"/>
    <mergeCell ref="F136:F137"/>
    <mergeCell ref="L136:L137"/>
    <mergeCell ref="M136:M137"/>
    <mergeCell ref="M138:M139"/>
    <mergeCell ref="L138:L139"/>
    <mergeCell ref="F138:F139"/>
    <mergeCell ref="L92:L93"/>
    <mergeCell ref="M92:M93"/>
    <mergeCell ref="M94:M95"/>
    <mergeCell ref="L94:L95"/>
    <mergeCell ref="A120:A121"/>
    <mergeCell ref="L120:L121"/>
    <mergeCell ref="M120:M121"/>
    <mergeCell ref="F108:F109"/>
    <mergeCell ref="E108:E109"/>
    <mergeCell ref="L108:L109"/>
    <mergeCell ref="F94:F95"/>
    <mergeCell ref="E94:E95"/>
    <mergeCell ref="D94:D95"/>
    <mergeCell ref="C94:C95"/>
    <mergeCell ref="B94:B95"/>
    <mergeCell ref="A94:A95"/>
    <mergeCell ref="A92:A93"/>
    <mergeCell ref="B92:B93"/>
    <mergeCell ref="C92:C93"/>
    <mergeCell ref="D92:D93"/>
    <mergeCell ref="E92:E93"/>
    <mergeCell ref="F92:F93"/>
    <mergeCell ref="E96:E97"/>
    <mergeCell ref="F96:F97"/>
    <mergeCell ref="L96:L97"/>
    <mergeCell ref="M96:M97"/>
    <mergeCell ref="M98:M99"/>
    <mergeCell ref="L98:L99"/>
    <mergeCell ref="F98:F99"/>
    <mergeCell ref="E98:E99"/>
    <mergeCell ref="D102:D103"/>
    <mergeCell ref="C102:C103"/>
    <mergeCell ref="A96:A97"/>
    <mergeCell ref="B96:B97"/>
    <mergeCell ref="C96:C97"/>
    <mergeCell ref="D96:D97"/>
    <mergeCell ref="D98:D99"/>
    <mergeCell ref="C98:C99"/>
    <mergeCell ref="B98:B99"/>
    <mergeCell ref="A98:A99"/>
    <mergeCell ref="L100:L101"/>
    <mergeCell ref="M100:M101"/>
    <mergeCell ref="M102:M103"/>
    <mergeCell ref="L102:L103"/>
    <mergeCell ref="F102:F103"/>
    <mergeCell ref="E102:E103"/>
    <mergeCell ref="L56:L57"/>
    <mergeCell ref="M56:M57"/>
    <mergeCell ref="A100:A101"/>
    <mergeCell ref="A102:A103"/>
    <mergeCell ref="B100:B101"/>
    <mergeCell ref="B102:B103"/>
    <mergeCell ref="C100:C101"/>
    <mergeCell ref="D100:D101"/>
    <mergeCell ref="E100:E101"/>
    <mergeCell ref="F100:F101"/>
    <mergeCell ref="A56:A57"/>
    <mergeCell ref="B56:B57"/>
    <mergeCell ref="C56:C57"/>
    <mergeCell ref="D56:D57"/>
    <mergeCell ref="E56:E57"/>
    <mergeCell ref="F56:F57"/>
    <mergeCell ref="B120:B121"/>
    <mergeCell ref="M132:M133"/>
    <mergeCell ref="B128:B129"/>
    <mergeCell ref="C128:C129"/>
    <mergeCell ref="D128:D129"/>
    <mergeCell ref="E128:E129"/>
    <mergeCell ref="E132:E133"/>
    <mergeCell ref="F132:F133"/>
    <mergeCell ref="L132:L133"/>
    <mergeCell ref="L122:L123"/>
    <mergeCell ref="F128:F129"/>
    <mergeCell ref="L128:L129"/>
    <mergeCell ref="B114:B115"/>
    <mergeCell ref="C114:C115"/>
    <mergeCell ref="D114:D115"/>
    <mergeCell ref="E114:E115"/>
    <mergeCell ref="F120:F121"/>
    <mergeCell ref="E120:E121"/>
    <mergeCell ref="D120:D121"/>
    <mergeCell ref="C120:C121"/>
    <mergeCell ref="L130:L131"/>
    <mergeCell ref="F130:F131"/>
    <mergeCell ref="A125:M125"/>
    <mergeCell ref="A126:A127"/>
    <mergeCell ref="B126:B127"/>
    <mergeCell ref="A114:A115"/>
    <mergeCell ref="A116:A117"/>
    <mergeCell ref="F116:F117"/>
    <mergeCell ref="L116:L117"/>
    <mergeCell ref="A128:A129"/>
    <mergeCell ref="A130:A131"/>
    <mergeCell ref="B132:B133"/>
    <mergeCell ref="C132:C133"/>
    <mergeCell ref="D132:D133"/>
    <mergeCell ref="C142:C143"/>
    <mergeCell ref="M114:M115"/>
    <mergeCell ref="L114:L115"/>
    <mergeCell ref="F114:F115"/>
    <mergeCell ref="M128:M129"/>
    <mergeCell ref="M130:M131"/>
    <mergeCell ref="M74:M75"/>
    <mergeCell ref="L74:L75"/>
    <mergeCell ref="A106:A107"/>
    <mergeCell ref="F106:F107"/>
    <mergeCell ref="L106:L107"/>
    <mergeCell ref="M106:M107"/>
    <mergeCell ref="B106:B107"/>
    <mergeCell ref="C106:C107"/>
    <mergeCell ref="D106:D107"/>
    <mergeCell ref="E106:E107"/>
    <mergeCell ref="M68:M69"/>
    <mergeCell ref="L68:L69"/>
    <mergeCell ref="L70:L71"/>
    <mergeCell ref="M70:M71"/>
    <mergeCell ref="L72:L73"/>
    <mergeCell ref="M72:M73"/>
    <mergeCell ref="L144:L145"/>
    <mergeCell ref="M144:M145"/>
    <mergeCell ref="L58:L59"/>
    <mergeCell ref="M58:M59"/>
    <mergeCell ref="L60:L61"/>
    <mergeCell ref="M60:M61"/>
    <mergeCell ref="L62:L63"/>
    <mergeCell ref="M62:M63"/>
    <mergeCell ref="L66:L67"/>
    <mergeCell ref="M66:M67"/>
    <mergeCell ref="B70:B71"/>
    <mergeCell ref="B72:B73"/>
    <mergeCell ref="C72:C73"/>
    <mergeCell ref="D72:D73"/>
    <mergeCell ref="E72:E73"/>
    <mergeCell ref="E74:E75"/>
    <mergeCell ref="D74:D75"/>
    <mergeCell ref="C74:C75"/>
    <mergeCell ref="B74:B75"/>
    <mergeCell ref="C64:C65"/>
    <mergeCell ref="D64:D65"/>
    <mergeCell ref="E64:E65"/>
    <mergeCell ref="E66:E67"/>
    <mergeCell ref="D66:D67"/>
    <mergeCell ref="C66:C67"/>
    <mergeCell ref="F66:F67"/>
    <mergeCell ref="B144:B145"/>
    <mergeCell ref="C144:C145"/>
    <mergeCell ref="D144:D145"/>
    <mergeCell ref="E144:E145"/>
    <mergeCell ref="F144:F145"/>
    <mergeCell ref="B66:B67"/>
    <mergeCell ref="B68:B69"/>
    <mergeCell ref="C68:C69"/>
    <mergeCell ref="D68:D69"/>
    <mergeCell ref="A74:A75"/>
    <mergeCell ref="A144:A145"/>
    <mergeCell ref="F74:F75"/>
    <mergeCell ref="F72:F73"/>
    <mergeCell ref="F70:F71"/>
    <mergeCell ref="F68:F69"/>
    <mergeCell ref="E68:E69"/>
    <mergeCell ref="E70:E71"/>
    <mergeCell ref="D70:D71"/>
    <mergeCell ref="C70:C71"/>
    <mergeCell ref="E60:E61"/>
    <mergeCell ref="B62:B63"/>
    <mergeCell ref="A66:A67"/>
    <mergeCell ref="A68:A69"/>
    <mergeCell ref="A70:A71"/>
    <mergeCell ref="A72:A73"/>
    <mergeCell ref="C62:C63"/>
    <mergeCell ref="D62:D63"/>
    <mergeCell ref="E62:E63"/>
    <mergeCell ref="B64:B65"/>
    <mergeCell ref="F154:F155"/>
    <mergeCell ref="L154:L155"/>
    <mergeCell ref="A64:A65"/>
    <mergeCell ref="B58:B59"/>
    <mergeCell ref="C58:C59"/>
    <mergeCell ref="D58:D59"/>
    <mergeCell ref="E58:E59"/>
    <mergeCell ref="B60:B61"/>
    <mergeCell ref="C60:C61"/>
    <mergeCell ref="D60:D61"/>
    <mergeCell ref="A158:A159"/>
    <mergeCell ref="B158:B159"/>
    <mergeCell ref="C158:C159"/>
    <mergeCell ref="D158:D159"/>
    <mergeCell ref="A154:A155"/>
    <mergeCell ref="B154:B155"/>
    <mergeCell ref="C154:C155"/>
    <mergeCell ref="D154:D155"/>
    <mergeCell ref="B156:B157"/>
    <mergeCell ref="A156:A157"/>
    <mergeCell ref="F80:F81"/>
    <mergeCell ref="M54:M55"/>
    <mergeCell ref="M160:M161"/>
    <mergeCell ref="L160:L161"/>
    <mergeCell ref="M162:M163"/>
    <mergeCell ref="L162:L163"/>
    <mergeCell ref="L80:L81"/>
    <mergeCell ref="M104:M105"/>
    <mergeCell ref="M126:M127"/>
    <mergeCell ref="M154:M155"/>
    <mergeCell ref="F64:F65"/>
    <mergeCell ref="C104:C105"/>
    <mergeCell ref="L104:L105"/>
    <mergeCell ref="E104:E105"/>
    <mergeCell ref="E54:E55"/>
    <mergeCell ref="F54:F55"/>
    <mergeCell ref="F76:F77"/>
    <mergeCell ref="D104:D105"/>
    <mergeCell ref="E80:E81"/>
    <mergeCell ref="F104:F105"/>
    <mergeCell ref="M4:S4"/>
    <mergeCell ref="C76:C77"/>
    <mergeCell ref="D76:D77"/>
    <mergeCell ref="G4:G6"/>
    <mergeCell ref="A29:D29"/>
    <mergeCell ref="F58:F59"/>
    <mergeCell ref="A60:A61"/>
    <mergeCell ref="F60:F61"/>
    <mergeCell ref="F62:F63"/>
    <mergeCell ref="A62:A63"/>
    <mergeCell ref="J46:J52"/>
    <mergeCell ref="A15:T15"/>
    <mergeCell ref="D45:D52"/>
    <mergeCell ref="M5:M6"/>
    <mergeCell ref="A4:A6"/>
    <mergeCell ref="A7:T7"/>
    <mergeCell ref="C4:C6"/>
    <mergeCell ref="D4:D6"/>
    <mergeCell ref="N5:S5"/>
    <mergeCell ref="I5:I6"/>
    <mergeCell ref="A9:D9"/>
    <mergeCell ref="A14:D14"/>
    <mergeCell ref="A39:D39"/>
    <mergeCell ref="H46:H52"/>
    <mergeCell ref="K46:K52"/>
    <mergeCell ref="M45:M52"/>
    <mergeCell ref="A21:D21"/>
    <mergeCell ref="A10:T10"/>
    <mergeCell ref="E45:E52"/>
    <mergeCell ref="A43:M43"/>
    <mergeCell ref="B45:B52"/>
    <mergeCell ref="C45:C52"/>
    <mergeCell ref="M80:M81"/>
    <mergeCell ref="F46:F52"/>
    <mergeCell ref="F4:F6"/>
    <mergeCell ref="A22:T22"/>
    <mergeCell ref="A42:M42"/>
    <mergeCell ref="K4:K6"/>
    <mergeCell ref="J5:J6"/>
    <mergeCell ref="H4:H6"/>
    <mergeCell ref="B4:B6"/>
    <mergeCell ref="I4:J4"/>
    <mergeCell ref="T4:T6"/>
    <mergeCell ref="A41:M41"/>
    <mergeCell ref="A104:A105"/>
    <mergeCell ref="B104:B105"/>
    <mergeCell ref="D80:D81"/>
    <mergeCell ref="A76:A77"/>
    <mergeCell ref="A79:M79"/>
    <mergeCell ref="A54:A55"/>
    <mergeCell ref="B54:B55"/>
    <mergeCell ref="C54:C55"/>
    <mergeCell ref="D54:D55"/>
    <mergeCell ref="A1:S1"/>
    <mergeCell ref="A2:S2"/>
    <mergeCell ref="A30:T30"/>
    <mergeCell ref="A38:D38"/>
    <mergeCell ref="A3:S3"/>
    <mergeCell ref="E4:E6"/>
    <mergeCell ref="L4:L6"/>
    <mergeCell ref="A53:M53"/>
    <mergeCell ref="B76:B77"/>
    <mergeCell ref="A45:A52"/>
    <mergeCell ref="B80:B81"/>
    <mergeCell ref="C80:C81"/>
    <mergeCell ref="L76:L77"/>
    <mergeCell ref="L54:L55"/>
    <mergeCell ref="A58:A59"/>
    <mergeCell ref="A80:A81"/>
    <mergeCell ref="E76:E77"/>
    <mergeCell ref="M166:M167"/>
    <mergeCell ref="L166:L167"/>
    <mergeCell ref="M164:M165"/>
    <mergeCell ref="G45:K45"/>
    <mergeCell ref="L45:L52"/>
    <mergeCell ref="M76:M77"/>
    <mergeCell ref="I46:I52"/>
    <mergeCell ref="G46:G52"/>
    <mergeCell ref="M64:M65"/>
    <mergeCell ref="L64:L65"/>
    <mergeCell ref="C126:C127"/>
    <mergeCell ref="A146:A147"/>
    <mergeCell ref="B146:B147"/>
    <mergeCell ref="A148:A149"/>
    <mergeCell ref="E130:E131"/>
    <mergeCell ref="D130:D131"/>
    <mergeCell ref="C130:C131"/>
    <mergeCell ref="B148:B149"/>
    <mergeCell ref="C148:C149"/>
    <mergeCell ref="B130:B131"/>
    <mergeCell ref="L146:L147"/>
    <mergeCell ref="C146:C147"/>
    <mergeCell ref="D146:D147"/>
    <mergeCell ref="F146:F147"/>
    <mergeCell ref="L164:L165"/>
    <mergeCell ref="M156:M157"/>
    <mergeCell ref="L156:L157"/>
    <mergeCell ref="M158:M159"/>
    <mergeCell ref="L158:L159"/>
    <mergeCell ref="E154:E155"/>
    <mergeCell ref="A152:A153"/>
    <mergeCell ref="B152:B153"/>
    <mergeCell ref="M146:M147"/>
    <mergeCell ref="E148:E149"/>
    <mergeCell ref="F148:F149"/>
    <mergeCell ref="L126:L127"/>
    <mergeCell ref="E146:E147"/>
    <mergeCell ref="E152:E153"/>
    <mergeCell ref="F126:F127"/>
    <mergeCell ref="E126:E127"/>
    <mergeCell ref="L152:L153"/>
    <mergeCell ref="D152:D153"/>
    <mergeCell ref="M152:M153"/>
    <mergeCell ref="C152:C153"/>
    <mergeCell ref="D126:D127"/>
    <mergeCell ref="M148:M149"/>
    <mergeCell ref="F152:F153"/>
    <mergeCell ref="A151:M151"/>
    <mergeCell ref="D148:D149"/>
    <mergeCell ref="L148:L149"/>
    <mergeCell ref="A82:A83"/>
    <mergeCell ref="B82:B83"/>
    <mergeCell ref="C82:C83"/>
    <mergeCell ref="D82:D83"/>
    <mergeCell ref="E82:E83"/>
    <mergeCell ref="F82:F83"/>
    <mergeCell ref="L82:L83"/>
    <mergeCell ref="M82:M83"/>
    <mergeCell ref="A84:A85"/>
    <mergeCell ref="B84:B85"/>
    <mergeCell ref="C84:C85"/>
    <mergeCell ref="D84:D85"/>
    <mergeCell ref="E84:E85"/>
    <mergeCell ref="F84:F85"/>
    <mergeCell ref="L84:L85"/>
    <mergeCell ref="M84:M85"/>
    <mergeCell ref="A86:A87"/>
    <mergeCell ref="B86:B87"/>
    <mergeCell ref="C86:C87"/>
    <mergeCell ref="D86:D87"/>
    <mergeCell ref="E86:E87"/>
    <mergeCell ref="F86:F87"/>
    <mergeCell ref="L86:L87"/>
    <mergeCell ref="M86:M87"/>
    <mergeCell ref="A88:A89"/>
    <mergeCell ref="B88:B89"/>
    <mergeCell ref="C88:C89"/>
    <mergeCell ref="D88:D89"/>
    <mergeCell ref="E88:E89"/>
    <mergeCell ref="F88:F89"/>
    <mergeCell ref="L88:L89"/>
    <mergeCell ref="M88:M89"/>
    <mergeCell ref="A90:A91"/>
    <mergeCell ref="B90:B91"/>
    <mergeCell ref="C90:C91"/>
    <mergeCell ref="D90:D91"/>
    <mergeCell ref="E90:E91"/>
    <mergeCell ref="F90:F91"/>
    <mergeCell ref="L90:L91"/>
    <mergeCell ref="M90:M91"/>
    <mergeCell ref="A134:A135"/>
    <mergeCell ref="B134:B135"/>
    <mergeCell ref="C134:C135"/>
    <mergeCell ref="D134:D135"/>
    <mergeCell ref="E134:E135"/>
    <mergeCell ref="F134:F135"/>
    <mergeCell ref="L134:L135"/>
    <mergeCell ref="M134:M135"/>
    <mergeCell ref="A112:A113"/>
    <mergeCell ref="B112:B113"/>
    <mergeCell ref="C112:C113"/>
    <mergeCell ref="D112:D113"/>
    <mergeCell ref="E112:E113"/>
    <mergeCell ref="F112:F113"/>
    <mergeCell ref="M112:M113"/>
    <mergeCell ref="B116:B117"/>
    <mergeCell ref="C116:C117"/>
    <mergeCell ref="D116:D117"/>
    <mergeCell ref="E116:E117"/>
    <mergeCell ref="M116:M117"/>
    <mergeCell ref="C118:C119"/>
    <mergeCell ref="D118:D119"/>
    <mergeCell ref="E118:E119"/>
    <mergeCell ref="F118:F119"/>
    <mergeCell ref="A122:A123"/>
    <mergeCell ref="B122:B123"/>
    <mergeCell ref="C122:C123"/>
    <mergeCell ref="D122:D123"/>
    <mergeCell ref="E122:E123"/>
    <mergeCell ref="F122:F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V15"/>
  <sheetViews>
    <sheetView zoomScalePageLayoutView="0" workbookViewId="0" topLeftCell="A1">
      <selection activeCell="L10" sqref="L10"/>
    </sheetView>
  </sheetViews>
  <sheetFormatPr defaultColWidth="9.140625" defaultRowHeight="15"/>
  <sheetData>
    <row r="1" spans="1:22" ht="24">
      <c r="A1" s="2244" t="s">
        <v>734</v>
      </c>
      <c r="B1" s="2244"/>
      <c r="C1" s="2244"/>
      <c r="D1" s="2244"/>
      <c r="E1" s="2244"/>
      <c r="F1" s="2244"/>
      <c r="G1" s="2244"/>
      <c r="H1" s="2244"/>
      <c r="I1" s="2244"/>
      <c r="J1" s="2244"/>
      <c r="K1" s="2244"/>
      <c r="L1" s="2244"/>
      <c r="M1" s="2244"/>
      <c r="N1" s="2244"/>
      <c r="O1" s="2244"/>
      <c r="P1" s="2244"/>
      <c r="Q1" s="2244"/>
      <c r="R1" s="2244"/>
      <c r="S1" s="2244"/>
      <c r="T1" s="2244"/>
      <c r="U1" s="2244"/>
      <c r="V1" s="491"/>
    </row>
    <row r="2" spans="1:22" ht="22.5">
      <c r="A2" s="2284" t="s">
        <v>1368</v>
      </c>
      <c r="B2" s="2284"/>
      <c r="C2" s="2284"/>
      <c r="D2" s="2284"/>
      <c r="E2" s="2284"/>
      <c r="F2" s="2284"/>
      <c r="G2" s="2284"/>
      <c r="H2" s="2284"/>
      <c r="I2" s="2284"/>
      <c r="J2" s="2284"/>
      <c r="K2" s="2284"/>
      <c r="L2" s="2284"/>
      <c r="M2" s="2284"/>
      <c r="N2" s="2284"/>
      <c r="O2" s="2284"/>
      <c r="P2" s="2284"/>
      <c r="Q2" s="2284"/>
      <c r="R2" s="2284"/>
      <c r="S2" s="2284"/>
      <c r="T2" s="2284"/>
      <c r="U2" s="2284"/>
      <c r="V2" s="2284"/>
    </row>
    <row r="3" spans="1:22" ht="20.25">
      <c r="A3" s="2281" t="s">
        <v>735</v>
      </c>
      <c r="B3" s="2282"/>
      <c r="C3" s="2282"/>
      <c r="D3" s="2282"/>
      <c r="E3" s="2282"/>
      <c r="F3" s="2282"/>
      <c r="G3" s="2282"/>
      <c r="H3" s="2282"/>
      <c r="I3" s="2282"/>
      <c r="J3" s="2282"/>
      <c r="K3" s="2283"/>
      <c r="L3" s="2283"/>
      <c r="M3" s="2283"/>
      <c r="N3" s="2283"/>
      <c r="O3" s="2283"/>
      <c r="P3" s="2283"/>
      <c r="Q3" s="2283"/>
      <c r="R3" s="2283"/>
      <c r="S3" s="2283"/>
      <c r="T3" s="2283"/>
      <c r="U3" s="2283"/>
      <c r="V3" s="491"/>
    </row>
    <row r="4" spans="1:22" ht="17.25">
      <c r="A4" s="2245" t="s">
        <v>183</v>
      </c>
      <c r="B4" s="2245" t="s">
        <v>184</v>
      </c>
      <c r="C4" s="2245" t="s">
        <v>185</v>
      </c>
      <c r="D4" s="2245" t="s">
        <v>736</v>
      </c>
      <c r="E4" s="2245" t="s">
        <v>187</v>
      </c>
      <c r="F4" s="2245" t="s">
        <v>737</v>
      </c>
      <c r="G4" s="2245" t="s">
        <v>335</v>
      </c>
      <c r="H4" s="2245" t="s">
        <v>191</v>
      </c>
      <c r="I4" s="2247" t="s">
        <v>190</v>
      </c>
      <c r="J4" s="2247"/>
      <c r="K4" s="2247" t="s">
        <v>192</v>
      </c>
      <c r="L4" s="2247" t="s">
        <v>738</v>
      </c>
      <c r="M4" s="2247"/>
      <c r="N4" s="2247"/>
      <c r="O4" s="2247"/>
      <c r="P4" s="2247"/>
      <c r="Q4" s="2247"/>
      <c r="R4" s="2247"/>
      <c r="S4" s="2247"/>
      <c r="T4" s="2247"/>
      <c r="U4" s="2247"/>
      <c r="V4" s="2247"/>
    </row>
    <row r="5" spans="1:22" ht="18" thickBot="1">
      <c r="A5" s="2245"/>
      <c r="B5" s="2245"/>
      <c r="C5" s="2245"/>
      <c r="D5" s="2245"/>
      <c r="E5" s="2245"/>
      <c r="F5" s="2245"/>
      <c r="G5" s="2245"/>
      <c r="H5" s="2245"/>
      <c r="I5" s="2285" t="s">
        <v>195</v>
      </c>
      <c r="J5" s="2285" t="s">
        <v>739</v>
      </c>
      <c r="K5" s="2247"/>
      <c r="L5" s="2247" t="s">
        <v>298</v>
      </c>
      <c r="M5" s="2247" t="s">
        <v>740</v>
      </c>
      <c r="N5" s="2247"/>
      <c r="O5" s="2247"/>
      <c r="P5" s="2247"/>
      <c r="Q5" s="2247"/>
      <c r="R5" s="2247"/>
      <c r="S5" s="2247"/>
      <c r="T5" s="2247"/>
      <c r="U5" s="2247"/>
      <c r="V5" s="2247"/>
    </row>
    <row r="6" spans="1:22" ht="21" thickBot="1">
      <c r="A6" s="2246"/>
      <c r="B6" s="2246"/>
      <c r="C6" s="2246"/>
      <c r="D6" s="2246"/>
      <c r="E6" s="2246"/>
      <c r="F6" s="2246"/>
      <c r="G6" s="2246"/>
      <c r="H6" s="2246"/>
      <c r="I6" s="2286"/>
      <c r="J6" s="2286"/>
      <c r="K6" s="2247"/>
      <c r="L6" s="2247"/>
      <c r="M6" s="1517" t="s">
        <v>310</v>
      </c>
      <c r="N6" s="1518" t="s">
        <v>307</v>
      </c>
      <c r="O6" s="1518" t="s">
        <v>311</v>
      </c>
      <c r="P6" s="1518" t="s">
        <v>312</v>
      </c>
      <c r="Q6" s="1518" t="s">
        <v>1376</v>
      </c>
      <c r="R6" s="1518" t="s">
        <v>364</v>
      </c>
      <c r="S6" s="1518" t="s">
        <v>308</v>
      </c>
      <c r="T6" s="1518" t="s">
        <v>741</v>
      </c>
      <c r="U6" s="1441"/>
      <c r="V6" s="1441"/>
    </row>
    <row r="7" spans="1:22" ht="18" thickBot="1">
      <c r="A7" s="493">
        <v>1</v>
      </c>
      <c r="B7" s="493">
        <v>2</v>
      </c>
      <c r="C7" s="493">
        <v>3</v>
      </c>
      <c r="D7" s="493">
        <v>4</v>
      </c>
      <c r="E7" s="493">
        <v>5</v>
      </c>
      <c r="F7" s="493">
        <v>6</v>
      </c>
      <c r="G7" s="493">
        <v>7</v>
      </c>
      <c r="H7" s="493">
        <v>8</v>
      </c>
      <c r="I7" s="493">
        <v>9</v>
      </c>
      <c r="J7" s="493">
        <v>10</v>
      </c>
      <c r="K7" s="494">
        <v>11</v>
      </c>
      <c r="L7" s="494">
        <v>12</v>
      </c>
      <c r="M7" s="494">
        <v>13</v>
      </c>
      <c r="N7" s="494">
        <v>14</v>
      </c>
      <c r="O7" s="494">
        <v>15</v>
      </c>
      <c r="P7" s="494">
        <v>16</v>
      </c>
      <c r="Q7" s="494">
        <v>17</v>
      </c>
      <c r="R7" s="494">
        <v>18</v>
      </c>
      <c r="S7" s="494">
        <v>19</v>
      </c>
      <c r="T7" s="494">
        <v>20</v>
      </c>
      <c r="U7" s="492">
        <v>21</v>
      </c>
      <c r="V7" s="492">
        <v>22</v>
      </c>
    </row>
    <row r="8" spans="1:22" ht="18" thickBot="1">
      <c r="A8" s="2236" t="s">
        <v>1369</v>
      </c>
      <c r="B8" s="2237"/>
      <c r="C8" s="2237"/>
      <c r="D8" s="2237"/>
      <c r="E8" s="2237"/>
      <c r="F8" s="2237"/>
      <c r="G8" s="2237"/>
      <c r="H8" s="2237"/>
      <c r="I8" s="2237"/>
      <c r="J8" s="2237"/>
      <c r="K8" s="2237"/>
      <c r="L8" s="2237"/>
      <c r="M8" s="2237"/>
      <c r="N8" s="2237"/>
      <c r="O8" s="2237"/>
      <c r="P8" s="2237"/>
      <c r="Q8" s="2237"/>
      <c r="R8" s="2237"/>
      <c r="S8" s="2237"/>
      <c r="T8" s="2237"/>
      <c r="U8" s="2262"/>
      <c r="V8" s="2263"/>
    </row>
    <row r="9" spans="1:22" ht="17.25">
      <c r="A9" s="510"/>
      <c r="B9" s="1430"/>
      <c r="C9" s="1431"/>
      <c r="D9" s="1432"/>
      <c r="E9" s="1433"/>
      <c r="F9" s="498"/>
      <c r="G9" s="495"/>
      <c r="H9" s="1438"/>
      <c r="I9" s="511"/>
      <c r="J9" s="504"/>
      <c r="K9" s="511"/>
      <c r="L9" s="497"/>
      <c r="M9" s="500"/>
      <c r="N9" s="500"/>
      <c r="O9" s="500"/>
      <c r="P9" s="500"/>
      <c r="Q9" s="500"/>
      <c r="R9" s="500"/>
      <c r="S9" s="500"/>
      <c r="T9" s="500"/>
      <c r="U9" s="500"/>
      <c r="V9" s="501"/>
    </row>
    <row r="10" spans="1:22" ht="24">
      <c r="A10" s="2224" t="s">
        <v>298</v>
      </c>
      <c r="B10" s="2225"/>
      <c r="C10" s="2226"/>
      <c r="D10" s="759">
        <v>0</v>
      </c>
      <c r="E10" s="753"/>
      <c r="F10" s="754"/>
      <c r="G10" s="754"/>
      <c r="H10" s="753"/>
      <c r="I10" s="754"/>
      <c r="J10" s="754"/>
      <c r="K10" s="754"/>
      <c r="L10" s="1439">
        <v>0</v>
      </c>
      <c r="M10" s="1439">
        <v>0</v>
      </c>
      <c r="N10" s="1439">
        <v>0</v>
      </c>
      <c r="O10" s="1439">
        <v>0</v>
      </c>
      <c r="P10" s="1439">
        <v>0</v>
      </c>
      <c r="Q10" s="1439">
        <v>0</v>
      </c>
      <c r="R10" s="1439">
        <v>0</v>
      </c>
      <c r="S10" s="1439">
        <v>0</v>
      </c>
      <c r="T10" s="1439">
        <v>0</v>
      </c>
      <c r="U10" s="1439">
        <v>0</v>
      </c>
      <c r="V10" s="1439">
        <v>0</v>
      </c>
    </row>
    <row r="11" spans="1:22" ht="18" thickBot="1">
      <c r="A11" s="505" t="s">
        <v>747</v>
      </c>
      <c r="B11" s="505"/>
      <c r="C11" s="505"/>
      <c r="D11" s="505"/>
      <c r="E11" s="505"/>
      <c r="F11" s="505"/>
      <c r="G11" s="505"/>
      <c r="H11" s="506"/>
      <c r="I11" s="505"/>
      <c r="J11" s="505"/>
      <c r="K11" s="505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8"/>
    </row>
    <row r="12" spans="1:22" ht="21" thickBot="1">
      <c r="A12" s="1515">
        <v>1</v>
      </c>
      <c r="B12" s="1507">
        <v>11</v>
      </c>
      <c r="C12" s="1507">
        <v>12</v>
      </c>
      <c r="D12" s="1507">
        <v>0.6</v>
      </c>
      <c r="E12" s="1508"/>
      <c r="F12" s="1509" t="s">
        <v>1370</v>
      </c>
      <c r="G12" s="1510" t="s">
        <v>1371</v>
      </c>
      <c r="H12" s="1507" t="s">
        <v>1372</v>
      </c>
      <c r="I12" s="1507" t="s">
        <v>1372</v>
      </c>
      <c r="J12" s="1507" t="s">
        <v>1372</v>
      </c>
      <c r="K12" s="1507" t="s">
        <v>1372</v>
      </c>
      <c r="L12" s="1507" t="s">
        <v>1373</v>
      </c>
      <c r="M12" s="1507" t="s">
        <v>1372</v>
      </c>
      <c r="N12" s="1507">
        <v>6</v>
      </c>
      <c r="O12" s="1507" t="s">
        <v>1372</v>
      </c>
      <c r="P12" s="1507" t="s">
        <v>1372</v>
      </c>
      <c r="Q12" s="1507" t="s">
        <v>1372</v>
      </c>
      <c r="R12" s="1507" t="s">
        <v>1372</v>
      </c>
      <c r="S12" s="1507" t="s">
        <v>1372</v>
      </c>
      <c r="T12" s="1507" t="s">
        <v>1372</v>
      </c>
      <c r="U12" s="1507" t="s">
        <v>1372</v>
      </c>
      <c r="V12" s="1436"/>
    </row>
    <row r="13" spans="1:22" ht="21" thickBot="1">
      <c r="A13" s="1516">
        <v>2</v>
      </c>
      <c r="B13" s="1511">
        <v>24</v>
      </c>
      <c r="C13" s="1511">
        <v>35</v>
      </c>
      <c r="D13" s="1511">
        <v>1.2</v>
      </c>
      <c r="E13" s="1512"/>
      <c r="F13" s="1513" t="s">
        <v>1374</v>
      </c>
      <c r="G13" s="1514" t="s">
        <v>1371</v>
      </c>
      <c r="H13" s="1511" t="s">
        <v>1372</v>
      </c>
      <c r="I13" s="1511" t="s">
        <v>1372</v>
      </c>
      <c r="J13" s="1511" t="s">
        <v>1372</v>
      </c>
      <c r="K13" s="1511" t="s">
        <v>1372</v>
      </c>
      <c r="L13" s="1511" t="s">
        <v>1375</v>
      </c>
      <c r="M13" s="1511" t="s">
        <v>1372</v>
      </c>
      <c r="N13" s="1511">
        <v>12</v>
      </c>
      <c r="O13" s="1511" t="s">
        <v>1372</v>
      </c>
      <c r="P13" s="1511" t="s">
        <v>1372</v>
      </c>
      <c r="Q13" s="1511" t="s">
        <v>1372</v>
      </c>
      <c r="R13" s="1511" t="s">
        <v>1372</v>
      </c>
      <c r="S13" s="1511" t="s">
        <v>1372</v>
      </c>
      <c r="T13" s="1511" t="s">
        <v>1372</v>
      </c>
      <c r="U13" s="1511" t="s">
        <v>1372</v>
      </c>
      <c r="V13" s="1436"/>
    </row>
    <row r="14" spans="1:22" ht="24">
      <c r="A14" s="2240" t="s">
        <v>298</v>
      </c>
      <c r="B14" s="2240"/>
      <c r="C14" s="2240"/>
      <c r="D14" s="1040">
        <f>D13+D12</f>
        <v>1.7999999999999998</v>
      </c>
      <c r="E14" s="754"/>
      <c r="F14" s="754"/>
      <c r="G14" s="754"/>
      <c r="H14" s="753"/>
      <c r="I14" s="765"/>
      <c r="J14" s="765"/>
      <c r="K14" s="765"/>
      <c r="L14" s="766"/>
      <c r="M14" s="766"/>
      <c r="N14" s="766"/>
      <c r="O14" s="766"/>
      <c r="P14" s="766"/>
      <c r="Q14" s="766"/>
      <c r="R14" s="766"/>
      <c r="S14" s="766"/>
      <c r="T14" s="766"/>
      <c r="U14" s="53"/>
      <c r="V14" s="53"/>
    </row>
    <row r="15" spans="1:22" ht="18">
      <c r="A15" s="2239" t="s">
        <v>244</v>
      </c>
      <c r="B15" s="2239"/>
      <c r="C15" s="2239"/>
      <c r="D15" s="512">
        <f>D14+D10</f>
        <v>1.7999999999999998</v>
      </c>
      <c r="E15" s="513"/>
      <c r="F15" s="513"/>
      <c r="G15" s="513"/>
      <c r="H15" s="514"/>
      <c r="I15" s="509"/>
      <c r="J15" s="509"/>
      <c r="K15" s="509"/>
      <c r="L15" s="515"/>
      <c r="M15" s="515"/>
      <c r="N15" s="515"/>
      <c r="O15" s="515"/>
      <c r="P15" s="515"/>
      <c r="Q15" s="515"/>
      <c r="R15" s="515"/>
      <c r="S15" s="515"/>
      <c r="T15" s="515"/>
      <c r="U15" s="516"/>
      <c r="V15" s="516"/>
    </row>
  </sheetData>
  <sheetProtection/>
  <mergeCells count="22">
    <mergeCell ref="L4:V4"/>
    <mergeCell ref="I5:I6"/>
    <mergeCell ref="D4:D6"/>
    <mergeCell ref="E4:E6"/>
    <mergeCell ref="A10:C10"/>
    <mergeCell ref="A14:C14"/>
    <mergeCell ref="A15:C15"/>
    <mergeCell ref="F4:F6"/>
    <mergeCell ref="G4:G6"/>
    <mergeCell ref="J5:J6"/>
    <mergeCell ref="H4:H6"/>
    <mergeCell ref="I4:J4"/>
    <mergeCell ref="A1:U1"/>
    <mergeCell ref="A3:U3"/>
    <mergeCell ref="A4:A6"/>
    <mergeCell ref="B4:B6"/>
    <mergeCell ref="C4:C6"/>
    <mergeCell ref="A8:V8"/>
    <mergeCell ref="L5:L6"/>
    <mergeCell ref="M5:V5"/>
    <mergeCell ref="A2:V2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V307"/>
  <sheetViews>
    <sheetView zoomScalePageLayoutView="0" workbookViewId="0" topLeftCell="A1">
      <selection activeCell="A187" sqref="A187"/>
    </sheetView>
  </sheetViews>
  <sheetFormatPr defaultColWidth="9.140625" defaultRowHeight="15"/>
  <cols>
    <col min="1" max="1" width="25.140625" style="93" customWidth="1"/>
    <col min="2" max="2" width="7.57421875" style="93" customWidth="1"/>
    <col min="3" max="3" width="7.7109375" style="93" customWidth="1"/>
    <col min="4" max="4" width="8.57421875" style="93" customWidth="1"/>
    <col min="5" max="5" width="7.7109375" style="93" customWidth="1"/>
    <col min="6" max="6" width="13.421875" style="93" customWidth="1"/>
    <col min="7" max="7" width="9.421875" style="93" customWidth="1"/>
    <col min="8" max="8" width="11.8515625" style="93" customWidth="1"/>
    <col min="9" max="9" width="12.00390625" style="93" customWidth="1"/>
    <col min="10" max="10" width="10.140625" style="93" customWidth="1"/>
    <col min="11" max="11" width="8.28125" style="93" customWidth="1"/>
    <col min="12" max="12" width="33.7109375" style="93" customWidth="1"/>
    <col min="13" max="13" width="11.8515625" style="93" customWidth="1"/>
    <col min="14" max="14" width="10.421875" style="93" customWidth="1"/>
    <col min="15" max="16" width="11.28125" style="93" customWidth="1"/>
    <col min="17" max="17" width="10.28125" style="93" customWidth="1"/>
    <col min="18" max="18" width="12.8515625" style="93" customWidth="1"/>
    <col min="19" max="19" width="8.28125" style="93" customWidth="1"/>
    <col min="20" max="20" width="9.00390625" style="93" customWidth="1"/>
    <col min="21" max="21" width="6.28125" style="93" customWidth="1"/>
    <col min="22" max="22" width="11.140625" style="93" customWidth="1"/>
    <col min="23" max="16384" width="9.140625" style="93" customWidth="1"/>
  </cols>
  <sheetData>
    <row r="2" spans="1:22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5">
      <c r="A3" s="96"/>
      <c r="B3" s="96"/>
      <c r="C3" s="96"/>
      <c r="D3" s="96"/>
      <c r="E3" s="96"/>
      <c r="F3" s="96"/>
      <c r="G3" s="96"/>
      <c r="H3" s="96" t="s">
        <v>784</v>
      </c>
      <c r="I3" s="96"/>
      <c r="J3" s="96" t="s">
        <v>785</v>
      </c>
      <c r="K3" s="96"/>
      <c r="L3" s="96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>
      <c r="A4" s="96"/>
      <c r="B4" s="96" t="s">
        <v>1938</v>
      </c>
      <c r="C4" s="96"/>
      <c r="D4" s="96"/>
      <c r="E4" s="96"/>
      <c r="F4" s="96"/>
      <c r="G4" s="96"/>
      <c r="H4" s="96"/>
      <c r="I4" s="96"/>
      <c r="J4" s="96"/>
      <c r="K4" s="96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5">
      <c r="A6" s="96" t="s">
        <v>786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ht="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2" ht="15">
      <c r="A8" s="561" t="s">
        <v>787</v>
      </c>
      <c r="B8" s="562" t="s">
        <v>275</v>
      </c>
      <c r="C8" s="561"/>
      <c r="D8" s="562"/>
      <c r="E8" s="561" t="s">
        <v>549</v>
      </c>
      <c r="F8" s="561" t="s">
        <v>578</v>
      </c>
      <c r="G8" s="563" t="s">
        <v>788</v>
      </c>
      <c r="H8" s="563" t="s">
        <v>279</v>
      </c>
      <c r="I8" s="564" t="s">
        <v>789</v>
      </c>
      <c r="J8" s="565"/>
      <c r="K8" s="561" t="s">
        <v>280</v>
      </c>
      <c r="L8" s="566"/>
      <c r="M8" s="564" t="s">
        <v>790</v>
      </c>
      <c r="N8" s="567"/>
      <c r="O8" s="567"/>
      <c r="P8" s="567"/>
      <c r="Q8" s="567"/>
      <c r="R8" s="567"/>
      <c r="S8" s="567"/>
      <c r="T8" s="567"/>
      <c r="U8" s="568"/>
      <c r="V8" s="569"/>
    </row>
    <row r="9" spans="1:22" ht="15">
      <c r="A9" s="570" t="s">
        <v>791</v>
      </c>
      <c r="B9" s="571" t="s">
        <v>558</v>
      </c>
      <c r="C9" s="570" t="s">
        <v>547</v>
      </c>
      <c r="D9" s="571" t="s">
        <v>792</v>
      </c>
      <c r="E9" s="98" t="s">
        <v>561</v>
      </c>
      <c r="F9" s="570" t="s">
        <v>585</v>
      </c>
      <c r="G9" s="572" t="s">
        <v>793</v>
      </c>
      <c r="H9" s="572" t="s">
        <v>794</v>
      </c>
      <c r="I9" s="569" t="s">
        <v>795</v>
      </c>
      <c r="J9" s="561" t="s">
        <v>796</v>
      </c>
      <c r="K9" s="570" t="s">
        <v>514</v>
      </c>
      <c r="L9" s="573" t="s">
        <v>797</v>
      </c>
      <c r="M9" s="574" t="s">
        <v>695</v>
      </c>
      <c r="N9" s="564" t="s">
        <v>798</v>
      </c>
      <c r="O9" s="575"/>
      <c r="P9" s="575"/>
      <c r="Q9" s="575"/>
      <c r="R9" s="575"/>
      <c r="S9" s="575"/>
      <c r="T9" s="575"/>
      <c r="U9" s="565"/>
      <c r="V9" s="573" t="s">
        <v>194</v>
      </c>
    </row>
    <row r="10" spans="1:22" ht="15">
      <c r="A10" s="570" t="s">
        <v>799</v>
      </c>
      <c r="B10" s="571" t="s">
        <v>565</v>
      </c>
      <c r="C10" s="570" t="s">
        <v>559</v>
      </c>
      <c r="D10" s="571"/>
      <c r="E10" s="570" t="s">
        <v>285</v>
      </c>
      <c r="F10" s="570"/>
      <c r="G10" s="572" t="s">
        <v>706</v>
      </c>
      <c r="H10" s="572" t="s">
        <v>699</v>
      </c>
      <c r="I10" s="573" t="s">
        <v>303</v>
      </c>
      <c r="J10" s="570" t="s">
        <v>522</v>
      </c>
      <c r="K10" s="570"/>
      <c r="L10" s="573"/>
      <c r="M10" s="573" t="s">
        <v>800</v>
      </c>
      <c r="N10" s="570" t="s">
        <v>801</v>
      </c>
      <c r="O10" s="570" t="s">
        <v>802</v>
      </c>
      <c r="P10" s="570" t="s">
        <v>803</v>
      </c>
      <c r="Q10" s="570" t="s">
        <v>804</v>
      </c>
      <c r="R10" s="570" t="s">
        <v>805</v>
      </c>
      <c r="S10" s="570" t="s">
        <v>801</v>
      </c>
      <c r="T10" s="573" t="s">
        <v>806</v>
      </c>
      <c r="U10" s="561" t="s">
        <v>807</v>
      </c>
      <c r="V10" s="573"/>
    </row>
    <row r="11" spans="1:22" ht="15">
      <c r="A11" s="576" t="s">
        <v>808</v>
      </c>
      <c r="B11" s="577"/>
      <c r="C11" s="576"/>
      <c r="D11" s="577"/>
      <c r="E11" s="576"/>
      <c r="F11" s="576"/>
      <c r="G11" s="578"/>
      <c r="H11" s="578"/>
      <c r="I11" s="578"/>
      <c r="J11" s="578"/>
      <c r="K11" s="578"/>
      <c r="L11" s="578"/>
      <c r="M11" s="576" t="s">
        <v>809</v>
      </c>
      <c r="N11" s="576" t="s">
        <v>810</v>
      </c>
      <c r="O11" s="576" t="s">
        <v>810</v>
      </c>
      <c r="P11" s="576" t="s">
        <v>811</v>
      </c>
      <c r="Q11" s="576" t="s">
        <v>812</v>
      </c>
      <c r="R11" s="576" t="s">
        <v>813</v>
      </c>
      <c r="S11" s="576" t="s">
        <v>814</v>
      </c>
      <c r="T11" s="578" t="s">
        <v>815</v>
      </c>
      <c r="U11" s="578"/>
      <c r="V11" s="578"/>
    </row>
    <row r="12" spans="1:22" ht="15">
      <c r="A12" s="576">
        <v>1</v>
      </c>
      <c r="B12" s="579">
        <v>2</v>
      </c>
      <c r="C12" s="579">
        <v>3</v>
      </c>
      <c r="D12" s="579">
        <v>4</v>
      </c>
      <c r="E12" s="579">
        <v>5</v>
      </c>
      <c r="F12" s="579">
        <v>6</v>
      </c>
      <c r="G12" s="579">
        <v>7</v>
      </c>
      <c r="H12" s="579">
        <v>8</v>
      </c>
      <c r="I12" s="579">
        <v>9</v>
      </c>
      <c r="J12" s="579">
        <v>10</v>
      </c>
      <c r="K12" s="579">
        <v>11</v>
      </c>
      <c r="L12" s="579">
        <v>12</v>
      </c>
      <c r="M12" s="579">
        <v>13</v>
      </c>
      <c r="N12" s="579">
        <v>14</v>
      </c>
      <c r="O12" s="579">
        <v>15</v>
      </c>
      <c r="P12" s="579">
        <v>18</v>
      </c>
      <c r="Q12" s="579">
        <v>17</v>
      </c>
      <c r="R12" s="579">
        <v>18</v>
      </c>
      <c r="S12" s="579">
        <v>19</v>
      </c>
      <c r="T12" s="579">
        <v>20</v>
      </c>
      <c r="U12" s="579">
        <v>21</v>
      </c>
      <c r="V12" s="579">
        <v>22</v>
      </c>
    </row>
    <row r="13" spans="1:22" ht="15">
      <c r="A13" s="1794" t="s">
        <v>816</v>
      </c>
      <c r="B13" s="1795"/>
      <c r="C13" s="586"/>
      <c r="D13" s="587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</row>
    <row r="14" spans="1:22" ht="15">
      <c r="A14" s="1793" t="s">
        <v>1939</v>
      </c>
      <c r="B14" s="884">
        <v>1</v>
      </c>
      <c r="C14" s="883">
        <v>21</v>
      </c>
      <c r="D14" s="885">
        <v>11</v>
      </c>
      <c r="E14" s="886">
        <v>0.7</v>
      </c>
      <c r="F14" s="885" t="s">
        <v>711</v>
      </c>
      <c r="G14" s="883" t="s">
        <v>373</v>
      </c>
      <c r="H14" s="883" t="s">
        <v>411</v>
      </c>
      <c r="I14" s="548" t="s">
        <v>817</v>
      </c>
      <c r="J14" s="548" t="s">
        <v>818</v>
      </c>
      <c r="K14" s="883" t="s">
        <v>372</v>
      </c>
      <c r="L14" s="548" t="s">
        <v>1940</v>
      </c>
      <c r="M14" s="1064">
        <f>SUM(N14:U14)</f>
        <v>2.53</v>
      </c>
      <c r="N14" s="886">
        <v>2.4</v>
      </c>
      <c r="O14" s="888"/>
      <c r="P14" s="888"/>
      <c r="Q14" s="886">
        <v>0.1</v>
      </c>
      <c r="R14" s="886"/>
      <c r="S14" s="886"/>
      <c r="T14" s="889"/>
      <c r="U14" s="888">
        <v>0.03</v>
      </c>
      <c r="V14" s="548"/>
    </row>
    <row r="15" spans="1:22" ht="15">
      <c r="A15" s="883" t="s">
        <v>1941</v>
      </c>
      <c r="B15" s="883">
        <v>2</v>
      </c>
      <c r="C15" s="890">
        <v>41</v>
      </c>
      <c r="D15" s="890">
        <v>23</v>
      </c>
      <c r="E15" s="891">
        <v>1</v>
      </c>
      <c r="F15" s="885" t="s">
        <v>711</v>
      </c>
      <c r="G15" s="883" t="s">
        <v>373</v>
      </c>
      <c r="H15" s="883" t="s">
        <v>411</v>
      </c>
      <c r="I15" s="548" t="s">
        <v>817</v>
      </c>
      <c r="J15" s="548" t="s">
        <v>818</v>
      </c>
      <c r="K15" s="883" t="s">
        <v>372</v>
      </c>
      <c r="L15" s="548" t="s">
        <v>1043</v>
      </c>
      <c r="M15" s="1064">
        <f>SUM(N15:U15)</f>
        <v>3.55</v>
      </c>
      <c r="N15" s="886">
        <v>3.3</v>
      </c>
      <c r="O15" s="888"/>
      <c r="P15" s="886">
        <v>0.1</v>
      </c>
      <c r="Q15" s="886">
        <v>0.1</v>
      </c>
      <c r="R15" s="886"/>
      <c r="S15" s="886"/>
      <c r="T15" s="889"/>
      <c r="U15" s="1291">
        <v>0.05</v>
      </c>
      <c r="V15" s="548"/>
    </row>
    <row r="16" spans="1:22" ht="15">
      <c r="A16" s="883" t="s">
        <v>1941</v>
      </c>
      <c r="B16" s="884">
        <v>3</v>
      </c>
      <c r="C16" s="94">
        <v>41</v>
      </c>
      <c r="D16" s="94">
        <v>24</v>
      </c>
      <c r="E16" s="549">
        <v>1</v>
      </c>
      <c r="F16" s="885" t="s">
        <v>711</v>
      </c>
      <c r="G16" s="883" t="s">
        <v>365</v>
      </c>
      <c r="H16" s="883" t="s">
        <v>411</v>
      </c>
      <c r="I16" s="548" t="s">
        <v>817</v>
      </c>
      <c r="J16" s="548" t="s">
        <v>818</v>
      </c>
      <c r="K16" s="883" t="s">
        <v>372</v>
      </c>
      <c r="L16" s="548" t="s">
        <v>1043</v>
      </c>
      <c r="M16" s="1064">
        <f>SUM(N16:U16)</f>
        <v>3.55</v>
      </c>
      <c r="N16" s="886">
        <v>3.3</v>
      </c>
      <c r="O16" s="888"/>
      <c r="P16" s="886">
        <v>0.1</v>
      </c>
      <c r="Q16" s="886">
        <v>0.1</v>
      </c>
      <c r="R16" s="886"/>
      <c r="S16" s="886"/>
      <c r="T16" s="889"/>
      <c r="U16" s="1291">
        <v>0.05</v>
      </c>
      <c r="V16" s="548"/>
    </row>
    <row r="17" spans="1:22" ht="15">
      <c r="A17" s="550" t="s">
        <v>298</v>
      </c>
      <c r="B17" s="550"/>
      <c r="C17" s="550"/>
      <c r="D17" s="550"/>
      <c r="E17" s="895">
        <f>E16+E15+E14</f>
        <v>2.7</v>
      </c>
      <c r="F17" s="550"/>
      <c r="G17" s="550"/>
      <c r="H17" s="550"/>
      <c r="I17" s="550"/>
      <c r="J17" s="550"/>
      <c r="K17" s="550"/>
      <c r="L17" s="550"/>
      <c r="M17" s="551">
        <f>M16+M15+M14</f>
        <v>9.629999999999999</v>
      </c>
      <c r="N17" s="551">
        <f aca="true" t="shared" si="0" ref="N17:V17">N16+N15+N14</f>
        <v>9</v>
      </c>
      <c r="O17" s="551">
        <f t="shared" si="0"/>
        <v>0</v>
      </c>
      <c r="P17" s="551">
        <f t="shared" si="0"/>
        <v>0.2</v>
      </c>
      <c r="Q17" s="551">
        <f t="shared" si="0"/>
        <v>0.30000000000000004</v>
      </c>
      <c r="R17" s="551">
        <f t="shared" si="0"/>
        <v>0</v>
      </c>
      <c r="S17" s="551">
        <f t="shared" si="0"/>
        <v>0</v>
      </c>
      <c r="T17" s="551">
        <f t="shared" si="0"/>
        <v>0</v>
      </c>
      <c r="U17" s="551">
        <f t="shared" si="0"/>
        <v>0.13</v>
      </c>
      <c r="V17" s="551">
        <f t="shared" si="0"/>
        <v>0</v>
      </c>
    </row>
    <row r="18" spans="1:22" ht="15">
      <c r="A18" s="1794" t="s">
        <v>819</v>
      </c>
      <c r="B18" s="1797"/>
      <c r="C18" s="94"/>
      <c r="D18" s="94"/>
      <c r="E18" s="94"/>
      <c r="F18" s="95"/>
      <c r="G18" s="94"/>
      <c r="H18" s="94"/>
      <c r="I18" s="95"/>
      <c r="J18" s="95"/>
      <c r="K18" s="95"/>
      <c r="L18" s="95"/>
      <c r="M18" s="552"/>
      <c r="N18" s="553"/>
      <c r="O18" s="553"/>
      <c r="P18" s="553"/>
      <c r="Q18" s="553"/>
      <c r="R18" s="554"/>
      <c r="S18" s="553"/>
      <c r="T18" s="553"/>
      <c r="U18" s="555"/>
      <c r="V18" s="95"/>
    </row>
    <row r="19" spans="1:22" ht="15">
      <c r="A19" s="95" t="s">
        <v>1942</v>
      </c>
      <c r="B19" s="905">
        <v>1</v>
      </c>
      <c r="C19" s="94">
        <v>53</v>
      </c>
      <c r="D19" s="94">
        <v>9</v>
      </c>
      <c r="E19" s="549">
        <v>0.7</v>
      </c>
      <c r="F19" s="95" t="s">
        <v>1943</v>
      </c>
      <c r="G19" s="94" t="s">
        <v>349</v>
      </c>
      <c r="H19" s="94" t="s">
        <v>411</v>
      </c>
      <c r="I19" s="94" t="s">
        <v>817</v>
      </c>
      <c r="J19" s="94" t="s">
        <v>818</v>
      </c>
      <c r="K19" s="95" t="s">
        <v>434</v>
      </c>
      <c r="L19" s="95" t="s">
        <v>1044</v>
      </c>
      <c r="M19" s="887">
        <f>SUM(N19:U19)</f>
        <v>4.68</v>
      </c>
      <c r="N19" s="552">
        <v>0.9</v>
      </c>
      <c r="O19" s="552">
        <v>3.7</v>
      </c>
      <c r="P19" s="1292">
        <v>0.06</v>
      </c>
      <c r="Q19" s="893"/>
      <c r="R19" s="94"/>
      <c r="S19" s="94"/>
      <c r="T19" s="893"/>
      <c r="U19" s="893">
        <v>0.02</v>
      </c>
      <c r="V19" s="95"/>
    </row>
    <row r="20" spans="1:22" ht="15">
      <c r="A20" s="95" t="s">
        <v>1944</v>
      </c>
      <c r="B20" s="905">
        <v>2</v>
      </c>
      <c r="C20" s="94">
        <v>29</v>
      </c>
      <c r="D20" s="94">
        <v>31</v>
      </c>
      <c r="E20" s="549">
        <v>1</v>
      </c>
      <c r="F20" s="885" t="s">
        <v>711</v>
      </c>
      <c r="G20" s="94" t="s">
        <v>342</v>
      </c>
      <c r="H20" s="94" t="s">
        <v>411</v>
      </c>
      <c r="I20" s="94" t="s">
        <v>817</v>
      </c>
      <c r="J20" s="94" t="s">
        <v>818</v>
      </c>
      <c r="K20" s="95" t="s">
        <v>358</v>
      </c>
      <c r="L20" s="95" t="s">
        <v>820</v>
      </c>
      <c r="M20" s="887">
        <f aca="true" t="shared" si="1" ref="M20:M25">SUM(N20:U20)</f>
        <v>7.159999999999999</v>
      </c>
      <c r="N20" s="552">
        <v>4.2</v>
      </c>
      <c r="O20" s="552">
        <v>2.8</v>
      </c>
      <c r="P20" s="1292">
        <v>0.04</v>
      </c>
      <c r="Q20" s="893"/>
      <c r="R20" s="94"/>
      <c r="S20" s="94"/>
      <c r="T20" s="549">
        <v>0.1</v>
      </c>
      <c r="U20" s="893">
        <v>0.02</v>
      </c>
      <c r="V20" s="95"/>
    </row>
    <row r="21" spans="1:22" ht="15">
      <c r="A21" s="95" t="s">
        <v>1945</v>
      </c>
      <c r="B21" s="905">
        <v>3</v>
      </c>
      <c r="C21" s="94">
        <v>32</v>
      </c>
      <c r="D21" s="1796" t="s">
        <v>1946</v>
      </c>
      <c r="E21" s="549">
        <v>1</v>
      </c>
      <c r="F21" s="95" t="s">
        <v>1943</v>
      </c>
      <c r="G21" s="94" t="s">
        <v>348</v>
      </c>
      <c r="H21" s="94" t="s">
        <v>411</v>
      </c>
      <c r="I21" s="94" t="s">
        <v>817</v>
      </c>
      <c r="J21" s="94" t="s">
        <v>818</v>
      </c>
      <c r="K21" s="95" t="s">
        <v>434</v>
      </c>
      <c r="L21" s="95" t="s">
        <v>1044</v>
      </c>
      <c r="M21" s="887">
        <f t="shared" si="1"/>
        <v>6.679999999999999</v>
      </c>
      <c r="N21" s="552">
        <v>1.3</v>
      </c>
      <c r="O21" s="552">
        <v>5.3</v>
      </c>
      <c r="P21" s="1292">
        <v>0.06</v>
      </c>
      <c r="Q21" s="893"/>
      <c r="R21" s="94"/>
      <c r="S21" s="94"/>
      <c r="T21" s="893"/>
      <c r="U21" s="893">
        <v>0.02</v>
      </c>
      <c r="V21" s="95"/>
    </row>
    <row r="22" spans="1:22" ht="15">
      <c r="A22" s="95" t="s">
        <v>1945</v>
      </c>
      <c r="B22" s="905">
        <v>4</v>
      </c>
      <c r="C22" s="94">
        <v>32</v>
      </c>
      <c r="D22" s="1796" t="s">
        <v>1947</v>
      </c>
      <c r="E22" s="549">
        <v>0.6</v>
      </c>
      <c r="F22" s="95" t="s">
        <v>1943</v>
      </c>
      <c r="G22" s="94" t="s">
        <v>348</v>
      </c>
      <c r="H22" s="94" t="s">
        <v>411</v>
      </c>
      <c r="I22" s="94" t="s">
        <v>817</v>
      </c>
      <c r="J22" s="94" t="s">
        <v>818</v>
      </c>
      <c r="K22" s="95" t="s">
        <v>434</v>
      </c>
      <c r="L22" s="95" t="s">
        <v>1044</v>
      </c>
      <c r="M22" s="887">
        <f t="shared" si="1"/>
        <v>4.06</v>
      </c>
      <c r="N22" s="552">
        <v>0.8</v>
      </c>
      <c r="O22" s="552">
        <v>3.2</v>
      </c>
      <c r="P22" s="1292">
        <v>0.04</v>
      </c>
      <c r="Q22" s="893"/>
      <c r="R22" s="94"/>
      <c r="S22" s="94"/>
      <c r="T22" s="893"/>
      <c r="U22" s="893">
        <v>0.02</v>
      </c>
      <c r="V22" s="95"/>
    </row>
    <row r="23" spans="1:22" ht="15">
      <c r="A23" s="95" t="s">
        <v>1944</v>
      </c>
      <c r="B23" s="905">
        <v>5</v>
      </c>
      <c r="C23" s="94">
        <v>3</v>
      </c>
      <c r="D23" s="94">
        <v>16</v>
      </c>
      <c r="E23" s="549">
        <v>1</v>
      </c>
      <c r="F23" s="885" t="s">
        <v>711</v>
      </c>
      <c r="G23" s="94" t="s">
        <v>342</v>
      </c>
      <c r="H23" s="94" t="s">
        <v>411</v>
      </c>
      <c r="I23" s="94" t="s">
        <v>817</v>
      </c>
      <c r="J23" s="94" t="s">
        <v>818</v>
      </c>
      <c r="K23" s="95" t="s">
        <v>358</v>
      </c>
      <c r="L23" s="95" t="s">
        <v>820</v>
      </c>
      <c r="M23" s="887">
        <f t="shared" si="1"/>
        <v>7.16</v>
      </c>
      <c r="N23" s="552">
        <v>4.2</v>
      </c>
      <c r="O23" s="552">
        <v>2.8</v>
      </c>
      <c r="P23" s="1292">
        <v>0.04</v>
      </c>
      <c r="Q23" s="893"/>
      <c r="R23" s="94"/>
      <c r="S23" s="94"/>
      <c r="T23" s="549"/>
      <c r="U23" s="893">
        <v>0.12</v>
      </c>
      <c r="V23" s="95"/>
    </row>
    <row r="24" spans="1:22" ht="15">
      <c r="A24" s="95" t="s">
        <v>1945</v>
      </c>
      <c r="B24" s="905">
        <v>6</v>
      </c>
      <c r="C24" s="94">
        <v>33</v>
      </c>
      <c r="D24" s="94">
        <v>17</v>
      </c>
      <c r="E24" s="549">
        <v>1</v>
      </c>
      <c r="F24" s="885" t="s">
        <v>711</v>
      </c>
      <c r="G24" s="94" t="s">
        <v>342</v>
      </c>
      <c r="H24" s="94" t="s">
        <v>411</v>
      </c>
      <c r="I24" s="94" t="s">
        <v>817</v>
      </c>
      <c r="J24" s="94" t="s">
        <v>818</v>
      </c>
      <c r="K24" s="95" t="s">
        <v>358</v>
      </c>
      <c r="L24" s="95" t="s">
        <v>1948</v>
      </c>
      <c r="M24" s="887">
        <f t="shared" si="1"/>
        <v>7.179999999999999</v>
      </c>
      <c r="N24" s="552">
        <v>4.2</v>
      </c>
      <c r="O24" s="552">
        <v>2.8</v>
      </c>
      <c r="P24" s="1292">
        <v>0.06</v>
      </c>
      <c r="Q24" s="893"/>
      <c r="R24" s="94"/>
      <c r="S24" s="893"/>
      <c r="T24" s="549">
        <v>0.1</v>
      </c>
      <c r="U24" s="893">
        <v>0.02</v>
      </c>
      <c r="V24" s="95"/>
    </row>
    <row r="25" spans="1:22" ht="15.75" thickBot="1">
      <c r="A25" s="95" t="s">
        <v>1944</v>
      </c>
      <c r="B25" s="905">
        <v>7</v>
      </c>
      <c r="C25" s="94">
        <v>17</v>
      </c>
      <c r="D25" s="94">
        <v>18</v>
      </c>
      <c r="E25" s="549">
        <v>0.6</v>
      </c>
      <c r="F25" s="95" t="s">
        <v>1943</v>
      </c>
      <c r="G25" s="94" t="s">
        <v>342</v>
      </c>
      <c r="H25" s="94" t="s">
        <v>411</v>
      </c>
      <c r="I25" s="94" t="s">
        <v>817</v>
      </c>
      <c r="J25" s="94" t="s">
        <v>818</v>
      </c>
      <c r="K25" s="95" t="s">
        <v>434</v>
      </c>
      <c r="L25" s="95" t="s">
        <v>1044</v>
      </c>
      <c r="M25" s="887">
        <f t="shared" si="1"/>
        <v>4.06</v>
      </c>
      <c r="N25" s="552">
        <v>0.8</v>
      </c>
      <c r="O25" s="552">
        <v>3.2</v>
      </c>
      <c r="P25" s="1292">
        <v>0.04</v>
      </c>
      <c r="Q25" s="893"/>
      <c r="R25" s="549"/>
      <c r="S25" s="893"/>
      <c r="T25" s="893"/>
      <c r="U25" s="893">
        <v>0.02</v>
      </c>
      <c r="V25" s="95"/>
    </row>
    <row r="26" spans="1:22" ht="15.75" thickBot="1">
      <c r="A26" s="558" t="s">
        <v>244</v>
      </c>
      <c r="B26" s="559"/>
      <c r="C26" s="559"/>
      <c r="D26" s="559"/>
      <c r="E26" s="896">
        <f>E25+E24+E23+E22+E21+E20+E19</f>
        <v>5.9</v>
      </c>
      <c r="F26" s="560"/>
      <c r="G26" s="559"/>
      <c r="H26" s="560"/>
      <c r="I26" s="560"/>
      <c r="J26" s="560"/>
      <c r="K26" s="560"/>
      <c r="L26" s="560"/>
      <c r="M26" s="1065" t="e">
        <f>#REF!+#REF!+#REF!+#REF!+#REF!+#REF!+#REF!+#REF!+#REF!+#REF!+#REF!+#REF!+#REF!+M25+M24+M23+M22+M21+M20+M19</f>
        <v>#REF!</v>
      </c>
      <c r="N26" s="1065" t="e">
        <f>#REF!+#REF!+#REF!+#REF!+#REF!+#REF!+#REF!+#REF!+#REF!+#REF!+#REF!+#REF!+#REF!+N25+N24+N23+N22+N21+N20+N19</f>
        <v>#REF!</v>
      </c>
      <c r="O26" s="1065" t="e">
        <f>#REF!+#REF!+#REF!+#REF!+#REF!+#REF!+#REF!+#REF!+#REF!+#REF!+#REF!+#REF!+#REF!+O25+O24+O23+O22+O21+O20+O19</f>
        <v>#REF!</v>
      </c>
      <c r="P26" s="1065" t="e">
        <f>#REF!+#REF!+#REF!+#REF!+#REF!+#REF!+#REF!+#REF!+#REF!+#REF!+#REF!+#REF!+#REF!+P25+P24+P23+P22+P21+P20+P19</f>
        <v>#REF!</v>
      </c>
      <c r="Q26" s="1065" t="e">
        <f>#REF!+#REF!+#REF!+#REF!+#REF!+#REF!+#REF!+#REF!+#REF!+#REF!+#REF!+#REF!+#REF!+Q25+Q24+Q23+Q22+Q21+Q20+Q19</f>
        <v>#REF!</v>
      </c>
      <c r="R26" s="1065" t="e">
        <f>#REF!+#REF!+#REF!+#REF!+#REF!+#REF!+#REF!+#REF!+#REF!+#REF!+#REF!+#REF!+#REF!+R25+R24+R23+R22+R21+R20+R19</f>
        <v>#REF!</v>
      </c>
      <c r="S26" s="1065" t="e">
        <f>#REF!+#REF!+#REF!+#REF!+#REF!+#REF!+#REF!+#REF!+#REF!+#REF!+#REF!+#REF!+#REF!+S25+S24+S23+S22+S21+S20+S19</f>
        <v>#REF!</v>
      </c>
      <c r="T26" s="1065" t="e">
        <f>#REF!+#REF!+#REF!+#REF!+#REF!+#REF!+#REF!+#REF!+#REF!+#REF!+#REF!+#REF!+#REF!+T25+T24+T23+T22+T21+T20+T19</f>
        <v>#REF!</v>
      </c>
      <c r="U26" s="1065" t="e">
        <f>#REF!+#REF!+#REF!+#REF!+#REF!+#REF!+#REF!+#REF!+#REF!+#REF!+#REF!+#REF!+#REF!+U25+U24+U23+U22+U21+U20+U19</f>
        <v>#REF!</v>
      </c>
      <c r="V26" s="1065" t="e">
        <f>#REF!+#REF!+#REF!+#REF!+#REF!+#REF!+#REF!+#REF!+#REF!+#REF!+#REF!+#REF!+#REF!+V25+V24+V23+V22+V21+V20+V19</f>
        <v>#REF!</v>
      </c>
    </row>
    <row r="27" spans="1:22" ht="15">
      <c r="A27" s="1794" t="s">
        <v>821</v>
      </c>
      <c r="B27" s="180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4" t="s">
        <v>203</v>
      </c>
      <c r="O27" s="94" t="s">
        <v>339</v>
      </c>
      <c r="P27" s="94" t="s">
        <v>310</v>
      </c>
      <c r="Q27" s="94" t="s">
        <v>308</v>
      </c>
      <c r="R27" s="94" t="s">
        <v>341</v>
      </c>
      <c r="S27" s="94" t="s">
        <v>340</v>
      </c>
      <c r="T27" s="95" t="s">
        <v>741</v>
      </c>
      <c r="U27" s="94" t="s">
        <v>807</v>
      </c>
      <c r="V27" s="94" t="s">
        <v>194</v>
      </c>
    </row>
    <row r="28" spans="1:22" ht="15">
      <c r="A28" s="1293" t="s">
        <v>824</v>
      </c>
      <c r="B28" s="898">
        <v>1</v>
      </c>
      <c r="C28" s="898">
        <v>37</v>
      </c>
      <c r="D28" s="1798" t="s">
        <v>322</v>
      </c>
      <c r="E28" s="899">
        <v>1</v>
      </c>
      <c r="F28" s="883" t="s">
        <v>708</v>
      </c>
      <c r="G28" s="897" t="s">
        <v>342</v>
      </c>
      <c r="H28" s="898" t="s">
        <v>411</v>
      </c>
      <c r="I28" s="898" t="s">
        <v>817</v>
      </c>
      <c r="J28" s="898" t="s">
        <v>818</v>
      </c>
      <c r="K28" s="898" t="s">
        <v>823</v>
      </c>
      <c r="L28" s="95" t="s">
        <v>1046</v>
      </c>
      <c r="M28" s="887">
        <f>SUM(N28:U28)</f>
        <v>8.439999999999998</v>
      </c>
      <c r="N28" s="553">
        <v>1.4</v>
      </c>
      <c r="O28" s="553">
        <v>6.7</v>
      </c>
      <c r="P28" s="553">
        <v>0.2</v>
      </c>
      <c r="Q28" s="553">
        <v>0.1</v>
      </c>
      <c r="R28" s="95"/>
      <c r="S28" s="555"/>
      <c r="T28" s="95"/>
      <c r="U28" s="555">
        <v>0.04</v>
      </c>
      <c r="V28" s="95"/>
    </row>
    <row r="29" spans="1:22" ht="15">
      <c r="A29" s="1293" t="s">
        <v>824</v>
      </c>
      <c r="B29" s="898">
        <v>2</v>
      </c>
      <c r="C29" s="898">
        <v>12</v>
      </c>
      <c r="D29" s="897">
        <v>10</v>
      </c>
      <c r="E29" s="899">
        <v>1</v>
      </c>
      <c r="F29" s="883" t="s">
        <v>708</v>
      </c>
      <c r="G29" s="897" t="s">
        <v>342</v>
      </c>
      <c r="H29" s="898" t="s">
        <v>411</v>
      </c>
      <c r="I29" s="898" t="s">
        <v>817</v>
      </c>
      <c r="J29" s="898" t="s">
        <v>818</v>
      </c>
      <c r="K29" s="898" t="s">
        <v>823</v>
      </c>
      <c r="L29" s="95" t="s">
        <v>1046</v>
      </c>
      <c r="M29" s="887">
        <f aca="true" t="shared" si="2" ref="M29:M47">SUM(N29:U29)</f>
        <v>8.439999999999998</v>
      </c>
      <c r="N29" s="553">
        <v>1.4</v>
      </c>
      <c r="O29" s="553">
        <v>6.7</v>
      </c>
      <c r="P29" s="553">
        <v>0.2</v>
      </c>
      <c r="Q29" s="553">
        <v>0.1</v>
      </c>
      <c r="R29" s="95"/>
      <c r="S29" s="555"/>
      <c r="T29" s="95"/>
      <c r="U29" s="555">
        <v>0.04</v>
      </c>
      <c r="V29" s="95"/>
    </row>
    <row r="30" spans="1:22" ht="15">
      <c r="A30" s="1799" t="s">
        <v>822</v>
      </c>
      <c r="B30" s="898">
        <v>3</v>
      </c>
      <c r="C30" s="898">
        <v>54</v>
      </c>
      <c r="D30" s="1798" t="s">
        <v>440</v>
      </c>
      <c r="E30" s="899">
        <v>0.4</v>
      </c>
      <c r="F30" s="883" t="s">
        <v>708</v>
      </c>
      <c r="G30" s="897" t="s">
        <v>349</v>
      </c>
      <c r="H30" s="898" t="s">
        <v>411</v>
      </c>
      <c r="I30" s="898" t="s">
        <v>817</v>
      </c>
      <c r="J30" s="898" t="s">
        <v>818</v>
      </c>
      <c r="K30" s="898" t="s">
        <v>823</v>
      </c>
      <c r="L30" s="95" t="s">
        <v>1046</v>
      </c>
      <c r="M30" s="887">
        <f t="shared" si="2"/>
        <v>3.4200000000000004</v>
      </c>
      <c r="N30" s="553">
        <v>0.6</v>
      </c>
      <c r="O30" s="553">
        <v>2.7</v>
      </c>
      <c r="P30" s="553">
        <v>0.1</v>
      </c>
      <c r="Q30" s="553"/>
      <c r="R30" s="95"/>
      <c r="S30" s="555"/>
      <c r="T30" s="95"/>
      <c r="U30" s="555">
        <v>0.02</v>
      </c>
      <c r="V30" s="95"/>
    </row>
    <row r="31" spans="1:22" ht="15">
      <c r="A31" s="1293" t="s">
        <v>822</v>
      </c>
      <c r="B31" s="898">
        <v>4</v>
      </c>
      <c r="C31" s="898">
        <v>36</v>
      </c>
      <c r="D31" s="897">
        <v>3</v>
      </c>
      <c r="E31" s="899">
        <v>0.6</v>
      </c>
      <c r="F31" s="883" t="s">
        <v>708</v>
      </c>
      <c r="G31" s="897" t="s">
        <v>349</v>
      </c>
      <c r="H31" s="898" t="s">
        <v>411</v>
      </c>
      <c r="I31" s="898" t="s">
        <v>817</v>
      </c>
      <c r="J31" s="898" t="s">
        <v>818</v>
      </c>
      <c r="K31" s="898" t="s">
        <v>823</v>
      </c>
      <c r="L31" s="95" t="s">
        <v>1046</v>
      </c>
      <c r="M31" s="887">
        <f t="shared" si="2"/>
        <v>5.02</v>
      </c>
      <c r="N31" s="553">
        <v>0.9</v>
      </c>
      <c r="O31" s="553">
        <v>4</v>
      </c>
      <c r="P31" s="553">
        <v>0.1</v>
      </c>
      <c r="Q31" s="553"/>
      <c r="R31" s="95"/>
      <c r="S31" s="95"/>
      <c r="T31" s="95"/>
      <c r="U31" s="555">
        <v>0.02</v>
      </c>
      <c r="V31" s="95"/>
    </row>
    <row r="32" spans="1:22" ht="15">
      <c r="A32" s="1293" t="s">
        <v>822</v>
      </c>
      <c r="B32" s="898">
        <v>5</v>
      </c>
      <c r="C32" s="898">
        <v>77</v>
      </c>
      <c r="D32" s="897" t="s">
        <v>1949</v>
      </c>
      <c r="E32" s="899">
        <v>1</v>
      </c>
      <c r="F32" s="883" t="s">
        <v>708</v>
      </c>
      <c r="G32" s="897" t="s">
        <v>349</v>
      </c>
      <c r="H32" s="898" t="s">
        <v>411</v>
      </c>
      <c r="I32" s="898" t="s">
        <v>817</v>
      </c>
      <c r="J32" s="898" t="s">
        <v>818</v>
      </c>
      <c r="K32" s="898" t="s">
        <v>823</v>
      </c>
      <c r="L32" s="95" t="s">
        <v>1045</v>
      </c>
      <c r="M32" s="887">
        <f t="shared" si="2"/>
        <v>8.34</v>
      </c>
      <c r="N32" s="553"/>
      <c r="O32" s="553">
        <v>6.7</v>
      </c>
      <c r="P32" s="553">
        <v>0.2</v>
      </c>
      <c r="Q32" s="553"/>
      <c r="R32" s="95"/>
      <c r="S32" s="553">
        <v>1.4</v>
      </c>
      <c r="T32" s="95"/>
      <c r="U32" s="555">
        <v>0.04</v>
      </c>
      <c r="V32" s="95"/>
    </row>
    <row r="33" spans="1:22" ht="15">
      <c r="A33" s="1293" t="s">
        <v>822</v>
      </c>
      <c r="B33" s="898">
        <v>6</v>
      </c>
      <c r="C33" s="898">
        <v>97</v>
      </c>
      <c r="D33" s="1800" t="s">
        <v>1053</v>
      </c>
      <c r="E33" s="899">
        <v>1</v>
      </c>
      <c r="F33" s="883" t="s">
        <v>708</v>
      </c>
      <c r="G33" s="897" t="s">
        <v>349</v>
      </c>
      <c r="H33" s="898" t="s">
        <v>411</v>
      </c>
      <c r="I33" s="898" t="s">
        <v>817</v>
      </c>
      <c r="J33" s="898" t="s">
        <v>818</v>
      </c>
      <c r="K33" s="898" t="s">
        <v>823</v>
      </c>
      <c r="L33" s="95" t="s">
        <v>1045</v>
      </c>
      <c r="M33" s="887">
        <f t="shared" si="2"/>
        <v>8.34</v>
      </c>
      <c r="N33" s="553"/>
      <c r="O33" s="553">
        <v>6.7</v>
      </c>
      <c r="P33" s="553">
        <v>0.2</v>
      </c>
      <c r="Q33" s="553"/>
      <c r="R33" s="95"/>
      <c r="S33" s="553">
        <v>1.4</v>
      </c>
      <c r="T33" s="95"/>
      <c r="U33" s="555">
        <v>0.04</v>
      </c>
      <c r="V33" s="582"/>
    </row>
    <row r="34" spans="1:22" ht="15">
      <c r="A34" s="1293" t="s">
        <v>824</v>
      </c>
      <c r="B34" s="898">
        <v>7</v>
      </c>
      <c r="C34" s="898">
        <v>38</v>
      </c>
      <c r="D34" s="897">
        <v>5</v>
      </c>
      <c r="E34" s="899">
        <v>1</v>
      </c>
      <c r="F34" s="883" t="s">
        <v>708</v>
      </c>
      <c r="G34" s="897" t="s">
        <v>342</v>
      </c>
      <c r="H34" s="898" t="s">
        <v>411</v>
      </c>
      <c r="I34" s="898" t="s">
        <v>817</v>
      </c>
      <c r="J34" s="898" t="s">
        <v>818</v>
      </c>
      <c r="K34" s="898" t="s">
        <v>823</v>
      </c>
      <c r="L34" s="95" t="s">
        <v>1046</v>
      </c>
      <c r="M34" s="887">
        <f t="shared" si="2"/>
        <v>8.439999999999998</v>
      </c>
      <c r="N34" s="553">
        <v>1.4</v>
      </c>
      <c r="O34" s="553">
        <v>6.7</v>
      </c>
      <c r="P34" s="553">
        <v>0.2</v>
      </c>
      <c r="Q34" s="553">
        <v>0.1</v>
      </c>
      <c r="R34" s="95"/>
      <c r="S34" s="553"/>
      <c r="T34" s="95"/>
      <c r="U34" s="555">
        <v>0.04</v>
      </c>
      <c r="V34" s="582"/>
    </row>
    <row r="35" spans="1:22" ht="15">
      <c r="A35" s="1293" t="s">
        <v>824</v>
      </c>
      <c r="B35" s="898">
        <v>8</v>
      </c>
      <c r="C35" s="898">
        <v>10</v>
      </c>
      <c r="D35" s="897" t="s">
        <v>1042</v>
      </c>
      <c r="E35" s="899">
        <v>1</v>
      </c>
      <c r="F35" s="883" t="s">
        <v>708</v>
      </c>
      <c r="G35" s="897" t="s">
        <v>342</v>
      </c>
      <c r="H35" s="898" t="s">
        <v>411</v>
      </c>
      <c r="I35" s="898" t="s">
        <v>817</v>
      </c>
      <c r="J35" s="898" t="s">
        <v>818</v>
      </c>
      <c r="K35" s="898" t="s">
        <v>823</v>
      </c>
      <c r="L35" s="95" t="s">
        <v>1046</v>
      </c>
      <c r="M35" s="887">
        <f t="shared" si="2"/>
        <v>8.439999999999998</v>
      </c>
      <c r="N35" s="553">
        <v>1.4</v>
      </c>
      <c r="O35" s="553">
        <v>6.7</v>
      </c>
      <c r="P35" s="553">
        <v>0.2</v>
      </c>
      <c r="Q35" s="553">
        <v>0.1</v>
      </c>
      <c r="R35" s="95"/>
      <c r="S35" s="553"/>
      <c r="T35" s="95"/>
      <c r="U35" s="555">
        <v>0.04</v>
      </c>
      <c r="V35" s="582"/>
    </row>
    <row r="36" spans="1:22" ht="15">
      <c r="A36" s="1293" t="s">
        <v>824</v>
      </c>
      <c r="B36" s="898">
        <v>9</v>
      </c>
      <c r="C36" s="898">
        <v>10</v>
      </c>
      <c r="D36" s="897" t="s">
        <v>1041</v>
      </c>
      <c r="E36" s="899">
        <v>0.9</v>
      </c>
      <c r="F36" s="883" t="s">
        <v>708</v>
      </c>
      <c r="G36" s="897" t="s">
        <v>342</v>
      </c>
      <c r="H36" s="898" t="s">
        <v>411</v>
      </c>
      <c r="I36" s="898" t="s">
        <v>817</v>
      </c>
      <c r="J36" s="898" t="s">
        <v>818</v>
      </c>
      <c r="K36" s="898" t="s">
        <v>823</v>
      </c>
      <c r="L36" s="95" t="s">
        <v>1046</v>
      </c>
      <c r="M36" s="887">
        <f t="shared" si="2"/>
        <v>7.64</v>
      </c>
      <c r="N36" s="553">
        <v>1.3</v>
      </c>
      <c r="O36" s="553">
        <v>6</v>
      </c>
      <c r="P36" s="553">
        <v>0.2</v>
      </c>
      <c r="Q36" s="553">
        <v>0.1</v>
      </c>
      <c r="R36" s="95"/>
      <c r="S36" s="553"/>
      <c r="T36" s="95"/>
      <c r="U36" s="555">
        <v>0.04</v>
      </c>
      <c r="V36" s="582"/>
    </row>
    <row r="37" spans="1:22" ht="15">
      <c r="A37" s="1293" t="s">
        <v>824</v>
      </c>
      <c r="B37" s="898">
        <v>10</v>
      </c>
      <c r="C37" s="898">
        <v>16</v>
      </c>
      <c r="D37" s="897">
        <v>18</v>
      </c>
      <c r="E37" s="899">
        <v>0.9</v>
      </c>
      <c r="F37" s="883" t="s">
        <v>708</v>
      </c>
      <c r="G37" s="897" t="s">
        <v>342</v>
      </c>
      <c r="H37" s="898" t="s">
        <v>411</v>
      </c>
      <c r="I37" s="898" t="s">
        <v>817</v>
      </c>
      <c r="J37" s="898" t="s">
        <v>818</v>
      </c>
      <c r="K37" s="898" t="s">
        <v>823</v>
      </c>
      <c r="L37" s="95" t="s">
        <v>1046</v>
      </c>
      <c r="M37" s="887">
        <f t="shared" si="2"/>
        <v>7.64</v>
      </c>
      <c r="N37" s="553">
        <v>1.3</v>
      </c>
      <c r="O37" s="553">
        <v>6</v>
      </c>
      <c r="P37" s="553">
        <v>0.2</v>
      </c>
      <c r="Q37" s="553">
        <v>0.1</v>
      </c>
      <c r="R37" s="95"/>
      <c r="S37" s="553"/>
      <c r="T37" s="95"/>
      <c r="U37" s="555">
        <v>0.04</v>
      </c>
      <c r="V37" s="582"/>
    </row>
    <row r="38" spans="1:22" ht="15">
      <c r="A38" s="1293" t="s">
        <v>822</v>
      </c>
      <c r="B38" s="898">
        <v>11</v>
      </c>
      <c r="C38" s="898">
        <v>42</v>
      </c>
      <c r="D38" s="897">
        <v>28</v>
      </c>
      <c r="E38" s="899">
        <v>1</v>
      </c>
      <c r="F38" s="883" t="s">
        <v>708</v>
      </c>
      <c r="G38" s="897" t="s">
        <v>342</v>
      </c>
      <c r="H38" s="898" t="s">
        <v>411</v>
      </c>
      <c r="I38" s="898" t="s">
        <v>817</v>
      </c>
      <c r="J38" s="898" t="s">
        <v>818</v>
      </c>
      <c r="K38" s="898" t="s">
        <v>823</v>
      </c>
      <c r="L38" s="95" t="s">
        <v>1046</v>
      </c>
      <c r="M38" s="887">
        <f t="shared" si="2"/>
        <v>8.439999999999998</v>
      </c>
      <c r="N38" s="553">
        <v>1.4</v>
      </c>
      <c r="O38" s="553">
        <v>6.7</v>
      </c>
      <c r="P38" s="553">
        <v>0.2</v>
      </c>
      <c r="Q38" s="553">
        <v>0.1</v>
      </c>
      <c r="R38" s="95"/>
      <c r="S38" s="553"/>
      <c r="T38" s="95"/>
      <c r="U38" s="555">
        <v>0.04</v>
      </c>
      <c r="V38" s="582"/>
    </row>
    <row r="39" spans="1:22" ht="15">
      <c r="A39" s="1293" t="s">
        <v>824</v>
      </c>
      <c r="B39" s="898">
        <v>12</v>
      </c>
      <c r="C39" s="898">
        <v>14</v>
      </c>
      <c r="D39" s="897">
        <v>6</v>
      </c>
      <c r="E39" s="899">
        <v>0.5</v>
      </c>
      <c r="F39" s="883" t="s">
        <v>708</v>
      </c>
      <c r="G39" s="897" t="s">
        <v>342</v>
      </c>
      <c r="H39" s="898" t="s">
        <v>411</v>
      </c>
      <c r="I39" s="898" t="s">
        <v>817</v>
      </c>
      <c r="J39" s="898" t="s">
        <v>818</v>
      </c>
      <c r="K39" s="898" t="s">
        <v>823</v>
      </c>
      <c r="L39" s="95" t="s">
        <v>1046</v>
      </c>
      <c r="M39" s="887">
        <f t="shared" si="2"/>
        <v>4.119999999999999</v>
      </c>
      <c r="N39" s="553">
        <v>0.7</v>
      </c>
      <c r="O39" s="553">
        <v>3.3</v>
      </c>
      <c r="P39" s="553">
        <v>0.1</v>
      </c>
      <c r="Q39" s="553"/>
      <c r="R39" s="95"/>
      <c r="S39" s="553"/>
      <c r="T39" s="95"/>
      <c r="U39" s="555">
        <v>0.02</v>
      </c>
      <c r="V39" s="582"/>
    </row>
    <row r="40" spans="1:22" ht="15">
      <c r="A40" s="1293" t="s">
        <v>133</v>
      </c>
      <c r="B40" s="898">
        <v>13</v>
      </c>
      <c r="C40" s="898">
        <v>34</v>
      </c>
      <c r="D40" s="897" t="s">
        <v>1051</v>
      </c>
      <c r="E40" s="899">
        <v>1</v>
      </c>
      <c r="F40" s="883" t="s">
        <v>708</v>
      </c>
      <c r="G40" s="897" t="s">
        <v>348</v>
      </c>
      <c r="H40" s="898" t="s">
        <v>411</v>
      </c>
      <c r="I40" s="898" t="s">
        <v>817</v>
      </c>
      <c r="J40" s="898" t="s">
        <v>818</v>
      </c>
      <c r="K40" s="898" t="s">
        <v>823</v>
      </c>
      <c r="L40" s="95" t="s">
        <v>1045</v>
      </c>
      <c r="M40" s="887">
        <f t="shared" si="2"/>
        <v>8.34</v>
      </c>
      <c r="N40" s="553"/>
      <c r="O40" s="553">
        <v>6.7</v>
      </c>
      <c r="P40" s="553">
        <v>0.2</v>
      </c>
      <c r="Q40" s="553"/>
      <c r="R40" s="95"/>
      <c r="S40" s="553">
        <v>1.4</v>
      </c>
      <c r="T40" s="95"/>
      <c r="U40" s="555">
        <v>0.04</v>
      </c>
      <c r="V40" s="582"/>
    </row>
    <row r="41" spans="1:22" ht="15">
      <c r="A41" s="1293" t="s">
        <v>133</v>
      </c>
      <c r="B41" s="898">
        <v>14</v>
      </c>
      <c r="C41" s="898">
        <v>49</v>
      </c>
      <c r="D41" s="897" t="s">
        <v>1950</v>
      </c>
      <c r="E41" s="899">
        <v>1</v>
      </c>
      <c r="F41" s="883" t="s">
        <v>708</v>
      </c>
      <c r="G41" s="897" t="s">
        <v>348</v>
      </c>
      <c r="H41" s="898" t="s">
        <v>411</v>
      </c>
      <c r="I41" s="898" t="s">
        <v>817</v>
      </c>
      <c r="J41" s="898" t="s">
        <v>818</v>
      </c>
      <c r="K41" s="898" t="s">
        <v>823</v>
      </c>
      <c r="L41" s="95" t="s">
        <v>1045</v>
      </c>
      <c r="M41" s="887">
        <f t="shared" si="2"/>
        <v>8.34</v>
      </c>
      <c r="N41" s="553"/>
      <c r="O41" s="553">
        <v>6.7</v>
      </c>
      <c r="P41" s="553">
        <v>0.2</v>
      </c>
      <c r="Q41" s="553"/>
      <c r="R41" s="95"/>
      <c r="S41" s="553">
        <v>1.4</v>
      </c>
      <c r="T41" s="95"/>
      <c r="U41" s="555">
        <v>0.04</v>
      </c>
      <c r="V41" s="582"/>
    </row>
    <row r="42" spans="1:22" ht="15">
      <c r="A42" s="1293" t="s">
        <v>822</v>
      </c>
      <c r="B42" s="898">
        <v>15</v>
      </c>
      <c r="C42" s="898">
        <v>10</v>
      </c>
      <c r="D42" s="897" t="s">
        <v>1951</v>
      </c>
      <c r="E42" s="899">
        <v>0.9</v>
      </c>
      <c r="F42" s="883" t="s">
        <v>708</v>
      </c>
      <c r="G42" s="897" t="s">
        <v>342</v>
      </c>
      <c r="H42" s="898" t="s">
        <v>411</v>
      </c>
      <c r="I42" s="898" t="s">
        <v>817</v>
      </c>
      <c r="J42" s="898" t="s">
        <v>818</v>
      </c>
      <c r="K42" s="898" t="s">
        <v>823</v>
      </c>
      <c r="L42" s="95" t="s">
        <v>1046</v>
      </c>
      <c r="M42" s="887">
        <f t="shared" si="2"/>
        <v>7.64</v>
      </c>
      <c r="N42" s="553">
        <v>1.3</v>
      </c>
      <c r="O42" s="553">
        <v>6</v>
      </c>
      <c r="P42" s="553">
        <v>0.2</v>
      </c>
      <c r="Q42" s="553">
        <v>0.1</v>
      </c>
      <c r="R42" s="95"/>
      <c r="S42" s="95"/>
      <c r="T42" s="95"/>
      <c r="U42" s="555">
        <v>0.04</v>
      </c>
      <c r="V42" s="582"/>
    </row>
    <row r="43" spans="1:22" ht="15">
      <c r="A43" s="1293" t="s">
        <v>824</v>
      </c>
      <c r="B43" s="898">
        <v>16</v>
      </c>
      <c r="C43" s="898">
        <v>10</v>
      </c>
      <c r="D43" s="897" t="s">
        <v>1952</v>
      </c>
      <c r="E43" s="899">
        <v>0.9</v>
      </c>
      <c r="F43" s="883" t="s">
        <v>708</v>
      </c>
      <c r="G43" s="897" t="s">
        <v>342</v>
      </c>
      <c r="H43" s="898" t="s">
        <v>411</v>
      </c>
      <c r="I43" s="898" t="s">
        <v>817</v>
      </c>
      <c r="J43" s="898" t="s">
        <v>818</v>
      </c>
      <c r="K43" s="898" t="s">
        <v>823</v>
      </c>
      <c r="L43" s="95" t="s">
        <v>1046</v>
      </c>
      <c r="M43" s="887">
        <f t="shared" si="2"/>
        <v>7.64</v>
      </c>
      <c r="N43" s="553">
        <v>1.3</v>
      </c>
      <c r="O43" s="553">
        <v>6</v>
      </c>
      <c r="P43" s="553">
        <v>0.2</v>
      </c>
      <c r="Q43" s="553">
        <v>0.1</v>
      </c>
      <c r="R43" s="95"/>
      <c r="S43" s="555"/>
      <c r="T43" s="95"/>
      <c r="U43" s="555">
        <v>0.04</v>
      </c>
      <c r="V43" s="582"/>
    </row>
    <row r="44" spans="1:22" ht="15">
      <c r="A44" s="1293" t="s">
        <v>824</v>
      </c>
      <c r="B44" s="898">
        <v>17</v>
      </c>
      <c r="C44" s="898">
        <v>70</v>
      </c>
      <c r="D44" s="897">
        <v>3</v>
      </c>
      <c r="E44" s="899">
        <v>0.8</v>
      </c>
      <c r="F44" s="883" t="s">
        <v>708</v>
      </c>
      <c r="G44" s="897" t="s">
        <v>342</v>
      </c>
      <c r="H44" s="898" t="s">
        <v>411</v>
      </c>
      <c r="I44" s="898" t="s">
        <v>817</v>
      </c>
      <c r="J44" s="898" t="s">
        <v>818</v>
      </c>
      <c r="K44" s="898" t="s">
        <v>823</v>
      </c>
      <c r="L44" s="1801" t="s">
        <v>1953</v>
      </c>
      <c r="M44" s="887">
        <f t="shared" si="2"/>
        <v>5.93</v>
      </c>
      <c r="N44" s="553">
        <v>4.5</v>
      </c>
      <c r="O44" s="553"/>
      <c r="P44" s="553">
        <v>1.3</v>
      </c>
      <c r="Q44" s="553">
        <v>0.1</v>
      </c>
      <c r="R44" s="95"/>
      <c r="S44" s="95"/>
      <c r="T44" s="95"/>
      <c r="U44" s="555">
        <v>0.03</v>
      </c>
      <c r="V44" s="582"/>
    </row>
    <row r="45" spans="1:22" ht="15">
      <c r="A45" s="1293" t="s">
        <v>824</v>
      </c>
      <c r="B45" s="898">
        <v>18</v>
      </c>
      <c r="C45" s="898">
        <v>42</v>
      </c>
      <c r="D45" s="897">
        <v>22</v>
      </c>
      <c r="E45" s="899">
        <v>1</v>
      </c>
      <c r="F45" s="883" t="s">
        <v>708</v>
      </c>
      <c r="G45" s="897" t="s">
        <v>342</v>
      </c>
      <c r="H45" s="898" t="s">
        <v>411</v>
      </c>
      <c r="I45" s="898" t="s">
        <v>817</v>
      </c>
      <c r="J45" s="898" t="s">
        <v>818</v>
      </c>
      <c r="K45" s="898" t="s">
        <v>823</v>
      </c>
      <c r="L45" s="95" t="s">
        <v>1046</v>
      </c>
      <c r="M45" s="887">
        <f t="shared" si="2"/>
        <v>8.439999999999998</v>
      </c>
      <c r="N45" s="553">
        <v>1.4</v>
      </c>
      <c r="O45" s="553">
        <v>6.7</v>
      </c>
      <c r="P45" s="553">
        <v>0.2</v>
      </c>
      <c r="Q45" s="553">
        <v>0.1</v>
      </c>
      <c r="R45" s="95"/>
      <c r="S45" s="95"/>
      <c r="T45" s="95"/>
      <c r="U45" s="555">
        <v>0.04</v>
      </c>
      <c r="V45" s="582"/>
    </row>
    <row r="46" spans="1:22" ht="15">
      <c r="A46" s="1293" t="s">
        <v>824</v>
      </c>
      <c r="B46" s="898">
        <v>19</v>
      </c>
      <c r="C46" s="898">
        <v>9</v>
      </c>
      <c r="D46" s="897" t="s">
        <v>1951</v>
      </c>
      <c r="E46" s="899">
        <v>1</v>
      </c>
      <c r="F46" s="883" t="s">
        <v>708</v>
      </c>
      <c r="G46" s="897" t="s">
        <v>342</v>
      </c>
      <c r="H46" s="898" t="s">
        <v>411</v>
      </c>
      <c r="I46" s="898" t="s">
        <v>817</v>
      </c>
      <c r="J46" s="898" t="s">
        <v>818</v>
      </c>
      <c r="K46" s="898" t="s">
        <v>823</v>
      </c>
      <c r="L46" s="95" t="s">
        <v>1046</v>
      </c>
      <c r="M46" s="887">
        <f t="shared" si="2"/>
        <v>8.439999999999998</v>
      </c>
      <c r="N46" s="553">
        <v>1.4</v>
      </c>
      <c r="O46" s="553">
        <v>6.7</v>
      </c>
      <c r="P46" s="553">
        <v>0.2</v>
      </c>
      <c r="Q46" s="553">
        <v>0.1</v>
      </c>
      <c r="R46" s="95"/>
      <c r="S46" s="555"/>
      <c r="T46" s="95"/>
      <c r="U46" s="555">
        <v>0.04</v>
      </c>
      <c r="V46" s="582"/>
    </row>
    <row r="47" spans="1:22" ht="15">
      <c r="A47" s="1293" t="s">
        <v>824</v>
      </c>
      <c r="B47" s="898">
        <v>20</v>
      </c>
      <c r="C47" s="898">
        <v>7</v>
      </c>
      <c r="D47" s="897">
        <v>10</v>
      </c>
      <c r="E47" s="899">
        <v>1</v>
      </c>
      <c r="F47" s="883" t="s">
        <v>199</v>
      </c>
      <c r="G47" s="897" t="s">
        <v>342</v>
      </c>
      <c r="H47" s="898" t="s">
        <v>411</v>
      </c>
      <c r="I47" s="898" t="s">
        <v>817</v>
      </c>
      <c r="J47" s="898" t="s">
        <v>818</v>
      </c>
      <c r="K47" s="898" t="s">
        <v>823</v>
      </c>
      <c r="L47" s="1801" t="s">
        <v>1953</v>
      </c>
      <c r="M47" s="887">
        <f t="shared" si="2"/>
        <v>7.54</v>
      </c>
      <c r="N47" s="553">
        <v>5.7</v>
      </c>
      <c r="O47" s="553"/>
      <c r="P47" s="553">
        <v>1.7</v>
      </c>
      <c r="Q47" s="553">
        <v>0.1</v>
      </c>
      <c r="R47" s="95"/>
      <c r="S47" s="95"/>
      <c r="T47" s="95"/>
      <c r="U47" s="555">
        <v>0.04</v>
      </c>
      <c r="V47" s="582"/>
    </row>
    <row r="48" spans="1:22" ht="15">
      <c r="A48" s="580" t="s">
        <v>244</v>
      </c>
      <c r="B48" s="898"/>
      <c r="C48" s="94"/>
      <c r="D48" s="94"/>
      <c r="E48" s="904">
        <f>E47+E46+E45+E44+E43+E42+E41+E40+E39+E38+E37+E36+E35+E34+E33+E32+E31+E30+E29+E28</f>
        <v>17.900000000000002</v>
      </c>
      <c r="F48" s="580"/>
      <c r="G48" s="580"/>
      <c r="H48" s="580"/>
      <c r="I48" s="580"/>
      <c r="J48" s="580"/>
      <c r="K48" s="580"/>
      <c r="L48" s="580"/>
      <c r="M48" s="583" t="e">
        <f>N48+O48+P48+Q48+R48+S48+T48+U48</f>
        <v>#REF!</v>
      </c>
      <c r="N48" s="583" t="e">
        <f>#REF!+#REF!+#REF!+#REF!+#REF!+#REF!+#REF!+#REF!+#REF!+#REF!+#REF!+#REF!+#REF!+#REF!+#REF!+#REF!+#REF!+N40+N39+N38+N34+N33+N31+N30</f>
        <v>#REF!</v>
      </c>
      <c r="O48" s="583" t="e">
        <f>#REF!+#REF!+#REF!+#REF!+#REF!+#REF!+#REF!+#REF!+#REF!+#REF!+#REF!+#REF!+#REF!+#REF!+#REF!+#REF!+#REF!+#REF!+#REF!+#REF!+#REF!+#REF!+#REF!+#REF!+#REF!+#REF!+#REF!+#REF!+#REF!+#REF!+O47+O46+O45+O44+O43+O42+O41+O40+O39+O38+O37+O36+O35+O34+O33+O32+O31+O30+O29+O28</f>
        <v>#REF!</v>
      </c>
      <c r="P48" s="583" t="e">
        <f>#REF!+#REF!+#REF!+#REF!+#REF!+#REF!+#REF!+#REF!+#REF!+#REF!+#REF!+#REF!+#REF!+#REF!+#REF!+#REF!+#REF!+#REF!+#REF!+#REF!+#REF!+#REF!+#REF!+#REF!+#REF!+#REF!+P47+P46+P45+P44+P43+P41+P40+P39+P38+P37+P36+P35+P34+P33+P31+P30+P29+P28</f>
        <v>#REF!</v>
      </c>
      <c r="Q48" s="583" t="e">
        <f>#REF!+#REF!+#REF!+#REF!+#REF!+#REF!+#REF!+#REF!+#REF!+#REF!+Q40+Q39+Q38+Q34+Q33+Q31+Q30</f>
        <v>#REF!</v>
      </c>
      <c r="R48" s="583">
        <f>SUM(R28:R47)</f>
        <v>0</v>
      </c>
      <c r="S48" s="583" t="e">
        <f>#REF!+#REF!+#REF!+#REF!+#REF!+#REF!+#REF!+#REF!+#REF!+#REF!+#REF!+S47+S45+S44+S43+S41+S37+S36+S35+S29+S28</f>
        <v>#REF!</v>
      </c>
      <c r="T48" s="583" t="e">
        <f>#REF!+T46+T42+T32</f>
        <v>#REF!</v>
      </c>
      <c r="U48" s="583" t="e">
        <f>#REF!+#REF!+#REF!+#REF!+#REF!+#REF!+#REF!+U45+U44+U42+U40+U39+U38+U34+U33+U31+U30</f>
        <v>#REF!</v>
      </c>
      <c r="V48" s="95"/>
    </row>
    <row r="49" spans="1:22" ht="15">
      <c r="A49" s="1803" t="s">
        <v>1057</v>
      </c>
      <c r="B49" s="1296"/>
      <c r="C49" s="1296"/>
      <c r="D49" s="1296"/>
      <c r="E49" s="1297"/>
      <c r="F49" s="1296"/>
      <c r="G49" s="1296"/>
      <c r="H49" s="1298"/>
      <c r="I49" s="1298"/>
      <c r="J49" s="1298"/>
      <c r="K49" s="1296"/>
      <c r="L49" s="1299"/>
      <c r="M49" s="1300"/>
      <c r="N49" s="1168"/>
      <c r="O49" s="1301"/>
      <c r="P49" s="1302"/>
      <c r="Q49" s="1303"/>
      <c r="R49" s="1303"/>
      <c r="S49" s="1303"/>
      <c r="T49" s="1304"/>
      <c r="U49" s="1304"/>
      <c r="V49" s="582"/>
    </row>
    <row r="50" spans="1:22" ht="15">
      <c r="A50" s="1804" t="s">
        <v>1954</v>
      </c>
      <c r="B50" s="883">
        <v>1</v>
      </c>
      <c r="C50" s="883">
        <v>2</v>
      </c>
      <c r="D50" s="883">
        <v>39</v>
      </c>
      <c r="E50" s="886">
        <v>0.9</v>
      </c>
      <c r="F50" s="883" t="s">
        <v>1054</v>
      </c>
      <c r="G50" s="883" t="s">
        <v>365</v>
      </c>
      <c r="H50" s="95" t="s">
        <v>411</v>
      </c>
      <c r="I50" s="95" t="s">
        <v>817</v>
      </c>
      <c r="J50" s="95" t="s">
        <v>818</v>
      </c>
      <c r="K50" s="883" t="s">
        <v>358</v>
      </c>
      <c r="L50" s="1299" t="s">
        <v>1955</v>
      </c>
      <c r="M50" s="1305">
        <f>SUM(N50:U50)</f>
        <v>6.43</v>
      </c>
      <c r="N50" s="1164">
        <v>5.1</v>
      </c>
      <c r="O50" s="1170"/>
      <c r="P50" s="1805">
        <v>1.3</v>
      </c>
      <c r="Q50" s="1806"/>
      <c r="R50" s="1306"/>
      <c r="S50" s="1306"/>
      <c r="T50" s="1307"/>
      <c r="U50" s="1307">
        <v>0.03</v>
      </c>
      <c r="V50" s="95"/>
    </row>
    <row r="51" spans="1:22" ht="15">
      <c r="A51" s="1804" t="s">
        <v>1956</v>
      </c>
      <c r="B51" s="883">
        <v>2</v>
      </c>
      <c r="C51" s="883">
        <v>23</v>
      </c>
      <c r="D51" s="883">
        <v>16</v>
      </c>
      <c r="E51" s="901">
        <v>0.9</v>
      </c>
      <c r="F51" s="883" t="s">
        <v>1055</v>
      </c>
      <c r="G51" s="883" t="s">
        <v>365</v>
      </c>
      <c r="H51" s="95" t="s">
        <v>411</v>
      </c>
      <c r="I51" s="95" t="s">
        <v>817</v>
      </c>
      <c r="J51" s="95" t="s">
        <v>818</v>
      </c>
      <c r="K51" s="883" t="s">
        <v>948</v>
      </c>
      <c r="L51" s="900" t="s">
        <v>1056</v>
      </c>
      <c r="M51" s="1305">
        <f>SUM(N51:U51)</f>
        <v>4.53</v>
      </c>
      <c r="N51" s="1164"/>
      <c r="O51" s="1170"/>
      <c r="P51" s="1805"/>
      <c r="Q51" s="1806">
        <v>4.5</v>
      </c>
      <c r="R51" s="1306"/>
      <c r="S51" s="1306"/>
      <c r="T51" s="1307"/>
      <c r="U51" s="1307">
        <v>0.03</v>
      </c>
      <c r="V51" s="95"/>
    </row>
    <row r="52" spans="1:22" ht="15">
      <c r="A52" s="580" t="s">
        <v>244</v>
      </c>
      <c r="B52" s="584"/>
      <c r="C52" s="584"/>
      <c r="D52" s="584"/>
      <c r="E52" s="1308">
        <f>E51+E50</f>
        <v>1.8</v>
      </c>
      <c r="F52" s="580"/>
      <c r="G52" s="580"/>
      <c r="H52" s="580"/>
      <c r="I52" s="580"/>
      <c r="J52" s="580"/>
      <c r="K52" s="580"/>
      <c r="L52" s="580"/>
      <c r="M52" s="585" t="e">
        <f>N52+O52+P52+Q52+R52+S52+T52+U52</f>
        <v>#REF!</v>
      </c>
      <c r="N52" s="585" t="e">
        <f>#REF!+#REF!+#REF!+N51+N50</f>
        <v>#REF!</v>
      </c>
      <c r="O52" s="585" t="e">
        <f>#REF!+#REF!+#REF!+O51+O50</f>
        <v>#REF!</v>
      </c>
      <c r="P52" s="585">
        <f>SUM(P50:P51)</f>
        <v>1.3</v>
      </c>
      <c r="Q52" s="585" t="e">
        <f>#REF!</f>
        <v>#REF!</v>
      </c>
      <c r="R52" s="585">
        <f>SUM(R50:R51)</f>
        <v>0</v>
      </c>
      <c r="S52" s="585">
        <f>SUM(S50:S51)</f>
        <v>0</v>
      </c>
      <c r="T52" s="585">
        <f>SUM(T50:T51)</f>
        <v>0</v>
      </c>
      <c r="U52" s="585" t="e">
        <f>U50+U51+#REF!+#REF!+#REF!</f>
        <v>#REF!</v>
      </c>
      <c r="V52" s="95"/>
    </row>
    <row r="53" spans="1:22" ht="15">
      <c r="A53" s="547"/>
      <c r="B53" s="106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</row>
    <row r="54" spans="1:22" ht="15">
      <c r="A54" s="547" t="s">
        <v>39</v>
      </c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</row>
    <row r="55" spans="1:22" ht="15">
      <c r="A55" s="1807" t="s">
        <v>40</v>
      </c>
      <c r="B55" s="547"/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9"/>
      <c r="N55" s="94" t="s">
        <v>203</v>
      </c>
      <c r="O55" s="94" t="s">
        <v>339</v>
      </c>
      <c r="P55" s="94" t="s">
        <v>310</v>
      </c>
      <c r="Q55" s="94" t="s">
        <v>308</v>
      </c>
      <c r="R55" s="94" t="s">
        <v>341</v>
      </c>
      <c r="S55" s="94" t="s">
        <v>340</v>
      </c>
      <c r="T55" s="95" t="s">
        <v>741</v>
      </c>
      <c r="U55" s="94" t="s">
        <v>807</v>
      </c>
      <c r="V55" s="95" t="s">
        <v>194</v>
      </c>
    </row>
    <row r="56" spans="1:22" ht="15">
      <c r="A56" s="1808" t="s">
        <v>1957</v>
      </c>
      <c r="B56" s="94">
        <v>1</v>
      </c>
      <c r="C56" s="94">
        <v>14</v>
      </c>
      <c r="D56" s="94">
        <v>17</v>
      </c>
      <c r="E56" s="549">
        <v>1</v>
      </c>
      <c r="F56" s="883" t="s">
        <v>708</v>
      </c>
      <c r="G56" s="94" t="s">
        <v>349</v>
      </c>
      <c r="H56" s="94" t="s">
        <v>411</v>
      </c>
      <c r="I56" s="95" t="s">
        <v>1958</v>
      </c>
      <c r="J56" s="95" t="s">
        <v>818</v>
      </c>
      <c r="K56" s="95" t="s">
        <v>41</v>
      </c>
      <c r="L56" s="95" t="s">
        <v>42</v>
      </c>
      <c r="M56" s="887">
        <f aca="true" t="shared" si="3" ref="M56:M78">SUM(N56:U56)</f>
        <v>8.42</v>
      </c>
      <c r="N56" s="549"/>
      <c r="O56" s="549">
        <v>6.7</v>
      </c>
      <c r="P56" s="94"/>
      <c r="Q56" s="94"/>
      <c r="R56" s="94"/>
      <c r="S56" s="549">
        <v>1.7</v>
      </c>
      <c r="T56" s="94"/>
      <c r="U56" s="94">
        <v>0.02</v>
      </c>
      <c r="V56" s="95"/>
    </row>
    <row r="57" spans="1:22" ht="15">
      <c r="A57" s="1808" t="s">
        <v>1047</v>
      </c>
      <c r="B57" s="94">
        <v>2</v>
      </c>
      <c r="C57" s="94">
        <v>36</v>
      </c>
      <c r="D57" s="94">
        <v>25</v>
      </c>
      <c r="E57" s="549">
        <v>1</v>
      </c>
      <c r="F57" s="883" t="s">
        <v>708</v>
      </c>
      <c r="G57" s="94" t="s">
        <v>349</v>
      </c>
      <c r="H57" s="94" t="s">
        <v>411</v>
      </c>
      <c r="I57" s="95" t="s">
        <v>1958</v>
      </c>
      <c r="J57" s="95" t="s">
        <v>818</v>
      </c>
      <c r="K57" s="95" t="s">
        <v>41</v>
      </c>
      <c r="L57" s="95" t="s">
        <v>42</v>
      </c>
      <c r="M57" s="887">
        <f t="shared" si="3"/>
        <v>8.42</v>
      </c>
      <c r="N57" s="549"/>
      <c r="O57" s="549">
        <v>6.7</v>
      </c>
      <c r="P57" s="549"/>
      <c r="Q57" s="549"/>
      <c r="R57" s="94"/>
      <c r="S57" s="549">
        <v>1.7</v>
      </c>
      <c r="T57" s="549"/>
      <c r="U57" s="94">
        <v>0.02</v>
      </c>
      <c r="V57" s="95"/>
    </row>
    <row r="58" spans="1:22" ht="15">
      <c r="A58" s="1808" t="s">
        <v>1047</v>
      </c>
      <c r="B58" s="94">
        <v>3</v>
      </c>
      <c r="C58" s="94">
        <v>43</v>
      </c>
      <c r="D58" s="94">
        <v>3</v>
      </c>
      <c r="E58" s="549">
        <v>1</v>
      </c>
      <c r="F58" s="883" t="s">
        <v>708</v>
      </c>
      <c r="G58" s="94" t="s">
        <v>342</v>
      </c>
      <c r="H58" s="94" t="s">
        <v>411</v>
      </c>
      <c r="I58" s="95" t="s">
        <v>1958</v>
      </c>
      <c r="J58" s="95" t="s">
        <v>818</v>
      </c>
      <c r="K58" s="95" t="s">
        <v>41</v>
      </c>
      <c r="L58" s="95" t="s">
        <v>1048</v>
      </c>
      <c r="M58" s="887">
        <f t="shared" si="3"/>
        <v>8.42</v>
      </c>
      <c r="N58" s="549">
        <v>1.7</v>
      </c>
      <c r="O58" s="549">
        <v>6.7</v>
      </c>
      <c r="P58" s="549"/>
      <c r="Q58" s="893"/>
      <c r="R58" s="549"/>
      <c r="S58" s="549"/>
      <c r="T58" s="549"/>
      <c r="U58" s="94">
        <v>0.02</v>
      </c>
      <c r="V58" s="95"/>
    </row>
    <row r="59" spans="1:22" ht="15">
      <c r="A59" s="1808" t="s">
        <v>1957</v>
      </c>
      <c r="B59" s="94">
        <v>4</v>
      </c>
      <c r="C59" s="94">
        <v>14</v>
      </c>
      <c r="D59" s="94">
        <v>19</v>
      </c>
      <c r="E59" s="549">
        <v>1</v>
      </c>
      <c r="F59" s="883" t="s">
        <v>708</v>
      </c>
      <c r="G59" s="94" t="s">
        <v>349</v>
      </c>
      <c r="H59" s="94" t="s">
        <v>411</v>
      </c>
      <c r="I59" s="95" t="s">
        <v>1958</v>
      </c>
      <c r="J59" s="95" t="s">
        <v>818</v>
      </c>
      <c r="K59" s="95" t="s">
        <v>41</v>
      </c>
      <c r="L59" s="95" t="s">
        <v>42</v>
      </c>
      <c r="M59" s="887">
        <f t="shared" si="3"/>
        <v>8.42</v>
      </c>
      <c r="N59" s="1809"/>
      <c r="O59" s="549">
        <v>6.7</v>
      </c>
      <c r="P59" s="549"/>
      <c r="Q59" s="893"/>
      <c r="R59" s="549"/>
      <c r="S59" s="549">
        <v>1.7</v>
      </c>
      <c r="T59" s="1810"/>
      <c r="U59" s="1809">
        <v>0.02</v>
      </c>
      <c r="V59" s="902"/>
    </row>
    <row r="60" spans="1:22" ht="15">
      <c r="A60" s="1808" t="s">
        <v>1957</v>
      </c>
      <c r="B60" s="94">
        <v>5</v>
      </c>
      <c r="C60" s="94">
        <v>23</v>
      </c>
      <c r="D60" s="1811" t="s">
        <v>1959</v>
      </c>
      <c r="E60" s="549">
        <v>1</v>
      </c>
      <c r="F60" s="883" t="s">
        <v>708</v>
      </c>
      <c r="G60" s="94" t="s">
        <v>349</v>
      </c>
      <c r="H60" s="94" t="s">
        <v>411</v>
      </c>
      <c r="I60" s="95" t="s">
        <v>1958</v>
      </c>
      <c r="J60" s="95" t="s">
        <v>818</v>
      </c>
      <c r="K60" s="95" t="s">
        <v>41</v>
      </c>
      <c r="L60" s="95" t="s">
        <v>42</v>
      </c>
      <c r="M60" s="887">
        <f t="shared" si="3"/>
        <v>8.42</v>
      </c>
      <c r="N60" s="549"/>
      <c r="O60" s="549">
        <v>6.7</v>
      </c>
      <c r="P60" s="549"/>
      <c r="Q60" s="893"/>
      <c r="R60" s="549"/>
      <c r="S60" s="549">
        <v>1.7</v>
      </c>
      <c r="T60" s="549"/>
      <c r="U60" s="94">
        <v>0.02</v>
      </c>
      <c r="V60" s="95"/>
    </row>
    <row r="61" spans="1:22" ht="15">
      <c r="A61" s="1808" t="s">
        <v>1047</v>
      </c>
      <c r="B61" s="94">
        <v>6</v>
      </c>
      <c r="C61" s="94">
        <v>59</v>
      </c>
      <c r="D61" s="94">
        <v>23</v>
      </c>
      <c r="E61" s="549">
        <v>1</v>
      </c>
      <c r="F61" s="883" t="s">
        <v>708</v>
      </c>
      <c r="G61" s="94" t="s">
        <v>342</v>
      </c>
      <c r="H61" s="94" t="s">
        <v>411</v>
      </c>
      <c r="I61" s="95" t="s">
        <v>1958</v>
      </c>
      <c r="J61" s="95" t="s">
        <v>818</v>
      </c>
      <c r="K61" s="95" t="s">
        <v>41</v>
      </c>
      <c r="L61" s="95" t="s">
        <v>1048</v>
      </c>
      <c r="M61" s="887">
        <f t="shared" si="3"/>
        <v>8.42</v>
      </c>
      <c r="N61" s="549">
        <v>1.7</v>
      </c>
      <c r="O61" s="549">
        <v>6.7</v>
      </c>
      <c r="P61" s="549"/>
      <c r="Q61" s="893"/>
      <c r="R61" s="549"/>
      <c r="S61" s="549"/>
      <c r="T61" s="549"/>
      <c r="U61" s="94">
        <v>0.02</v>
      </c>
      <c r="V61" s="95"/>
    </row>
    <row r="62" spans="1:22" ht="15">
      <c r="A62" s="1808" t="s">
        <v>1047</v>
      </c>
      <c r="B62" s="94">
        <v>7</v>
      </c>
      <c r="C62" s="94">
        <v>67</v>
      </c>
      <c r="D62" s="94">
        <v>1</v>
      </c>
      <c r="E62" s="549">
        <v>1</v>
      </c>
      <c r="F62" s="883" t="s">
        <v>708</v>
      </c>
      <c r="G62" s="94" t="s">
        <v>349</v>
      </c>
      <c r="H62" s="94" t="s">
        <v>411</v>
      </c>
      <c r="I62" s="95" t="s">
        <v>1958</v>
      </c>
      <c r="J62" s="95" t="s">
        <v>818</v>
      </c>
      <c r="K62" s="95" t="s">
        <v>41</v>
      </c>
      <c r="L62" s="95" t="s">
        <v>42</v>
      </c>
      <c r="M62" s="887">
        <f t="shared" si="3"/>
        <v>8.42</v>
      </c>
      <c r="N62" s="549"/>
      <c r="O62" s="549">
        <v>6.7</v>
      </c>
      <c r="P62" s="549"/>
      <c r="Q62" s="549"/>
      <c r="R62" s="549"/>
      <c r="S62" s="549">
        <v>1.7</v>
      </c>
      <c r="T62" s="549"/>
      <c r="U62" s="94">
        <v>0.02</v>
      </c>
      <c r="V62" s="95"/>
    </row>
    <row r="63" spans="1:22" ht="15">
      <c r="A63" s="1808" t="s">
        <v>1957</v>
      </c>
      <c r="B63" s="94">
        <v>8</v>
      </c>
      <c r="C63" s="94">
        <v>17</v>
      </c>
      <c r="D63" s="94" t="s">
        <v>1960</v>
      </c>
      <c r="E63" s="549">
        <v>1</v>
      </c>
      <c r="F63" s="883" t="s">
        <v>708</v>
      </c>
      <c r="G63" s="94" t="s">
        <v>349</v>
      </c>
      <c r="H63" s="94" t="s">
        <v>411</v>
      </c>
      <c r="I63" s="95" t="s">
        <v>1958</v>
      </c>
      <c r="J63" s="95" t="s">
        <v>818</v>
      </c>
      <c r="K63" s="95" t="s">
        <v>41</v>
      </c>
      <c r="L63" s="95" t="s">
        <v>42</v>
      </c>
      <c r="M63" s="887">
        <f t="shared" si="3"/>
        <v>8.42</v>
      </c>
      <c r="N63" s="549"/>
      <c r="O63" s="549">
        <v>6.7</v>
      </c>
      <c r="P63" s="549"/>
      <c r="Q63" s="549"/>
      <c r="R63" s="549"/>
      <c r="S63" s="549">
        <v>1.7</v>
      </c>
      <c r="T63" s="549"/>
      <c r="U63" s="94">
        <v>0.02</v>
      </c>
      <c r="V63" s="95"/>
    </row>
    <row r="64" spans="1:22" ht="15">
      <c r="A64" s="1808" t="s">
        <v>1957</v>
      </c>
      <c r="B64" s="94">
        <v>9</v>
      </c>
      <c r="C64" s="94">
        <v>17</v>
      </c>
      <c r="D64" s="94" t="s">
        <v>1961</v>
      </c>
      <c r="E64" s="549">
        <v>1</v>
      </c>
      <c r="F64" s="883" t="s">
        <v>708</v>
      </c>
      <c r="G64" s="94" t="s">
        <v>349</v>
      </c>
      <c r="H64" s="94" t="s">
        <v>411</v>
      </c>
      <c r="I64" s="95" t="s">
        <v>1958</v>
      </c>
      <c r="J64" s="95" t="s">
        <v>818</v>
      </c>
      <c r="K64" s="95" t="s">
        <v>41</v>
      </c>
      <c r="L64" s="95" t="s">
        <v>42</v>
      </c>
      <c r="M64" s="887">
        <f t="shared" si="3"/>
        <v>8.42</v>
      </c>
      <c r="N64" s="549"/>
      <c r="O64" s="549">
        <v>6.7</v>
      </c>
      <c r="P64" s="549"/>
      <c r="Q64" s="549"/>
      <c r="R64" s="549"/>
      <c r="S64" s="549">
        <v>1.7</v>
      </c>
      <c r="T64" s="549"/>
      <c r="U64" s="94">
        <v>0.02</v>
      </c>
      <c r="V64" s="95"/>
    </row>
    <row r="65" spans="1:22" ht="15">
      <c r="A65" s="1808" t="s">
        <v>1047</v>
      </c>
      <c r="B65" s="94">
        <v>10</v>
      </c>
      <c r="C65" s="94">
        <v>28</v>
      </c>
      <c r="D65" s="94">
        <v>8</v>
      </c>
      <c r="E65" s="549">
        <v>0.9</v>
      </c>
      <c r="F65" s="883" t="s">
        <v>708</v>
      </c>
      <c r="G65" s="94" t="s">
        <v>342</v>
      </c>
      <c r="H65" s="94" t="s">
        <v>411</v>
      </c>
      <c r="I65" s="95" t="s">
        <v>1958</v>
      </c>
      <c r="J65" s="95" t="s">
        <v>818</v>
      </c>
      <c r="K65" s="95" t="s">
        <v>41</v>
      </c>
      <c r="L65" s="95" t="s">
        <v>1048</v>
      </c>
      <c r="M65" s="887">
        <f t="shared" si="3"/>
        <v>7.52</v>
      </c>
      <c r="N65" s="549">
        <v>1.5</v>
      </c>
      <c r="O65" s="549">
        <v>6</v>
      </c>
      <c r="P65" s="549"/>
      <c r="Q65" s="549"/>
      <c r="R65" s="549"/>
      <c r="S65" s="549"/>
      <c r="T65" s="549"/>
      <c r="U65" s="94">
        <v>0.02</v>
      </c>
      <c r="V65" s="95"/>
    </row>
    <row r="66" spans="1:22" ht="15">
      <c r="A66" s="1808" t="s">
        <v>1957</v>
      </c>
      <c r="B66" s="94">
        <v>11</v>
      </c>
      <c r="C66" s="94">
        <v>13</v>
      </c>
      <c r="D66" s="94">
        <v>3</v>
      </c>
      <c r="E66" s="549">
        <v>1</v>
      </c>
      <c r="F66" s="883" t="s">
        <v>708</v>
      </c>
      <c r="G66" s="94" t="s">
        <v>342</v>
      </c>
      <c r="H66" s="94" t="s">
        <v>411</v>
      </c>
      <c r="I66" s="95" t="s">
        <v>1958</v>
      </c>
      <c r="J66" s="95" t="s">
        <v>818</v>
      </c>
      <c r="K66" s="95" t="s">
        <v>41</v>
      </c>
      <c r="L66" s="95" t="s">
        <v>1048</v>
      </c>
      <c r="M66" s="887">
        <f t="shared" si="3"/>
        <v>8.42</v>
      </c>
      <c r="N66" s="549">
        <v>1.7</v>
      </c>
      <c r="O66" s="549">
        <v>6.7</v>
      </c>
      <c r="P66" s="549"/>
      <c r="Q66" s="893"/>
      <c r="R66" s="549"/>
      <c r="S66" s="549"/>
      <c r="T66" s="549"/>
      <c r="U66" s="94">
        <v>0.02</v>
      </c>
      <c r="V66" s="95"/>
    </row>
    <row r="67" spans="1:22" ht="15">
      <c r="A67" s="1808" t="s">
        <v>1047</v>
      </c>
      <c r="B67" s="94">
        <v>12</v>
      </c>
      <c r="C67" s="94">
        <v>66</v>
      </c>
      <c r="D67" s="94">
        <v>6</v>
      </c>
      <c r="E67" s="549">
        <v>1</v>
      </c>
      <c r="F67" s="883" t="s">
        <v>708</v>
      </c>
      <c r="G67" s="94" t="s">
        <v>349</v>
      </c>
      <c r="H67" s="94" t="s">
        <v>411</v>
      </c>
      <c r="I67" s="95" t="s">
        <v>1958</v>
      </c>
      <c r="J67" s="95" t="s">
        <v>818</v>
      </c>
      <c r="K67" s="95" t="s">
        <v>41</v>
      </c>
      <c r="L67" s="95" t="s">
        <v>42</v>
      </c>
      <c r="M67" s="887">
        <f t="shared" si="3"/>
        <v>8.42</v>
      </c>
      <c r="N67" s="549"/>
      <c r="O67" s="549">
        <v>6.7</v>
      </c>
      <c r="P67" s="549"/>
      <c r="Q67" s="549"/>
      <c r="R67" s="549"/>
      <c r="S67" s="549">
        <v>1.7</v>
      </c>
      <c r="T67" s="549"/>
      <c r="U67" s="94">
        <v>0.02</v>
      </c>
      <c r="V67" s="95"/>
    </row>
    <row r="68" spans="1:22" ht="15">
      <c r="A68" s="1808" t="s">
        <v>1957</v>
      </c>
      <c r="B68" s="94">
        <v>13</v>
      </c>
      <c r="C68" s="94">
        <v>18</v>
      </c>
      <c r="D68" s="94" t="s">
        <v>1962</v>
      </c>
      <c r="E68" s="549">
        <v>1</v>
      </c>
      <c r="F68" s="883" t="s">
        <v>708</v>
      </c>
      <c r="G68" s="94" t="s">
        <v>349</v>
      </c>
      <c r="H68" s="94" t="s">
        <v>411</v>
      </c>
      <c r="I68" s="95" t="s">
        <v>1958</v>
      </c>
      <c r="J68" s="95" t="s">
        <v>818</v>
      </c>
      <c r="K68" s="95" t="s">
        <v>41</v>
      </c>
      <c r="L68" s="95" t="s">
        <v>42</v>
      </c>
      <c r="M68" s="887">
        <f t="shared" si="3"/>
        <v>8.42</v>
      </c>
      <c r="N68" s="549"/>
      <c r="O68" s="549">
        <v>6.7</v>
      </c>
      <c r="P68" s="549"/>
      <c r="Q68" s="549"/>
      <c r="R68" s="549"/>
      <c r="S68" s="549">
        <v>1.7</v>
      </c>
      <c r="T68" s="549"/>
      <c r="U68" s="94">
        <v>0.02</v>
      </c>
      <c r="V68" s="95"/>
    </row>
    <row r="69" spans="1:22" ht="15">
      <c r="A69" s="1808" t="s">
        <v>1047</v>
      </c>
      <c r="B69" s="94">
        <v>14</v>
      </c>
      <c r="C69" s="94">
        <v>3</v>
      </c>
      <c r="D69" s="94">
        <v>12</v>
      </c>
      <c r="E69" s="549">
        <v>1</v>
      </c>
      <c r="F69" s="883" t="s">
        <v>708</v>
      </c>
      <c r="G69" s="94" t="s">
        <v>349</v>
      </c>
      <c r="H69" s="94" t="s">
        <v>411</v>
      </c>
      <c r="I69" s="95" t="s">
        <v>1958</v>
      </c>
      <c r="J69" s="95" t="s">
        <v>818</v>
      </c>
      <c r="K69" s="95" t="s">
        <v>41</v>
      </c>
      <c r="L69" s="95" t="s">
        <v>42</v>
      </c>
      <c r="M69" s="887">
        <f t="shared" si="3"/>
        <v>8.42</v>
      </c>
      <c r="N69" s="549"/>
      <c r="O69" s="549">
        <v>6.7</v>
      </c>
      <c r="P69" s="549"/>
      <c r="Q69" s="549"/>
      <c r="R69" s="549"/>
      <c r="S69" s="549">
        <v>1.7</v>
      </c>
      <c r="T69" s="549"/>
      <c r="U69" s="94">
        <v>0.02</v>
      </c>
      <c r="V69" s="95"/>
    </row>
    <row r="70" spans="1:22" ht="15">
      <c r="A70" s="1808" t="s">
        <v>1957</v>
      </c>
      <c r="B70" s="94">
        <v>15</v>
      </c>
      <c r="C70" s="94">
        <v>13</v>
      </c>
      <c r="D70" s="94" t="s">
        <v>1960</v>
      </c>
      <c r="E70" s="549">
        <v>1</v>
      </c>
      <c r="F70" s="883" t="s">
        <v>708</v>
      </c>
      <c r="G70" s="94" t="s">
        <v>215</v>
      </c>
      <c r="H70" s="94" t="s">
        <v>411</v>
      </c>
      <c r="I70" s="95" t="s">
        <v>1958</v>
      </c>
      <c r="J70" s="95" t="s">
        <v>818</v>
      </c>
      <c r="K70" s="95" t="s">
        <v>41</v>
      </c>
      <c r="L70" s="95" t="s">
        <v>1048</v>
      </c>
      <c r="M70" s="887">
        <f t="shared" si="3"/>
        <v>8.42</v>
      </c>
      <c r="N70" s="549">
        <v>1.7</v>
      </c>
      <c r="O70" s="549">
        <v>6.7</v>
      </c>
      <c r="P70" s="549"/>
      <c r="Q70" s="549"/>
      <c r="R70" s="549"/>
      <c r="S70" s="549"/>
      <c r="T70" s="549"/>
      <c r="U70" s="94">
        <v>0.02</v>
      </c>
      <c r="V70" s="95"/>
    </row>
    <row r="71" spans="1:22" ht="15">
      <c r="A71" s="1808" t="s">
        <v>1957</v>
      </c>
      <c r="B71" s="94">
        <v>16</v>
      </c>
      <c r="C71" s="94">
        <v>13</v>
      </c>
      <c r="D71" s="94" t="s">
        <v>1961</v>
      </c>
      <c r="E71" s="549">
        <v>0.9</v>
      </c>
      <c r="F71" s="883" t="s">
        <v>708</v>
      </c>
      <c r="G71" s="94" t="s">
        <v>215</v>
      </c>
      <c r="H71" s="94" t="s">
        <v>411</v>
      </c>
      <c r="I71" s="95" t="s">
        <v>1958</v>
      </c>
      <c r="J71" s="95" t="s">
        <v>818</v>
      </c>
      <c r="K71" s="95" t="s">
        <v>41</v>
      </c>
      <c r="L71" s="95" t="s">
        <v>1048</v>
      </c>
      <c r="M71" s="887">
        <f t="shared" si="3"/>
        <v>7.52</v>
      </c>
      <c r="N71" s="549">
        <v>1.5</v>
      </c>
      <c r="O71" s="549">
        <v>6</v>
      </c>
      <c r="P71" s="1812"/>
      <c r="Q71" s="1812"/>
      <c r="R71" s="1812"/>
      <c r="S71" s="1812"/>
      <c r="T71" s="1812"/>
      <c r="U71" s="94">
        <v>0.02</v>
      </c>
      <c r="V71" s="95"/>
    </row>
    <row r="72" spans="1:22" ht="15">
      <c r="A72" s="1808" t="s">
        <v>1047</v>
      </c>
      <c r="B72" s="94">
        <v>17</v>
      </c>
      <c r="C72" s="94">
        <v>47</v>
      </c>
      <c r="D72" s="94">
        <v>19</v>
      </c>
      <c r="E72" s="549">
        <v>0.7</v>
      </c>
      <c r="F72" s="94" t="s">
        <v>203</v>
      </c>
      <c r="G72" s="94" t="s">
        <v>342</v>
      </c>
      <c r="H72" s="94" t="s">
        <v>411</v>
      </c>
      <c r="I72" s="95" t="s">
        <v>1958</v>
      </c>
      <c r="J72" s="95" t="s">
        <v>818</v>
      </c>
      <c r="K72" s="95" t="s">
        <v>41</v>
      </c>
      <c r="L72" s="1801" t="s">
        <v>134</v>
      </c>
      <c r="M72" s="887">
        <f t="shared" si="3"/>
        <v>5.92</v>
      </c>
      <c r="N72" s="549">
        <v>4.7</v>
      </c>
      <c r="O72" s="549"/>
      <c r="P72" s="549">
        <v>1.2</v>
      </c>
      <c r="Q72" s="549"/>
      <c r="R72" s="549"/>
      <c r="S72" s="549"/>
      <c r="T72" s="549"/>
      <c r="U72" s="94">
        <v>0.02</v>
      </c>
      <c r="V72" s="95"/>
    </row>
    <row r="73" spans="1:22" ht="15">
      <c r="A73" s="1808" t="s">
        <v>1957</v>
      </c>
      <c r="B73" s="94">
        <v>18</v>
      </c>
      <c r="C73" s="94">
        <v>14</v>
      </c>
      <c r="D73" s="94" t="s">
        <v>1963</v>
      </c>
      <c r="E73" s="549">
        <v>1</v>
      </c>
      <c r="F73" s="883" t="s">
        <v>708</v>
      </c>
      <c r="G73" s="94" t="s">
        <v>349</v>
      </c>
      <c r="H73" s="94" t="s">
        <v>411</v>
      </c>
      <c r="I73" s="95" t="s">
        <v>1958</v>
      </c>
      <c r="J73" s="95" t="s">
        <v>818</v>
      </c>
      <c r="K73" s="95" t="s">
        <v>41</v>
      </c>
      <c r="L73" s="95" t="s">
        <v>42</v>
      </c>
      <c r="M73" s="887">
        <f t="shared" si="3"/>
        <v>8.42</v>
      </c>
      <c r="N73" s="549"/>
      <c r="O73" s="549">
        <v>6.7</v>
      </c>
      <c r="P73" s="549"/>
      <c r="Q73" s="549"/>
      <c r="R73" s="549"/>
      <c r="S73" s="549">
        <v>1.7</v>
      </c>
      <c r="T73" s="549"/>
      <c r="U73" s="94">
        <v>0.02</v>
      </c>
      <c r="V73" s="95"/>
    </row>
    <row r="74" spans="1:22" ht="15">
      <c r="A74" s="1808" t="s">
        <v>1957</v>
      </c>
      <c r="B74" s="94">
        <v>19</v>
      </c>
      <c r="C74" s="94">
        <v>15</v>
      </c>
      <c r="D74" s="94">
        <v>3</v>
      </c>
      <c r="E74" s="549">
        <v>1</v>
      </c>
      <c r="F74" s="883" t="s">
        <v>708</v>
      </c>
      <c r="G74" s="94" t="s">
        <v>349</v>
      </c>
      <c r="H74" s="94" t="s">
        <v>411</v>
      </c>
      <c r="I74" s="95" t="s">
        <v>1958</v>
      </c>
      <c r="J74" s="95" t="s">
        <v>818</v>
      </c>
      <c r="K74" s="95" t="s">
        <v>41</v>
      </c>
      <c r="L74" s="95" t="s">
        <v>42</v>
      </c>
      <c r="M74" s="887">
        <f t="shared" si="3"/>
        <v>8.42</v>
      </c>
      <c r="N74" s="1813"/>
      <c r="O74" s="1813">
        <v>6.7</v>
      </c>
      <c r="P74" s="1813"/>
      <c r="Q74" s="1813"/>
      <c r="R74" s="1813"/>
      <c r="S74" s="1813">
        <v>1.7</v>
      </c>
      <c r="T74" s="1813"/>
      <c r="U74" s="1294">
        <v>0.02</v>
      </c>
      <c r="V74" s="95"/>
    </row>
    <row r="75" spans="1:22" ht="15">
      <c r="A75" s="1808" t="s">
        <v>1047</v>
      </c>
      <c r="B75" s="94">
        <v>20</v>
      </c>
      <c r="C75" s="94">
        <v>5</v>
      </c>
      <c r="D75" s="94">
        <v>17</v>
      </c>
      <c r="E75" s="549">
        <v>0.6</v>
      </c>
      <c r="F75" s="883" t="s">
        <v>708</v>
      </c>
      <c r="G75" s="94" t="s">
        <v>348</v>
      </c>
      <c r="H75" s="94" t="s">
        <v>411</v>
      </c>
      <c r="I75" s="95" t="s">
        <v>1958</v>
      </c>
      <c r="J75" s="95" t="s">
        <v>818</v>
      </c>
      <c r="K75" s="95" t="s">
        <v>41</v>
      </c>
      <c r="L75" s="95" t="s">
        <v>42</v>
      </c>
      <c r="M75" s="887">
        <f t="shared" si="3"/>
        <v>5.01</v>
      </c>
      <c r="N75" s="1813"/>
      <c r="O75" s="1813">
        <v>4</v>
      </c>
      <c r="P75" s="1813"/>
      <c r="Q75" s="1813"/>
      <c r="R75" s="1813"/>
      <c r="S75" s="1813">
        <v>1</v>
      </c>
      <c r="T75" s="1813"/>
      <c r="U75" s="1294">
        <v>0.01</v>
      </c>
      <c r="V75" s="95"/>
    </row>
    <row r="76" spans="1:22" ht="15">
      <c r="A76" s="1808" t="s">
        <v>1047</v>
      </c>
      <c r="B76" s="94">
        <v>21</v>
      </c>
      <c r="C76" s="94">
        <v>42</v>
      </c>
      <c r="D76" s="94">
        <v>2</v>
      </c>
      <c r="E76" s="549">
        <v>1</v>
      </c>
      <c r="F76" s="883" t="s">
        <v>708</v>
      </c>
      <c r="G76" s="94" t="s">
        <v>349</v>
      </c>
      <c r="H76" s="94" t="s">
        <v>411</v>
      </c>
      <c r="I76" s="95" t="s">
        <v>1958</v>
      </c>
      <c r="J76" s="95" t="s">
        <v>818</v>
      </c>
      <c r="K76" s="95" t="s">
        <v>41</v>
      </c>
      <c r="L76" s="95" t="s">
        <v>42</v>
      </c>
      <c r="M76" s="887">
        <f t="shared" si="3"/>
        <v>8.42</v>
      </c>
      <c r="N76" s="1813"/>
      <c r="O76" s="1813">
        <v>6.7</v>
      </c>
      <c r="P76" s="1813"/>
      <c r="Q76" s="1813"/>
      <c r="R76" s="1813"/>
      <c r="S76" s="1813">
        <v>1.7</v>
      </c>
      <c r="T76" s="1813"/>
      <c r="U76" s="1294">
        <v>0.02</v>
      </c>
      <c r="V76" s="95"/>
    </row>
    <row r="77" spans="1:22" ht="15">
      <c r="A77" s="1808" t="s">
        <v>1047</v>
      </c>
      <c r="B77" s="94">
        <v>22</v>
      </c>
      <c r="C77" s="94">
        <v>42</v>
      </c>
      <c r="D77" s="94">
        <v>1</v>
      </c>
      <c r="E77" s="549">
        <v>0.5</v>
      </c>
      <c r="F77" s="883" t="s">
        <v>708</v>
      </c>
      <c r="G77" s="94" t="s">
        <v>349</v>
      </c>
      <c r="H77" s="94" t="s">
        <v>411</v>
      </c>
      <c r="I77" s="95" t="s">
        <v>1958</v>
      </c>
      <c r="J77" s="95" t="s">
        <v>818</v>
      </c>
      <c r="K77" s="95" t="s">
        <v>41</v>
      </c>
      <c r="L77" s="95" t="s">
        <v>42</v>
      </c>
      <c r="M77" s="887">
        <f t="shared" si="3"/>
        <v>4.21</v>
      </c>
      <c r="N77" s="1814"/>
      <c r="O77" s="1814">
        <v>3.4</v>
      </c>
      <c r="P77" s="1814"/>
      <c r="Q77" s="1814"/>
      <c r="R77" s="1814"/>
      <c r="S77" s="1814">
        <v>0.8</v>
      </c>
      <c r="T77" s="1814"/>
      <c r="U77" s="1815">
        <v>0.01</v>
      </c>
      <c r="V77" s="1066"/>
    </row>
    <row r="78" spans="1:22" ht="15">
      <c r="A78" s="1808" t="s">
        <v>1047</v>
      </c>
      <c r="B78" s="94">
        <v>23</v>
      </c>
      <c r="C78" s="94">
        <v>33</v>
      </c>
      <c r="D78" s="94">
        <v>17</v>
      </c>
      <c r="E78" s="549">
        <v>0.5</v>
      </c>
      <c r="F78" s="883" t="s">
        <v>708</v>
      </c>
      <c r="G78" s="94" t="s">
        <v>215</v>
      </c>
      <c r="H78" s="94" t="s">
        <v>411</v>
      </c>
      <c r="I78" s="95" t="s">
        <v>1958</v>
      </c>
      <c r="J78" s="95" t="s">
        <v>818</v>
      </c>
      <c r="K78" s="95" t="s">
        <v>41</v>
      </c>
      <c r="L78" s="95" t="s">
        <v>1048</v>
      </c>
      <c r="M78" s="1816">
        <f t="shared" si="3"/>
        <v>4.21</v>
      </c>
      <c r="N78" s="1813">
        <v>0.8</v>
      </c>
      <c r="O78" s="1813">
        <v>3.4</v>
      </c>
      <c r="P78" s="1813"/>
      <c r="Q78" s="1813"/>
      <c r="R78" s="1813"/>
      <c r="S78" s="1813"/>
      <c r="T78" s="1813"/>
      <c r="U78" s="1294">
        <v>0.01</v>
      </c>
      <c r="V78" s="95"/>
    </row>
    <row r="79" spans="1:22" ht="15">
      <c r="A79" s="591" t="s">
        <v>244</v>
      </c>
      <c r="B79" s="94"/>
      <c r="C79" s="584"/>
      <c r="D79" s="584"/>
      <c r="E79" s="904">
        <f>E78+E77+E76+E75+E74+E73+E72+E71+E70+E69+E68+E67+E66+E65+E64+E63+E62+E61+E60+E59+E58+E57+E56</f>
        <v>21.1</v>
      </c>
      <c r="F79" s="580"/>
      <c r="G79" s="580"/>
      <c r="H79" s="580"/>
      <c r="I79" s="580"/>
      <c r="J79" s="580"/>
      <c r="K79" s="580"/>
      <c r="L79" s="580"/>
      <c r="M79" s="585" t="e">
        <f>#REF!+#REF!+#REF!+#REF!+#REF!+#REF!+#REF!+#REF!+#REF!+#REF!+#REF!+#REF!</f>
        <v>#REF!</v>
      </c>
      <c r="N79" s="585" t="e">
        <f>#REF!+#REF!+#REF!+#REF!+#REF!+#REF!</f>
        <v>#REF!</v>
      </c>
      <c r="O79" s="585" t="e">
        <f>#REF!+#REF!+#REF!+#REF!+#REF!+#REF!+#REF!+#REF!+#REF!+#REF!+#REF!</f>
        <v>#REF!</v>
      </c>
      <c r="P79" s="585" t="e">
        <f>SUM(#REF!)</f>
        <v>#REF!</v>
      </c>
      <c r="Q79" s="585" t="e">
        <f>SUM(#REF!)</f>
        <v>#REF!</v>
      </c>
      <c r="R79" s="592" t="e">
        <f>#REF!+#REF!+#REF!+#REF!+#REF!+#REF!+#REF!+#REF!+#REF!+#REF!+#REF!+#REF!</f>
        <v>#REF!</v>
      </c>
      <c r="S79" s="585" t="e">
        <f>SUM(#REF!)</f>
        <v>#REF!</v>
      </c>
      <c r="T79" s="585" t="e">
        <f>#REF!+#REF!+#REF!+#REF!</f>
        <v>#REF!</v>
      </c>
      <c r="U79" s="592" t="e">
        <f>SUM(#REF!)</f>
        <v>#REF!</v>
      </c>
      <c r="V79" s="95"/>
    </row>
    <row r="80" spans="1:22" ht="15">
      <c r="A80" s="894" t="s">
        <v>45</v>
      </c>
      <c r="B80" s="1067"/>
      <c r="C80" s="593"/>
      <c r="D80" s="594"/>
      <c r="E80" s="95"/>
      <c r="F80" s="95"/>
      <c r="G80" s="95"/>
      <c r="H80" s="95"/>
      <c r="I80" s="95"/>
      <c r="J80" s="95"/>
      <c r="K80" s="95"/>
      <c r="L80" s="95"/>
      <c r="M80" s="95"/>
      <c r="N80" s="94" t="s">
        <v>203</v>
      </c>
      <c r="O80" s="94" t="s">
        <v>339</v>
      </c>
      <c r="P80" s="94" t="s">
        <v>310</v>
      </c>
      <c r="Q80" s="94" t="s">
        <v>308</v>
      </c>
      <c r="R80" s="94" t="s">
        <v>341</v>
      </c>
      <c r="S80" s="94" t="s">
        <v>340</v>
      </c>
      <c r="T80" s="95" t="s">
        <v>741</v>
      </c>
      <c r="U80" s="94" t="s">
        <v>807</v>
      </c>
      <c r="V80" s="95"/>
    </row>
    <row r="81" spans="1:22" ht="18">
      <c r="A81" s="905" t="s">
        <v>1973</v>
      </c>
      <c r="B81" s="906">
        <v>1</v>
      </c>
      <c r="C81" s="905">
        <v>44</v>
      </c>
      <c r="D81" s="907" t="s">
        <v>1974</v>
      </c>
      <c r="E81" s="552">
        <v>1</v>
      </c>
      <c r="F81" s="905" t="s">
        <v>708</v>
      </c>
      <c r="G81" s="905" t="s">
        <v>1975</v>
      </c>
      <c r="H81" s="94" t="s">
        <v>411</v>
      </c>
      <c r="I81" s="94" t="s">
        <v>817</v>
      </c>
      <c r="J81" s="94" t="s">
        <v>818</v>
      </c>
      <c r="K81" s="905" t="s">
        <v>47</v>
      </c>
      <c r="L81" s="905" t="s">
        <v>135</v>
      </c>
      <c r="M81" s="887">
        <f>SUM(N81:U81)</f>
        <v>7.1</v>
      </c>
      <c r="N81" s="552"/>
      <c r="O81" s="552">
        <v>5.7</v>
      </c>
      <c r="P81" s="1292"/>
      <c r="Q81" s="1292"/>
      <c r="R81" s="549"/>
      <c r="S81" s="552">
        <v>1.4</v>
      </c>
      <c r="T81" s="549"/>
      <c r="U81" s="1827"/>
      <c r="V81" s="549"/>
    </row>
    <row r="82" spans="1:22" ht="18">
      <c r="A82" s="905" t="s">
        <v>1973</v>
      </c>
      <c r="B82" s="905">
        <v>2</v>
      </c>
      <c r="C82" s="905">
        <v>44</v>
      </c>
      <c r="D82" s="905" t="s">
        <v>1976</v>
      </c>
      <c r="E82" s="552">
        <v>0.7</v>
      </c>
      <c r="F82" s="905" t="s">
        <v>708</v>
      </c>
      <c r="G82" s="905" t="s">
        <v>1975</v>
      </c>
      <c r="H82" s="94" t="s">
        <v>411</v>
      </c>
      <c r="I82" s="94" t="s">
        <v>817</v>
      </c>
      <c r="J82" s="94" t="s">
        <v>818</v>
      </c>
      <c r="K82" s="905" t="s">
        <v>47</v>
      </c>
      <c r="L82" s="905" t="s">
        <v>135</v>
      </c>
      <c r="M82" s="887">
        <f aca="true" t="shared" si="4" ref="M82:M123">SUM(N82:U82)</f>
        <v>5</v>
      </c>
      <c r="N82" s="552"/>
      <c r="O82" s="552">
        <v>4</v>
      </c>
      <c r="P82" s="1292"/>
      <c r="Q82" s="1292"/>
      <c r="R82" s="549"/>
      <c r="S82" s="552">
        <v>1</v>
      </c>
      <c r="T82" s="549"/>
      <c r="U82" s="1827"/>
      <c r="V82" s="549"/>
    </row>
    <row r="83" spans="1:22" ht="18">
      <c r="A83" s="905" t="s">
        <v>1973</v>
      </c>
      <c r="B83" s="905">
        <v>3</v>
      </c>
      <c r="C83" s="905">
        <v>43</v>
      </c>
      <c r="D83" s="909" t="s">
        <v>1977</v>
      </c>
      <c r="E83" s="552">
        <v>1</v>
      </c>
      <c r="F83" s="905" t="s">
        <v>708</v>
      </c>
      <c r="G83" s="905" t="s">
        <v>1978</v>
      </c>
      <c r="H83" s="94" t="s">
        <v>411</v>
      </c>
      <c r="I83" s="94" t="s">
        <v>817</v>
      </c>
      <c r="J83" s="94" t="s">
        <v>818</v>
      </c>
      <c r="K83" s="905" t="s">
        <v>46</v>
      </c>
      <c r="L83" s="905" t="s">
        <v>1979</v>
      </c>
      <c r="M83" s="887">
        <f t="shared" si="4"/>
        <v>6.65</v>
      </c>
      <c r="N83" s="552">
        <v>1.2</v>
      </c>
      <c r="O83" s="552">
        <v>5.4</v>
      </c>
      <c r="P83" s="1292"/>
      <c r="Q83" s="1292">
        <v>0.05</v>
      </c>
      <c r="R83" s="549"/>
      <c r="S83" s="552"/>
      <c r="T83" s="549"/>
      <c r="U83" s="1827"/>
      <c r="V83" s="549"/>
    </row>
    <row r="84" spans="1:22" ht="18">
      <c r="A84" s="905" t="s">
        <v>1973</v>
      </c>
      <c r="B84" s="905">
        <v>4</v>
      </c>
      <c r="C84" s="905">
        <v>43</v>
      </c>
      <c r="D84" s="905" t="s">
        <v>1980</v>
      </c>
      <c r="E84" s="552">
        <v>0.5</v>
      </c>
      <c r="F84" s="905" t="s">
        <v>708</v>
      </c>
      <c r="G84" s="905" t="s">
        <v>1978</v>
      </c>
      <c r="H84" s="94" t="s">
        <v>411</v>
      </c>
      <c r="I84" s="94" t="s">
        <v>817</v>
      </c>
      <c r="J84" s="94" t="s">
        <v>818</v>
      </c>
      <c r="K84" s="905" t="s">
        <v>46</v>
      </c>
      <c r="L84" s="905" t="s">
        <v>1979</v>
      </c>
      <c r="M84" s="887">
        <f t="shared" si="4"/>
        <v>3.33</v>
      </c>
      <c r="N84" s="552">
        <v>0.6</v>
      </c>
      <c r="O84" s="1823">
        <v>2.7</v>
      </c>
      <c r="P84" s="1292"/>
      <c r="Q84" s="1292">
        <v>0.03</v>
      </c>
      <c r="R84" s="549"/>
      <c r="S84" s="552"/>
      <c r="T84" s="1810"/>
      <c r="U84" s="1828"/>
      <c r="V84" s="1810"/>
    </row>
    <row r="85" spans="1:22" ht="18">
      <c r="A85" s="905" t="s">
        <v>1973</v>
      </c>
      <c r="B85" s="905">
        <v>5</v>
      </c>
      <c r="C85" s="905">
        <v>53</v>
      </c>
      <c r="D85" s="910" t="s">
        <v>1039</v>
      </c>
      <c r="E85" s="552">
        <v>1</v>
      </c>
      <c r="F85" s="905" t="s">
        <v>708</v>
      </c>
      <c r="G85" s="905" t="s">
        <v>1975</v>
      </c>
      <c r="H85" s="94" t="s">
        <v>411</v>
      </c>
      <c r="I85" s="94" t="s">
        <v>817</v>
      </c>
      <c r="J85" s="94" t="s">
        <v>818</v>
      </c>
      <c r="K85" s="905" t="s">
        <v>47</v>
      </c>
      <c r="L85" s="905" t="s">
        <v>135</v>
      </c>
      <c r="M85" s="887">
        <f t="shared" si="4"/>
        <v>7.1</v>
      </c>
      <c r="N85" s="552"/>
      <c r="O85" s="552">
        <v>5.7</v>
      </c>
      <c r="P85" s="1292"/>
      <c r="Q85" s="1292"/>
      <c r="R85" s="549"/>
      <c r="S85" s="552">
        <v>1.4</v>
      </c>
      <c r="T85" s="549"/>
      <c r="U85" s="1827"/>
      <c r="V85" s="1829"/>
    </row>
    <row r="86" spans="1:22" ht="18">
      <c r="A86" s="905" t="s">
        <v>1973</v>
      </c>
      <c r="B86" s="905">
        <v>6</v>
      </c>
      <c r="C86" s="905">
        <v>55</v>
      </c>
      <c r="D86" s="905">
        <v>2</v>
      </c>
      <c r="E86" s="552">
        <v>0.8</v>
      </c>
      <c r="F86" s="905" t="s">
        <v>708</v>
      </c>
      <c r="G86" s="905" t="s">
        <v>1981</v>
      </c>
      <c r="H86" s="94" t="s">
        <v>411</v>
      </c>
      <c r="I86" s="94" t="s">
        <v>817</v>
      </c>
      <c r="J86" s="94" t="s">
        <v>818</v>
      </c>
      <c r="K86" s="905" t="s">
        <v>48</v>
      </c>
      <c r="L86" s="905" t="s">
        <v>135</v>
      </c>
      <c r="M86" s="887">
        <f t="shared" si="4"/>
        <v>6.7</v>
      </c>
      <c r="N86" s="552"/>
      <c r="O86" s="552">
        <v>5.4</v>
      </c>
      <c r="P86" s="1292"/>
      <c r="Q86" s="1292"/>
      <c r="R86" s="549"/>
      <c r="S86" s="552">
        <v>1.3</v>
      </c>
      <c r="T86" s="549"/>
      <c r="U86" s="1827"/>
      <c r="V86" s="549"/>
    </row>
    <row r="87" spans="1:22" ht="18">
      <c r="A87" s="905" t="s">
        <v>1973</v>
      </c>
      <c r="B87" s="905">
        <v>7</v>
      </c>
      <c r="C87" s="905">
        <v>55</v>
      </c>
      <c r="D87" s="910" t="s">
        <v>1040</v>
      </c>
      <c r="E87" s="552">
        <v>1</v>
      </c>
      <c r="F87" s="905" t="s">
        <v>708</v>
      </c>
      <c r="G87" s="905" t="s">
        <v>1981</v>
      </c>
      <c r="H87" s="94" t="s">
        <v>411</v>
      </c>
      <c r="I87" s="94" t="s">
        <v>817</v>
      </c>
      <c r="J87" s="94" t="s">
        <v>818</v>
      </c>
      <c r="K87" s="905" t="s">
        <v>48</v>
      </c>
      <c r="L87" s="905" t="s">
        <v>135</v>
      </c>
      <c r="M87" s="887">
        <f t="shared" si="4"/>
        <v>8.299999999999999</v>
      </c>
      <c r="N87" s="552"/>
      <c r="O87" s="552">
        <v>6.6</v>
      </c>
      <c r="P87" s="1292"/>
      <c r="Q87" s="1292"/>
      <c r="R87" s="549"/>
      <c r="S87" s="552">
        <v>1.7</v>
      </c>
      <c r="T87" s="549"/>
      <c r="U87" s="1827"/>
      <c r="V87" s="549"/>
    </row>
    <row r="88" spans="1:22" ht="18">
      <c r="A88" s="905" t="s">
        <v>1973</v>
      </c>
      <c r="B88" s="905">
        <v>8</v>
      </c>
      <c r="C88" s="905">
        <v>63</v>
      </c>
      <c r="D88" s="905">
        <v>18</v>
      </c>
      <c r="E88" s="552">
        <v>0.9</v>
      </c>
      <c r="F88" s="905" t="s">
        <v>708</v>
      </c>
      <c r="G88" s="905" t="s">
        <v>1978</v>
      </c>
      <c r="H88" s="94" t="s">
        <v>411</v>
      </c>
      <c r="I88" s="94" t="s">
        <v>817</v>
      </c>
      <c r="J88" s="94" t="s">
        <v>818</v>
      </c>
      <c r="K88" s="905" t="s">
        <v>46</v>
      </c>
      <c r="L88" s="905" t="s">
        <v>1979</v>
      </c>
      <c r="M88" s="887">
        <f t="shared" si="4"/>
        <v>6.05</v>
      </c>
      <c r="N88" s="552">
        <v>1.2</v>
      </c>
      <c r="O88" s="552">
        <v>4.8</v>
      </c>
      <c r="P88" s="1292"/>
      <c r="Q88" s="1292">
        <v>0.05</v>
      </c>
      <c r="R88" s="549"/>
      <c r="S88" s="552"/>
      <c r="T88" s="549"/>
      <c r="U88" s="1827"/>
      <c r="V88" s="549"/>
    </row>
    <row r="89" spans="1:22" ht="18">
      <c r="A89" s="905" t="s">
        <v>1973</v>
      </c>
      <c r="B89" s="905">
        <v>9</v>
      </c>
      <c r="C89" s="905">
        <v>64</v>
      </c>
      <c r="D89" s="905">
        <v>17</v>
      </c>
      <c r="E89" s="552">
        <v>0.9</v>
      </c>
      <c r="F89" s="905" t="s">
        <v>708</v>
      </c>
      <c r="G89" s="905" t="s">
        <v>1978</v>
      </c>
      <c r="H89" s="94" t="s">
        <v>411</v>
      </c>
      <c r="I89" s="94" t="s">
        <v>817</v>
      </c>
      <c r="J89" s="94" t="s">
        <v>818</v>
      </c>
      <c r="K89" s="905" t="s">
        <v>46</v>
      </c>
      <c r="L89" s="905" t="s">
        <v>1979</v>
      </c>
      <c r="M89" s="887">
        <f t="shared" si="4"/>
        <v>6.05</v>
      </c>
      <c r="N89" s="552">
        <v>1.2</v>
      </c>
      <c r="O89" s="552">
        <v>4.8</v>
      </c>
      <c r="P89" s="1292"/>
      <c r="Q89" s="1292">
        <v>0.05</v>
      </c>
      <c r="R89" s="549"/>
      <c r="S89" s="552"/>
      <c r="T89" s="549"/>
      <c r="U89" s="1827"/>
      <c r="V89" s="549"/>
    </row>
    <row r="90" spans="1:22" ht="18">
      <c r="A90" s="905" t="s">
        <v>1973</v>
      </c>
      <c r="B90" s="905">
        <v>10</v>
      </c>
      <c r="C90" s="905">
        <v>54</v>
      </c>
      <c r="D90" s="905" t="s">
        <v>1052</v>
      </c>
      <c r="E90" s="552">
        <v>1</v>
      </c>
      <c r="F90" s="905" t="s">
        <v>708</v>
      </c>
      <c r="G90" s="905" t="s">
        <v>1981</v>
      </c>
      <c r="H90" s="94" t="s">
        <v>411</v>
      </c>
      <c r="I90" s="94" t="s">
        <v>817</v>
      </c>
      <c r="J90" s="94" t="s">
        <v>818</v>
      </c>
      <c r="K90" s="905" t="s">
        <v>48</v>
      </c>
      <c r="L90" s="905" t="s">
        <v>135</v>
      </c>
      <c r="M90" s="887">
        <f t="shared" si="4"/>
        <v>8.299999999999999</v>
      </c>
      <c r="N90" s="552"/>
      <c r="O90" s="552">
        <v>6.6</v>
      </c>
      <c r="P90" s="1292"/>
      <c r="Q90" s="1292"/>
      <c r="R90" s="549"/>
      <c r="S90" s="552">
        <v>1.7</v>
      </c>
      <c r="T90" s="549"/>
      <c r="U90" s="1827"/>
      <c r="V90" s="549"/>
    </row>
    <row r="91" spans="1:22" ht="18">
      <c r="A91" s="905" t="s">
        <v>1973</v>
      </c>
      <c r="B91" s="905">
        <v>11</v>
      </c>
      <c r="C91" s="905">
        <v>71</v>
      </c>
      <c r="D91" s="905" t="s">
        <v>1982</v>
      </c>
      <c r="E91" s="552">
        <v>1</v>
      </c>
      <c r="F91" s="905" t="s">
        <v>708</v>
      </c>
      <c r="G91" s="905" t="s">
        <v>1975</v>
      </c>
      <c r="H91" s="94" t="s">
        <v>411</v>
      </c>
      <c r="I91" s="94" t="s">
        <v>817</v>
      </c>
      <c r="J91" s="94" t="s">
        <v>818</v>
      </c>
      <c r="K91" s="905" t="s">
        <v>47</v>
      </c>
      <c r="L91" s="905" t="s">
        <v>135</v>
      </c>
      <c r="M91" s="887">
        <f t="shared" si="4"/>
        <v>7.1</v>
      </c>
      <c r="N91" s="552"/>
      <c r="O91" s="552">
        <v>5.7</v>
      </c>
      <c r="P91" s="1292"/>
      <c r="Q91" s="1292"/>
      <c r="R91" s="549"/>
      <c r="S91" s="552">
        <v>1.4</v>
      </c>
      <c r="T91" s="549"/>
      <c r="U91" s="1827"/>
      <c r="V91" s="549"/>
    </row>
    <row r="92" spans="1:22" ht="18">
      <c r="A92" s="905" t="s">
        <v>1973</v>
      </c>
      <c r="B92" s="905">
        <v>12</v>
      </c>
      <c r="C92" s="905">
        <v>26</v>
      </c>
      <c r="D92" s="905">
        <v>22</v>
      </c>
      <c r="E92" s="552">
        <v>0.9</v>
      </c>
      <c r="F92" s="905" t="s">
        <v>708</v>
      </c>
      <c r="G92" s="905" t="s">
        <v>1975</v>
      </c>
      <c r="H92" s="94" t="s">
        <v>411</v>
      </c>
      <c r="I92" s="94" t="s">
        <v>817</v>
      </c>
      <c r="J92" s="94" t="s">
        <v>818</v>
      </c>
      <c r="K92" s="905" t="s">
        <v>47</v>
      </c>
      <c r="L92" s="905" t="s">
        <v>135</v>
      </c>
      <c r="M92" s="887">
        <f t="shared" si="4"/>
        <v>6.3999999999999995</v>
      </c>
      <c r="N92" s="552"/>
      <c r="O92" s="552">
        <v>5.1</v>
      </c>
      <c r="P92" s="1292"/>
      <c r="Q92" s="1292"/>
      <c r="R92" s="549"/>
      <c r="S92" s="552">
        <v>1.3</v>
      </c>
      <c r="T92" s="549"/>
      <c r="U92" s="1827"/>
      <c r="V92" s="549"/>
    </row>
    <row r="93" spans="1:22" ht="18">
      <c r="A93" s="905" t="s">
        <v>1973</v>
      </c>
      <c r="B93" s="905">
        <v>13</v>
      </c>
      <c r="C93" s="905">
        <v>68</v>
      </c>
      <c r="D93" s="905">
        <v>3</v>
      </c>
      <c r="E93" s="552">
        <v>1</v>
      </c>
      <c r="F93" s="905" t="s">
        <v>708</v>
      </c>
      <c r="G93" s="905" t="s">
        <v>1981</v>
      </c>
      <c r="H93" s="94" t="s">
        <v>411</v>
      </c>
      <c r="I93" s="94" t="s">
        <v>817</v>
      </c>
      <c r="J93" s="94" t="s">
        <v>818</v>
      </c>
      <c r="K93" s="905" t="s">
        <v>48</v>
      </c>
      <c r="L93" s="905" t="s">
        <v>135</v>
      </c>
      <c r="M93" s="887">
        <f t="shared" si="4"/>
        <v>8.299999999999999</v>
      </c>
      <c r="N93" s="552"/>
      <c r="O93" s="552">
        <v>6.6</v>
      </c>
      <c r="P93" s="1292"/>
      <c r="Q93" s="1292"/>
      <c r="R93" s="549"/>
      <c r="S93" s="552">
        <v>1.7</v>
      </c>
      <c r="T93" s="549"/>
      <c r="U93" s="1827"/>
      <c r="V93" s="549"/>
    </row>
    <row r="94" spans="1:22" ht="18">
      <c r="A94" s="905" t="s">
        <v>1973</v>
      </c>
      <c r="B94" s="905">
        <v>14</v>
      </c>
      <c r="C94" s="905">
        <v>48</v>
      </c>
      <c r="D94" s="905">
        <v>40</v>
      </c>
      <c r="E94" s="552">
        <v>0.6</v>
      </c>
      <c r="F94" s="905" t="s">
        <v>708</v>
      </c>
      <c r="G94" s="905" t="s">
        <v>1975</v>
      </c>
      <c r="H94" s="94" t="s">
        <v>411</v>
      </c>
      <c r="I94" s="94" t="s">
        <v>817</v>
      </c>
      <c r="J94" s="94" t="s">
        <v>818</v>
      </c>
      <c r="K94" s="905" t="s">
        <v>47</v>
      </c>
      <c r="L94" s="905" t="s">
        <v>135</v>
      </c>
      <c r="M94" s="887">
        <f t="shared" si="4"/>
        <v>4.3</v>
      </c>
      <c r="N94" s="552"/>
      <c r="O94" s="552">
        <v>3.4</v>
      </c>
      <c r="P94" s="1292"/>
      <c r="Q94" s="1292"/>
      <c r="R94" s="549"/>
      <c r="S94" s="552">
        <v>0.9</v>
      </c>
      <c r="T94" s="549"/>
      <c r="U94" s="1827"/>
      <c r="V94" s="549"/>
    </row>
    <row r="95" spans="1:22" ht="18">
      <c r="A95" s="905" t="s">
        <v>1973</v>
      </c>
      <c r="B95" s="905">
        <v>15</v>
      </c>
      <c r="C95" s="905">
        <v>14</v>
      </c>
      <c r="D95" s="905">
        <v>5</v>
      </c>
      <c r="E95" s="552">
        <v>1</v>
      </c>
      <c r="F95" s="905" t="s">
        <v>708</v>
      </c>
      <c r="G95" s="905" t="s">
        <v>1983</v>
      </c>
      <c r="H95" s="94" t="s">
        <v>411</v>
      </c>
      <c r="I95" s="94" t="s">
        <v>817</v>
      </c>
      <c r="J95" s="94" t="s">
        <v>818</v>
      </c>
      <c r="K95" s="905" t="s">
        <v>47</v>
      </c>
      <c r="L95" s="905" t="s">
        <v>1979</v>
      </c>
      <c r="M95" s="887">
        <f t="shared" si="4"/>
        <v>7.1</v>
      </c>
      <c r="N95" s="552"/>
      <c r="O95" s="552">
        <v>5.7</v>
      </c>
      <c r="P95" s="552"/>
      <c r="Q95" s="1292"/>
      <c r="R95" s="549"/>
      <c r="S95" s="552">
        <v>1.4</v>
      </c>
      <c r="T95" s="549"/>
      <c r="U95" s="1827"/>
      <c r="V95" s="549"/>
    </row>
    <row r="96" spans="1:22" ht="18">
      <c r="A96" s="905" t="s">
        <v>1973</v>
      </c>
      <c r="B96" s="905">
        <v>16</v>
      </c>
      <c r="C96" s="905">
        <v>13</v>
      </c>
      <c r="D96" s="905">
        <v>38</v>
      </c>
      <c r="E96" s="552">
        <v>1</v>
      </c>
      <c r="F96" s="905" t="s">
        <v>889</v>
      </c>
      <c r="G96" s="905" t="s">
        <v>1978</v>
      </c>
      <c r="H96" s="94" t="s">
        <v>411</v>
      </c>
      <c r="I96" s="94" t="s">
        <v>817</v>
      </c>
      <c r="J96" s="94" t="s">
        <v>818</v>
      </c>
      <c r="K96" s="905" t="s">
        <v>46</v>
      </c>
      <c r="L96" s="905" t="s">
        <v>134</v>
      </c>
      <c r="M96" s="887">
        <f t="shared" si="4"/>
        <v>6.6499999999999995</v>
      </c>
      <c r="N96" s="552">
        <v>5.3</v>
      </c>
      <c r="O96" s="552"/>
      <c r="P96" s="552">
        <v>1.3</v>
      </c>
      <c r="Q96" s="1292">
        <v>0.05</v>
      </c>
      <c r="R96" s="549"/>
      <c r="S96" s="552"/>
      <c r="T96" s="549"/>
      <c r="U96" s="1827"/>
      <c r="V96" s="549"/>
    </row>
    <row r="97" spans="1:22" ht="18">
      <c r="A97" s="905" t="s">
        <v>1973</v>
      </c>
      <c r="B97" s="905">
        <v>17</v>
      </c>
      <c r="C97" s="905">
        <v>15</v>
      </c>
      <c r="D97" s="905">
        <v>2</v>
      </c>
      <c r="E97" s="552">
        <v>0.9</v>
      </c>
      <c r="F97" s="905" t="s">
        <v>708</v>
      </c>
      <c r="G97" s="905" t="s">
        <v>1975</v>
      </c>
      <c r="H97" s="94" t="s">
        <v>411</v>
      </c>
      <c r="I97" s="94" t="s">
        <v>817</v>
      </c>
      <c r="J97" s="94" t="s">
        <v>818</v>
      </c>
      <c r="K97" s="905" t="s">
        <v>48</v>
      </c>
      <c r="L97" s="905" t="s">
        <v>135</v>
      </c>
      <c r="M97" s="887">
        <f t="shared" si="4"/>
        <v>6.3999999999999995</v>
      </c>
      <c r="N97" s="552"/>
      <c r="O97" s="552">
        <v>5.1</v>
      </c>
      <c r="P97" s="552"/>
      <c r="Q97" s="1292"/>
      <c r="R97" s="549"/>
      <c r="S97" s="552">
        <v>1.3</v>
      </c>
      <c r="T97" s="549"/>
      <c r="U97" s="1827"/>
      <c r="V97" s="549"/>
    </row>
    <row r="98" spans="1:22" ht="18">
      <c r="A98" s="905" t="s">
        <v>1973</v>
      </c>
      <c r="B98" s="911">
        <v>18</v>
      </c>
      <c r="C98" s="911">
        <v>45</v>
      </c>
      <c r="D98" s="911">
        <v>8</v>
      </c>
      <c r="E98" s="1824">
        <v>0.7</v>
      </c>
      <c r="F98" s="911" t="s">
        <v>708</v>
      </c>
      <c r="G98" s="905" t="s">
        <v>1978</v>
      </c>
      <c r="H98" s="94" t="s">
        <v>411</v>
      </c>
      <c r="I98" s="94" t="s">
        <v>817</v>
      </c>
      <c r="J98" s="94" t="s">
        <v>818</v>
      </c>
      <c r="K98" s="911" t="s">
        <v>46</v>
      </c>
      <c r="L98" s="905" t="s">
        <v>1979</v>
      </c>
      <c r="M98" s="887">
        <f t="shared" si="4"/>
        <v>4.65</v>
      </c>
      <c r="N98" s="1824">
        <v>0.9</v>
      </c>
      <c r="O98" s="1824">
        <v>3.7</v>
      </c>
      <c r="P98" s="1824"/>
      <c r="Q98" s="1830">
        <v>0.05</v>
      </c>
      <c r="R98" s="1831"/>
      <c r="S98" s="1824"/>
      <c r="T98" s="1831"/>
      <c r="U98" s="1832"/>
      <c r="V98" s="1831"/>
    </row>
    <row r="99" spans="1:22" ht="18">
      <c r="A99" s="905" t="s">
        <v>1973</v>
      </c>
      <c r="B99" s="911">
        <v>19</v>
      </c>
      <c r="C99" s="911">
        <v>47</v>
      </c>
      <c r="D99" s="911">
        <v>11</v>
      </c>
      <c r="E99" s="1824">
        <v>0.9</v>
      </c>
      <c r="F99" s="911" t="s">
        <v>708</v>
      </c>
      <c r="G99" s="905" t="s">
        <v>1975</v>
      </c>
      <c r="H99" s="94" t="s">
        <v>411</v>
      </c>
      <c r="I99" s="94" t="s">
        <v>817</v>
      </c>
      <c r="J99" s="94" t="s">
        <v>818</v>
      </c>
      <c r="K99" s="911" t="s">
        <v>47</v>
      </c>
      <c r="L99" s="905" t="s">
        <v>135</v>
      </c>
      <c r="M99" s="887">
        <f t="shared" si="4"/>
        <v>6.3999999999999995</v>
      </c>
      <c r="N99" s="1824"/>
      <c r="O99" s="1824">
        <v>5.1</v>
      </c>
      <c r="P99" s="1824"/>
      <c r="Q99" s="1830"/>
      <c r="R99" s="1831"/>
      <c r="S99" s="1824">
        <v>1.3</v>
      </c>
      <c r="T99" s="1831"/>
      <c r="U99" s="1832"/>
      <c r="V99" s="1831"/>
    </row>
    <row r="100" spans="1:22" ht="18">
      <c r="A100" s="905" t="s">
        <v>1973</v>
      </c>
      <c r="B100" s="911">
        <v>20</v>
      </c>
      <c r="C100" s="911">
        <v>51</v>
      </c>
      <c r="D100" s="911">
        <v>12</v>
      </c>
      <c r="E100" s="1824">
        <v>0.5</v>
      </c>
      <c r="F100" s="911" t="s">
        <v>708</v>
      </c>
      <c r="G100" s="905" t="s">
        <v>1975</v>
      </c>
      <c r="H100" s="94" t="s">
        <v>411</v>
      </c>
      <c r="I100" s="94" t="s">
        <v>817</v>
      </c>
      <c r="J100" s="94" t="s">
        <v>818</v>
      </c>
      <c r="K100" s="911" t="s">
        <v>47</v>
      </c>
      <c r="L100" s="905" t="s">
        <v>135</v>
      </c>
      <c r="M100" s="887">
        <f t="shared" si="4"/>
        <v>3.5999999999999996</v>
      </c>
      <c r="N100" s="1824"/>
      <c r="O100" s="1824">
        <v>2.9</v>
      </c>
      <c r="P100" s="1824"/>
      <c r="Q100" s="1830"/>
      <c r="R100" s="1831"/>
      <c r="S100" s="1824">
        <v>0.7</v>
      </c>
      <c r="T100" s="1831"/>
      <c r="U100" s="1832"/>
      <c r="V100" s="1831"/>
    </row>
    <row r="101" spans="1:22" ht="18">
      <c r="A101" s="905" t="s">
        <v>1973</v>
      </c>
      <c r="B101" s="911">
        <v>21</v>
      </c>
      <c r="C101" s="911">
        <v>40</v>
      </c>
      <c r="D101" s="911">
        <v>2</v>
      </c>
      <c r="E101" s="1824">
        <v>0.6</v>
      </c>
      <c r="F101" s="911" t="s">
        <v>708</v>
      </c>
      <c r="G101" s="905" t="s">
        <v>1975</v>
      </c>
      <c r="H101" s="94" t="s">
        <v>411</v>
      </c>
      <c r="I101" s="94" t="s">
        <v>817</v>
      </c>
      <c r="J101" s="94" t="s">
        <v>818</v>
      </c>
      <c r="K101" s="911" t="s">
        <v>47</v>
      </c>
      <c r="L101" s="905" t="s">
        <v>135</v>
      </c>
      <c r="M101" s="887">
        <f t="shared" si="4"/>
        <v>4.3</v>
      </c>
      <c r="N101" s="1824"/>
      <c r="O101" s="1824">
        <v>3.4</v>
      </c>
      <c r="P101" s="1824"/>
      <c r="Q101" s="1830"/>
      <c r="R101" s="1831"/>
      <c r="S101" s="1824">
        <v>0.9</v>
      </c>
      <c r="T101" s="1831"/>
      <c r="U101" s="1832"/>
      <c r="V101" s="1831"/>
    </row>
    <row r="102" spans="1:22" ht="18">
      <c r="A102" s="905" t="s">
        <v>1973</v>
      </c>
      <c r="B102" s="911">
        <v>22</v>
      </c>
      <c r="C102" s="911">
        <v>40</v>
      </c>
      <c r="D102" s="911">
        <v>6</v>
      </c>
      <c r="E102" s="1824">
        <v>0.4</v>
      </c>
      <c r="F102" s="911" t="s">
        <v>708</v>
      </c>
      <c r="G102" s="905" t="s">
        <v>1975</v>
      </c>
      <c r="H102" s="94" t="s">
        <v>411</v>
      </c>
      <c r="I102" s="94" t="s">
        <v>817</v>
      </c>
      <c r="J102" s="94" t="s">
        <v>818</v>
      </c>
      <c r="K102" s="911" t="s">
        <v>47</v>
      </c>
      <c r="L102" s="905" t="s">
        <v>135</v>
      </c>
      <c r="M102" s="887">
        <f t="shared" si="4"/>
        <v>2.9</v>
      </c>
      <c r="N102" s="1824"/>
      <c r="O102" s="1824">
        <v>2.3</v>
      </c>
      <c r="P102" s="1824"/>
      <c r="Q102" s="1830"/>
      <c r="R102" s="1831"/>
      <c r="S102" s="1824">
        <v>0.6</v>
      </c>
      <c r="T102" s="1831"/>
      <c r="U102" s="1832"/>
      <c r="V102" s="1831"/>
    </row>
    <row r="103" spans="1:22" ht="18">
      <c r="A103" s="905" t="s">
        <v>1973</v>
      </c>
      <c r="B103" s="911">
        <v>23</v>
      </c>
      <c r="C103" s="911">
        <v>40</v>
      </c>
      <c r="D103" s="911">
        <v>11</v>
      </c>
      <c r="E103" s="1824">
        <v>0.4</v>
      </c>
      <c r="F103" s="911" t="s">
        <v>708</v>
      </c>
      <c r="G103" s="905" t="s">
        <v>1981</v>
      </c>
      <c r="H103" s="94" t="s">
        <v>411</v>
      </c>
      <c r="I103" s="94" t="s">
        <v>817</v>
      </c>
      <c r="J103" s="94" t="s">
        <v>818</v>
      </c>
      <c r="K103" s="911" t="s">
        <v>48</v>
      </c>
      <c r="L103" s="905" t="s">
        <v>135</v>
      </c>
      <c r="M103" s="887">
        <f t="shared" si="4"/>
        <v>3.3</v>
      </c>
      <c r="N103" s="1824"/>
      <c r="O103" s="1824">
        <v>2.6</v>
      </c>
      <c r="P103" s="1824"/>
      <c r="Q103" s="1830"/>
      <c r="R103" s="549"/>
      <c r="S103" s="1824">
        <v>0.7</v>
      </c>
      <c r="T103" s="549"/>
      <c r="U103" s="549"/>
      <c r="V103" s="549"/>
    </row>
    <row r="104" spans="1:22" ht="18">
      <c r="A104" s="905" t="s">
        <v>1973</v>
      </c>
      <c r="B104" s="911">
        <v>24</v>
      </c>
      <c r="C104" s="911">
        <v>47</v>
      </c>
      <c r="D104" s="911">
        <v>3</v>
      </c>
      <c r="E104" s="1824">
        <v>0.7</v>
      </c>
      <c r="F104" s="911" t="s">
        <v>708</v>
      </c>
      <c r="G104" s="905" t="s">
        <v>1975</v>
      </c>
      <c r="H104" s="94" t="s">
        <v>411</v>
      </c>
      <c r="I104" s="94" t="s">
        <v>817</v>
      </c>
      <c r="J104" s="94" t="s">
        <v>818</v>
      </c>
      <c r="K104" s="911" t="s">
        <v>47</v>
      </c>
      <c r="L104" s="905" t="s">
        <v>135</v>
      </c>
      <c r="M104" s="887">
        <f t="shared" si="4"/>
        <v>5</v>
      </c>
      <c r="N104" s="1824"/>
      <c r="O104" s="1824">
        <v>4</v>
      </c>
      <c r="P104" s="1824"/>
      <c r="Q104" s="1830"/>
      <c r="R104" s="549"/>
      <c r="S104" s="1824">
        <v>1</v>
      </c>
      <c r="T104" s="549"/>
      <c r="U104" s="549"/>
      <c r="V104" s="549"/>
    </row>
    <row r="105" spans="1:22" ht="18">
      <c r="A105" s="905" t="s">
        <v>1973</v>
      </c>
      <c r="B105" s="911">
        <v>25</v>
      </c>
      <c r="C105" s="911">
        <v>62</v>
      </c>
      <c r="D105" s="911">
        <v>10</v>
      </c>
      <c r="E105" s="1824">
        <v>0.4</v>
      </c>
      <c r="F105" s="911" t="s">
        <v>708</v>
      </c>
      <c r="G105" s="905" t="s">
        <v>1975</v>
      </c>
      <c r="H105" s="94" t="s">
        <v>411</v>
      </c>
      <c r="I105" s="94" t="s">
        <v>817</v>
      </c>
      <c r="J105" s="94" t="s">
        <v>818</v>
      </c>
      <c r="K105" s="911" t="s">
        <v>47</v>
      </c>
      <c r="L105" s="905" t="s">
        <v>135</v>
      </c>
      <c r="M105" s="887">
        <f t="shared" si="4"/>
        <v>2.9</v>
      </c>
      <c r="N105" s="1824"/>
      <c r="O105" s="1824">
        <v>2.3</v>
      </c>
      <c r="P105" s="1830"/>
      <c r="Q105" s="1830"/>
      <c r="R105" s="549"/>
      <c r="S105" s="1824">
        <v>0.6</v>
      </c>
      <c r="T105" s="549"/>
      <c r="U105" s="549"/>
      <c r="V105" s="549"/>
    </row>
    <row r="106" spans="1:22" ht="18">
      <c r="A106" s="905" t="s">
        <v>1973</v>
      </c>
      <c r="B106" s="911">
        <v>26</v>
      </c>
      <c r="C106" s="911">
        <v>63</v>
      </c>
      <c r="D106" s="911" t="s">
        <v>1039</v>
      </c>
      <c r="E106" s="1824">
        <v>1</v>
      </c>
      <c r="F106" s="911" t="s">
        <v>708</v>
      </c>
      <c r="G106" s="905" t="s">
        <v>1975</v>
      </c>
      <c r="H106" s="94" t="s">
        <v>411</v>
      </c>
      <c r="I106" s="94" t="s">
        <v>817</v>
      </c>
      <c r="J106" s="94" t="s">
        <v>818</v>
      </c>
      <c r="K106" s="911" t="s">
        <v>47</v>
      </c>
      <c r="L106" s="905" t="s">
        <v>135</v>
      </c>
      <c r="M106" s="887">
        <f t="shared" si="4"/>
        <v>7.1</v>
      </c>
      <c r="N106" s="1824"/>
      <c r="O106" s="1824">
        <v>5.7</v>
      </c>
      <c r="P106" s="1830"/>
      <c r="Q106" s="1830"/>
      <c r="R106" s="549"/>
      <c r="S106" s="1824">
        <v>1.4</v>
      </c>
      <c r="T106" s="549"/>
      <c r="U106" s="549"/>
      <c r="V106" s="549"/>
    </row>
    <row r="107" spans="1:22" ht="18">
      <c r="A107" s="905" t="s">
        <v>1973</v>
      </c>
      <c r="B107" s="911">
        <v>27</v>
      </c>
      <c r="C107" s="911">
        <v>63</v>
      </c>
      <c r="D107" s="911" t="s">
        <v>1040</v>
      </c>
      <c r="E107" s="1824">
        <v>1</v>
      </c>
      <c r="F107" s="911" t="s">
        <v>708</v>
      </c>
      <c r="G107" s="905" t="s">
        <v>1975</v>
      </c>
      <c r="H107" s="94" t="s">
        <v>411</v>
      </c>
      <c r="I107" s="94" t="s">
        <v>817</v>
      </c>
      <c r="J107" s="94" t="s">
        <v>818</v>
      </c>
      <c r="K107" s="911" t="s">
        <v>47</v>
      </c>
      <c r="L107" s="905" t="s">
        <v>135</v>
      </c>
      <c r="M107" s="887">
        <f t="shared" si="4"/>
        <v>7.1</v>
      </c>
      <c r="N107" s="1824"/>
      <c r="O107" s="1824">
        <v>5.7</v>
      </c>
      <c r="P107" s="1830"/>
      <c r="Q107" s="1830"/>
      <c r="R107" s="549"/>
      <c r="S107" s="1824">
        <v>1.4</v>
      </c>
      <c r="T107" s="549"/>
      <c r="U107" s="549"/>
      <c r="V107" s="549"/>
    </row>
    <row r="108" spans="1:22" ht="18">
      <c r="A108" s="905" t="s">
        <v>1973</v>
      </c>
      <c r="B108" s="905">
        <v>28</v>
      </c>
      <c r="C108" s="905">
        <v>63</v>
      </c>
      <c r="D108" s="905" t="s">
        <v>1984</v>
      </c>
      <c r="E108" s="552">
        <v>0.8</v>
      </c>
      <c r="F108" s="905" t="s">
        <v>708</v>
      </c>
      <c r="G108" s="905" t="s">
        <v>1975</v>
      </c>
      <c r="H108" s="94" t="s">
        <v>411</v>
      </c>
      <c r="I108" s="94" t="s">
        <v>817</v>
      </c>
      <c r="J108" s="94" t="s">
        <v>818</v>
      </c>
      <c r="K108" s="905" t="s">
        <v>47</v>
      </c>
      <c r="L108" s="905" t="s">
        <v>135</v>
      </c>
      <c r="M108" s="887">
        <f t="shared" si="4"/>
        <v>5.7</v>
      </c>
      <c r="N108" s="552"/>
      <c r="O108" s="552">
        <v>4.5</v>
      </c>
      <c r="P108" s="1292"/>
      <c r="Q108" s="1292"/>
      <c r="R108" s="549"/>
      <c r="S108" s="552">
        <v>1.2</v>
      </c>
      <c r="T108" s="549"/>
      <c r="U108" s="549"/>
      <c r="V108" s="549"/>
    </row>
    <row r="109" spans="1:22" ht="18">
      <c r="A109" s="905" t="s">
        <v>1973</v>
      </c>
      <c r="B109" s="905">
        <v>29</v>
      </c>
      <c r="C109" s="905">
        <v>63</v>
      </c>
      <c r="D109" s="905" t="s">
        <v>1985</v>
      </c>
      <c r="E109" s="552">
        <v>0.7</v>
      </c>
      <c r="F109" s="905" t="s">
        <v>708</v>
      </c>
      <c r="G109" s="905" t="s">
        <v>1975</v>
      </c>
      <c r="H109" s="94" t="s">
        <v>411</v>
      </c>
      <c r="I109" s="94" t="s">
        <v>817</v>
      </c>
      <c r="J109" s="94" t="s">
        <v>818</v>
      </c>
      <c r="K109" s="905" t="s">
        <v>47</v>
      </c>
      <c r="L109" s="905" t="s">
        <v>135</v>
      </c>
      <c r="M109" s="887">
        <f t="shared" si="4"/>
        <v>5</v>
      </c>
      <c r="N109" s="552"/>
      <c r="O109" s="552">
        <v>4</v>
      </c>
      <c r="P109" s="1292"/>
      <c r="Q109" s="1292"/>
      <c r="R109" s="549"/>
      <c r="S109" s="552">
        <v>1</v>
      </c>
      <c r="T109" s="549"/>
      <c r="U109" s="549"/>
      <c r="V109" s="549"/>
    </row>
    <row r="110" spans="1:22" ht="18">
      <c r="A110" s="905" t="s">
        <v>1973</v>
      </c>
      <c r="B110" s="905">
        <v>30</v>
      </c>
      <c r="C110" s="905">
        <v>63</v>
      </c>
      <c r="D110" s="905" t="s">
        <v>1986</v>
      </c>
      <c r="E110" s="552">
        <v>0.9</v>
      </c>
      <c r="F110" s="905" t="s">
        <v>708</v>
      </c>
      <c r="G110" s="905" t="s">
        <v>1978</v>
      </c>
      <c r="H110" s="94" t="s">
        <v>411</v>
      </c>
      <c r="I110" s="94" t="s">
        <v>817</v>
      </c>
      <c r="J110" s="94" t="s">
        <v>818</v>
      </c>
      <c r="K110" s="905" t="s">
        <v>46</v>
      </c>
      <c r="L110" s="905" t="s">
        <v>1979</v>
      </c>
      <c r="M110" s="887">
        <f t="shared" si="4"/>
        <v>6.05</v>
      </c>
      <c r="N110" s="552">
        <v>1.2</v>
      </c>
      <c r="O110" s="552">
        <v>4.8</v>
      </c>
      <c r="P110" s="1833"/>
      <c r="Q110" s="1292">
        <v>0.05</v>
      </c>
      <c r="R110" s="549"/>
      <c r="S110" s="552"/>
      <c r="T110" s="549"/>
      <c r="U110" s="549"/>
      <c r="V110" s="549"/>
    </row>
    <row r="111" spans="1:22" ht="18">
      <c r="A111" s="905" t="s">
        <v>1973</v>
      </c>
      <c r="B111" s="905">
        <v>31</v>
      </c>
      <c r="C111" s="905">
        <v>42</v>
      </c>
      <c r="D111" s="905">
        <v>27</v>
      </c>
      <c r="E111" s="552">
        <v>1</v>
      </c>
      <c r="F111" s="905" t="s">
        <v>708</v>
      </c>
      <c r="G111" s="905" t="s">
        <v>1981</v>
      </c>
      <c r="H111" s="94" t="s">
        <v>411</v>
      </c>
      <c r="I111" s="94" t="s">
        <v>817</v>
      </c>
      <c r="J111" s="94" t="s">
        <v>818</v>
      </c>
      <c r="K111" s="905" t="s">
        <v>47</v>
      </c>
      <c r="L111" s="905" t="s">
        <v>135</v>
      </c>
      <c r="M111" s="887">
        <f t="shared" si="4"/>
        <v>8.299999999999999</v>
      </c>
      <c r="N111" s="552"/>
      <c r="O111" s="552">
        <v>6.6</v>
      </c>
      <c r="P111" s="1833"/>
      <c r="Q111" s="1292"/>
      <c r="R111" s="549"/>
      <c r="S111" s="1826">
        <v>1.7</v>
      </c>
      <c r="T111" s="549"/>
      <c r="U111" s="549"/>
      <c r="V111" s="549"/>
    </row>
    <row r="112" spans="1:22" ht="18">
      <c r="A112" s="905" t="s">
        <v>1973</v>
      </c>
      <c r="B112" s="905">
        <v>32</v>
      </c>
      <c r="C112" s="905">
        <v>71</v>
      </c>
      <c r="D112" s="905" t="s">
        <v>1987</v>
      </c>
      <c r="E112" s="552">
        <v>0.8</v>
      </c>
      <c r="F112" s="905" t="s">
        <v>708</v>
      </c>
      <c r="G112" s="905" t="s">
        <v>1975</v>
      </c>
      <c r="H112" s="94" t="s">
        <v>411</v>
      </c>
      <c r="I112" s="94" t="s">
        <v>817</v>
      </c>
      <c r="J112" s="94" t="s">
        <v>818</v>
      </c>
      <c r="K112" s="905" t="s">
        <v>47</v>
      </c>
      <c r="L112" s="905" t="s">
        <v>135</v>
      </c>
      <c r="M112" s="887">
        <f t="shared" si="4"/>
        <v>5.7</v>
      </c>
      <c r="N112" s="552"/>
      <c r="O112" s="552">
        <v>4.5</v>
      </c>
      <c r="P112" s="1292"/>
      <c r="Q112" s="1292"/>
      <c r="R112" s="549"/>
      <c r="S112" s="552">
        <v>1.2</v>
      </c>
      <c r="T112" s="549"/>
      <c r="U112" s="549"/>
      <c r="V112" s="549"/>
    </row>
    <row r="113" spans="1:22" ht="18">
      <c r="A113" s="1821" t="s">
        <v>1973</v>
      </c>
      <c r="B113" s="905">
        <v>33</v>
      </c>
      <c r="C113" s="905">
        <v>71</v>
      </c>
      <c r="D113" s="905">
        <v>25</v>
      </c>
      <c r="E113" s="552">
        <v>0.9</v>
      </c>
      <c r="F113" s="903" t="s">
        <v>708</v>
      </c>
      <c r="G113" s="905" t="s">
        <v>1978</v>
      </c>
      <c r="H113" s="908" t="s">
        <v>411</v>
      </c>
      <c r="I113" s="95" t="s">
        <v>817</v>
      </c>
      <c r="J113" s="95" t="s">
        <v>818</v>
      </c>
      <c r="K113" s="903" t="s">
        <v>46</v>
      </c>
      <c r="L113" s="903" t="s">
        <v>1979</v>
      </c>
      <c r="M113" s="887">
        <f t="shared" si="4"/>
        <v>6</v>
      </c>
      <c r="N113" s="552"/>
      <c r="O113" s="552">
        <v>4.8</v>
      </c>
      <c r="P113" s="1822"/>
      <c r="Q113" s="1822"/>
      <c r="R113" s="553"/>
      <c r="S113" s="552">
        <v>1.2</v>
      </c>
      <c r="T113" s="553"/>
      <c r="U113" s="553"/>
      <c r="V113" s="553"/>
    </row>
    <row r="114" spans="1:22" ht="18">
      <c r="A114" s="1821" t="s">
        <v>1973</v>
      </c>
      <c r="B114" s="911">
        <v>34</v>
      </c>
      <c r="C114" s="911">
        <v>42</v>
      </c>
      <c r="D114" s="911">
        <v>16</v>
      </c>
      <c r="E114" s="1824">
        <v>0.4</v>
      </c>
      <c r="F114" s="912" t="s">
        <v>708</v>
      </c>
      <c r="G114" s="905" t="s">
        <v>1975</v>
      </c>
      <c r="H114" s="908" t="s">
        <v>411</v>
      </c>
      <c r="I114" s="95" t="s">
        <v>817</v>
      </c>
      <c r="J114" s="95" t="s">
        <v>818</v>
      </c>
      <c r="K114" s="912" t="s">
        <v>47</v>
      </c>
      <c r="L114" s="903" t="s">
        <v>135</v>
      </c>
      <c r="M114" s="887">
        <f t="shared" si="4"/>
        <v>2.9</v>
      </c>
      <c r="N114" s="1824"/>
      <c r="O114" s="1824">
        <v>2.3</v>
      </c>
      <c r="P114" s="1825"/>
      <c r="Q114" s="1825"/>
      <c r="R114" s="553"/>
      <c r="S114" s="1824">
        <v>0.6</v>
      </c>
      <c r="T114" s="553"/>
      <c r="U114" s="553"/>
      <c r="V114" s="553"/>
    </row>
    <row r="115" spans="1:22" ht="18">
      <c r="A115" s="1821" t="s">
        <v>1973</v>
      </c>
      <c r="B115" s="911">
        <v>35</v>
      </c>
      <c r="C115" s="911">
        <v>13</v>
      </c>
      <c r="D115" s="911">
        <v>33</v>
      </c>
      <c r="E115" s="1824">
        <v>0.5</v>
      </c>
      <c r="F115" s="912" t="s">
        <v>708</v>
      </c>
      <c r="G115" s="905" t="s">
        <v>1978</v>
      </c>
      <c r="H115" s="908" t="s">
        <v>411</v>
      </c>
      <c r="I115" s="95" t="s">
        <v>817</v>
      </c>
      <c r="J115" s="95" t="s">
        <v>818</v>
      </c>
      <c r="K115" s="912" t="s">
        <v>46</v>
      </c>
      <c r="L115" s="903" t="s">
        <v>1979</v>
      </c>
      <c r="M115" s="887">
        <f t="shared" si="4"/>
        <v>3.3000000000000003</v>
      </c>
      <c r="N115" s="1824"/>
      <c r="O115" s="1824">
        <v>2.7</v>
      </c>
      <c r="P115" s="1825"/>
      <c r="Q115" s="1825"/>
      <c r="R115" s="553"/>
      <c r="S115" s="1824">
        <v>0.6</v>
      </c>
      <c r="T115" s="553"/>
      <c r="U115" s="553"/>
      <c r="V115" s="553"/>
    </row>
    <row r="116" spans="1:22" ht="18">
      <c r="A116" s="1821" t="s">
        <v>1973</v>
      </c>
      <c r="B116" s="911">
        <v>36</v>
      </c>
      <c r="C116" s="911">
        <v>58</v>
      </c>
      <c r="D116" s="911" t="s">
        <v>1050</v>
      </c>
      <c r="E116" s="1824">
        <v>0.2</v>
      </c>
      <c r="F116" s="912" t="s">
        <v>708</v>
      </c>
      <c r="G116" s="905" t="s">
        <v>1975</v>
      </c>
      <c r="H116" s="908" t="s">
        <v>411</v>
      </c>
      <c r="I116" s="95" t="s">
        <v>817</v>
      </c>
      <c r="J116" s="95" t="s">
        <v>818</v>
      </c>
      <c r="K116" s="912" t="s">
        <v>47</v>
      </c>
      <c r="L116" s="903" t="s">
        <v>135</v>
      </c>
      <c r="M116" s="887">
        <f t="shared" si="4"/>
        <v>1.4000000000000001</v>
      </c>
      <c r="N116" s="1824"/>
      <c r="O116" s="1824">
        <v>1.1</v>
      </c>
      <c r="P116" s="1825"/>
      <c r="Q116" s="1825"/>
      <c r="R116" s="553"/>
      <c r="S116" s="1824">
        <v>0.3</v>
      </c>
      <c r="T116" s="553"/>
      <c r="U116" s="553"/>
      <c r="V116" s="553"/>
    </row>
    <row r="117" spans="1:22" ht="18">
      <c r="A117" s="1821" t="s">
        <v>1973</v>
      </c>
      <c r="B117" s="911">
        <v>37</v>
      </c>
      <c r="C117" s="911">
        <v>58</v>
      </c>
      <c r="D117" s="911" t="s">
        <v>1049</v>
      </c>
      <c r="E117" s="1824">
        <v>0.3</v>
      </c>
      <c r="F117" s="912" t="s">
        <v>708</v>
      </c>
      <c r="G117" s="905" t="s">
        <v>1975</v>
      </c>
      <c r="H117" s="908" t="s">
        <v>411</v>
      </c>
      <c r="I117" s="95" t="s">
        <v>817</v>
      </c>
      <c r="J117" s="95" t="s">
        <v>818</v>
      </c>
      <c r="K117" s="912" t="s">
        <v>47</v>
      </c>
      <c r="L117" s="903" t="s">
        <v>135</v>
      </c>
      <c r="M117" s="887">
        <f t="shared" si="4"/>
        <v>2.1</v>
      </c>
      <c r="N117" s="1824"/>
      <c r="O117" s="1824">
        <v>1.7</v>
      </c>
      <c r="P117" s="1825"/>
      <c r="Q117" s="1825"/>
      <c r="R117" s="553"/>
      <c r="S117" s="1824">
        <v>0.4</v>
      </c>
      <c r="T117" s="553"/>
      <c r="U117" s="553"/>
      <c r="V117" s="553"/>
    </row>
    <row r="118" spans="1:22" ht="18">
      <c r="A118" s="1821" t="s">
        <v>1973</v>
      </c>
      <c r="B118" s="911">
        <v>38</v>
      </c>
      <c r="C118" s="911">
        <v>58</v>
      </c>
      <c r="D118" s="911" t="s">
        <v>1988</v>
      </c>
      <c r="E118" s="1824">
        <v>0.6</v>
      </c>
      <c r="F118" s="912" t="s">
        <v>708</v>
      </c>
      <c r="G118" s="905" t="s">
        <v>1975</v>
      </c>
      <c r="H118" s="908" t="s">
        <v>411</v>
      </c>
      <c r="I118" s="95" t="s">
        <v>817</v>
      </c>
      <c r="J118" s="95" t="s">
        <v>818</v>
      </c>
      <c r="K118" s="912" t="s">
        <v>47</v>
      </c>
      <c r="L118" s="903" t="s">
        <v>135</v>
      </c>
      <c r="M118" s="887">
        <f t="shared" si="4"/>
        <v>4.3</v>
      </c>
      <c r="N118" s="1824"/>
      <c r="O118" s="1824">
        <v>3.4</v>
      </c>
      <c r="P118" s="1825"/>
      <c r="Q118" s="1825"/>
      <c r="R118" s="553"/>
      <c r="S118" s="1824">
        <v>0.9</v>
      </c>
      <c r="T118" s="553"/>
      <c r="U118" s="553"/>
      <c r="V118" s="553"/>
    </row>
    <row r="119" spans="1:22" ht="18">
      <c r="A119" s="1821" t="s">
        <v>1973</v>
      </c>
      <c r="B119" s="911">
        <v>39</v>
      </c>
      <c r="C119" s="911">
        <v>26</v>
      </c>
      <c r="D119" s="911">
        <v>10</v>
      </c>
      <c r="E119" s="1824">
        <v>1</v>
      </c>
      <c r="F119" s="912" t="s">
        <v>708</v>
      </c>
      <c r="G119" s="905" t="s">
        <v>1978</v>
      </c>
      <c r="H119" s="908" t="s">
        <v>411</v>
      </c>
      <c r="I119" s="95" t="s">
        <v>817</v>
      </c>
      <c r="J119" s="95" t="s">
        <v>818</v>
      </c>
      <c r="K119" s="912" t="s">
        <v>46</v>
      </c>
      <c r="L119" s="903" t="s">
        <v>1979</v>
      </c>
      <c r="M119" s="887">
        <f t="shared" si="4"/>
        <v>6.65</v>
      </c>
      <c r="N119" s="1824">
        <v>1.2</v>
      </c>
      <c r="O119" s="1824">
        <v>5.4</v>
      </c>
      <c r="P119" s="1825"/>
      <c r="Q119" s="1825">
        <v>0.05</v>
      </c>
      <c r="R119" s="553"/>
      <c r="S119" s="1824"/>
      <c r="T119" s="553"/>
      <c r="U119" s="553"/>
      <c r="V119" s="553"/>
    </row>
    <row r="120" spans="1:22" ht="18">
      <c r="A120" s="1821" t="s">
        <v>1973</v>
      </c>
      <c r="B120" s="911">
        <v>40</v>
      </c>
      <c r="C120" s="911">
        <v>49</v>
      </c>
      <c r="D120" s="911">
        <v>16</v>
      </c>
      <c r="E120" s="1824">
        <v>1</v>
      </c>
      <c r="F120" s="912" t="s">
        <v>708</v>
      </c>
      <c r="G120" s="905" t="s">
        <v>1975</v>
      </c>
      <c r="H120" s="908" t="s">
        <v>411</v>
      </c>
      <c r="I120" s="95" t="s">
        <v>817</v>
      </c>
      <c r="J120" s="95" t="s">
        <v>818</v>
      </c>
      <c r="K120" s="912" t="s">
        <v>47</v>
      </c>
      <c r="L120" s="903" t="s">
        <v>135</v>
      </c>
      <c r="M120" s="887">
        <f t="shared" si="4"/>
        <v>7.1</v>
      </c>
      <c r="N120" s="1824"/>
      <c r="O120" s="1824">
        <v>5.7</v>
      </c>
      <c r="P120" s="1825"/>
      <c r="Q120" s="1825"/>
      <c r="R120" s="553"/>
      <c r="S120" s="1824">
        <v>1.4</v>
      </c>
      <c r="T120" s="553"/>
      <c r="U120" s="553"/>
      <c r="V120" s="553"/>
    </row>
    <row r="121" spans="1:22" ht="18">
      <c r="A121" s="1821" t="s">
        <v>1973</v>
      </c>
      <c r="B121" s="911">
        <v>41</v>
      </c>
      <c r="C121" s="911">
        <v>56</v>
      </c>
      <c r="D121" s="911">
        <v>6</v>
      </c>
      <c r="E121" s="1824">
        <v>1</v>
      </c>
      <c r="F121" s="912" t="s">
        <v>708</v>
      </c>
      <c r="G121" s="905" t="s">
        <v>1978</v>
      </c>
      <c r="H121" s="908" t="s">
        <v>411</v>
      </c>
      <c r="I121" s="95" t="s">
        <v>817</v>
      </c>
      <c r="J121" s="95" t="s">
        <v>818</v>
      </c>
      <c r="K121" s="912" t="s">
        <v>46</v>
      </c>
      <c r="L121" s="903" t="s">
        <v>1979</v>
      </c>
      <c r="M121" s="887">
        <f t="shared" si="4"/>
        <v>6.65</v>
      </c>
      <c r="N121" s="1824">
        <v>1.2</v>
      </c>
      <c r="O121" s="1824">
        <v>5.4</v>
      </c>
      <c r="P121" s="1825"/>
      <c r="Q121" s="1825">
        <v>0.05</v>
      </c>
      <c r="R121" s="553"/>
      <c r="S121" s="1824"/>
      <c r="T121" s="553"/>
      <c r="U121" s="553"/>
      <c r="V121" s="553"/>
    </row>
    <row r="122" spans="1:22" ht="18">
      <c r="A122" s="1821" t="s">
        <v>1973</v>
      </c>
      <c r="B122" s="911">
        <v>42</v>
      </c>
      <c r="C122" s="911">
        <v>57</v>
      </c>
      <c r="D122" s="911">
        <v>5</v>
      </c>
      <c r="E122" s="1824">
        <v>1</v>
      </c>
      <c r="F122" s="912" t="s">
        <v>708</v>
      </c>
      <c r="G122" s="905" t="s">
        <v>1975</v>
      </c>
      <c r="H122" s="908" t="s">
        <v>411</v>
      </c>
      <c r="I122" s="95" t="s">
        <v>817</v>
      </c>
      <c r="J122" s="95" t="s">
        <v>818</v>
      </c>
      <c r="K122" s="912" t="s">
        <v>47</v>
      </c>
      <c r="L122" s="903" t="s">
        <v>135</v>
      </c>
      <c r="M122" s="887">
        <f t="shared" si="4"/>
        <v>7.1</v>
      </c>
      <c r="N122" s="1824"/>
      <c r="O122" s="1824">
        <v>5.7</v>
      </c>
      <c r="P122" s="1825"/>
      <c r="Q122" s="1825"/>
      <c r="R122" s="553"/>
      <c r="S122" s="1824">
        <v>1.4</v>
      </c>
      <c r="T122" s="553"/>
      <c r="U122" s="553"/>
      <c r="V122" s="553"/>
    </row>
    <row r="123" spans="1:22" ht="18">
      <c r="A123" s="1834" t="s">
        <v>1973</v>
      </c>
      <c r="B123" s="911">
        <v>43</v>
      </c>
      <c r="C123" s="911">
        <v>57</v>
      </c>
      <c r="D123" s="911">
        <v>15</v>
      </c>
      <c r="E123" s="1824">
        <v>1</v>
      </c>
      <c r="F123" s="912" t="s">
        <v>708</v>
      </c>
      <c r="G123" s="911" t="s">
        <v>1975</v>
      </c>
      <c r="H123" s="1313" t="s">
        <v>411</v>
      </c>
      <c r="I123" s="1066" t="s">
        <v>817</v>
      </c>
      <c r="J123" s="1066" t="s">
        <v>818</v>
      </c>
      <c r="K123" s="912" t="s">
        <v>47</v>
      </c>
      <c r="L123" s="903" t="s">
        <v>135</v>
      </c>
      <c r="M123" s="892">
        <f t="shared" si="4"/>
        <v>7.1</v>
      </c>
      <c r="N123" s="1824"/>
      <c r="O123" s="1824">
        <v>5.7</v>
      </c>
      <c r="P123" s="1825"/>
      <c r="Q123" s="1825"/>
      <c r="R123" s="554"/>
      <c r="S123" s="1824">
        <v>1.4</v>
      </c>
      <c r="T123" s="554"/>
      <c r="U123" s="554"/>
      <c r="V123" s="554"/>
    </row>
    <row r="124" spans="1:22" ht="15">
      <c r="A124" s="591" t="s">
        <v>244</v>
      </c>
      <c r="B124" s="911"/>
      <c r="C124" s="911"/>
      <c r="D124" s="911"/>
      <c r="E124" s="1311">
        <f>E123+E122+E121+E120+E119+E118+E117+E116+E115+E114+E113+E112+E111+E110+E109+E108+E107+E106+E105+E104+E103+E102+E101+E100+E99+E98+E97+E96+E95+E94+E93+E92+E91+E90+E89+E88+E87+E86+E85+E84+E83+E82+E81</f>
        <v>33.9</v>
      </c>
      <c r="F124" s="912"/>
      <c r="G124" s="371"/>
      <c r="H124" s="908"/>
      <c r="I124" s="95"/>
      <c r="J124" s="95"/>
      <c r="K124" s="368"/>
      <c r="L124" s="1068"/>
      <c r="M124" s="887" t="e">
        <f>#REF!+#REF!+#REF!+#REF!+#REF!+#REF!+#REF!+#REF!+#REF!+#REF!+#REF!+#REF!+#REF!+#REF!+#REF!+#REF!+#REF!+#REF!+#REF!+#REF!+M123+M122+M121+M120+M119+M118+M117+M116+M115+M114+M113+M112+M111+M110+M109+M108+M107+M106+M105+M104+M103+M102+M101+M100+M99+M98+M97+M96+M95+M94+M93+M92+M91+M90+M89+M88+M87+M86+M85+M84+M83+M82+M81</f>
        <v>#REF!</v>
      </c>
      <c r="N124" s="887" t="e">
        <f>#REF!+#REF!+#REF!+#REF!+#REF!+#REF!+#REF!+#REF!+#REF!+#REF!+#REF!+#REF!+#REF!+#REF!+#REF!+#REF!+#REF!+#REF!+#REF!+#REF!+N123+N122+N121+N120+N119+N118+N117+N116+N115+N114+N113+N112+N111+N110+N109+N108+N107+N106+N105+N104+N103+N102+N101+N100+N99+N98+N97+N96+N95+N94+N93+N92+N91+N90+N89+N88+N87+N86+N85+N84+N83+N82+N81</f>
        <v>#REF!</v>
      </c>
      <c r="O124" s="887" t="e">
        <f>#REF!+#REF!+#REF!+#REF!+#REF!+#REF!+#REF!+#REF!+#REF!+#REF!+#REF!+#REF!+#REF!+#REF!+#REF!+#REF!+#REF!+#REF!+#REF!+#REF!+O123+O122+O121+O120+O119+O118+O117+O116+O115+O114+O113+O112+O111+O110+O109+O108+O107+O106+O105+O104+O103+O102+O101+O100+O99+O98+O97+O96+O95+O94+O93+O92+O91+O90+O89+O88+O87+O86+O85+O84+O83+O82+O81</f>
        <v>#REF!</v>
      </c>
      <c r="P124" s="887" t="e">
        <f>#REF!+#REF!+#REF!+#REF!+#REF!+#REF!+#REF!+#REF!+#REF!+#REF!+#REF!+#REF!+#REF!+#REF!+#REF!+#REF!+#REF!+#REF!+#REF!+#REF!+P123+P122+P121+P120+P119+P118+P117+P116+P115+P114+P113+P112+P111+P110+P109+P108+P107+P106+P105+P104+P103+P102+P101+P100+P99+P98+P97+P96+P95+P94+P93+P92+P91+P90+P89+P88+P87+P86+P85+P84+P83+P82+P81</f>
        <v>#REF!</v>
      </c>
      <c r="Q124" s="887" t="e">
        <f>#REF!+#REF!+#REF!+#REF!+#REF!+#REF!+#REF!+#REF!+#REF!+#REF!+#REF!+#REF!+#REF!+#REF!+#REF!+#REF!+#REF!+#REF!+#REF!+#REF!+Q123+Q122+Q121+Q120+Q119+Q118+Q117+Q116+Q115+Q114+Q113+Q112+Q111+Q110+Q109+Q108+Q107+Q106+Q105+Q104+Q103+Q102+Q101+Q100+Q99+Q98+Q97+Q96+Q95+Q94+Q93+Q92+Q91+Q90+Q89+Q88+Q87+Q86+Q85+Q84+Q83+Q82+Q81</f>
        <v>#REF!</v>
      </c>
      <c r="R124" s="887" t="e">
        <f>#REF!+#REF!+#REF!+#REF!+#REF!+#REF!+#REF!+#REF!+#REF!+#REF!+#REF!+#REF!+#REF!+#REF!+#REF!+#REF!+#REF!+#REF!+#REF!+#REF!+R123+R122+R121+R120+R119+R118+R117+R116+R115+R114+R113+R112+R111+R110+R109+R108+R107+R106+R105+R104+R103+R102+R101+R100+R99+R98+R97+R96+R95+R94+R93+R92+R91+R90+R89+R88+R87+R86+R85+R84+R83+R82+R81</f>
        <v>#REF!</v>
      </c>
      <c r="S124" s="887" t="e">
        <f>#REF!+#REF!+#REF!+#REF!+#REF!+#REF!+#REF!+#REF!+#REF!+#REF!+#REF!+#REF!+#REF!+#REF!+#REF!+#REF!+#REF!+#REF!+#REF!+#REF!+S123+S122+S121+S120+S119+S118+S117+S116+S115+S114+S113+S112+S111+S110+S109+S108+S107+S106+S105+S104+S103+S102+S101+S100+S99+S98+S97+S96+S95+S94+S93+S92+S91+S90+S89+S88+S87+S86+S85+S84+S83+S82+S81</f>
        <v>#REF!</v>
      </c>
      <c r="T124" s="887" t="e">
        <f>#REF!+#REF!+#REF!+#REF!+#REF!+#REF!+#REF!+#REF!+#REF!+#REF!+#REF!+#REF!+#REF!+#REF!+#REF!+#REF!+#REF!+#REF!+#REF!+#REF!+T123+T122+T121+T120+T119+T118+T117+T116+T115+T114+T113+T112+T111+T110+T109+T108+T107+T106+T105+T104+T103+T102+T101+T100+T99+T98+T97+T96+T95+T94+T93+T92+T91+T90+T89+T88+T87+T86+T85+T84+T83+T82+T81</f>
        <v>#REF!</v>
      </c>
      <c r="U124" s="887" t="e">
        <f>#REF!+#REF!+#REF!+#REF!+#REF!+#REF!+#REF!+#REF!+#REF!+#REF!+#REF!+#REF!+#REF!+#REF!+#REF!+#REF!+#REF!+#REF!+#REF!+#REF!+U123+U122+U121+U120+U119+U118+U117+U116+U115+U114+U113+U112+U111+U110+U109+U108+U107+U106+U105+U104+U103+U102+U101+U100+U99+U98+U97+U96+U95+U94+U93+U92+U91+U90+U89+U88+U87+U86+U85+U84+U83+U82+U81</f>
        <v>#REF!</v>
      </c>
      <c r="V124" s="887" t="e">
        <f>#REF!+#REF!+#REF!+#REF!+#REF!+#REF!+#REF!+#REF!+#REF!+#REF!+#REF!+#REF!+#REF!+#REF!+#REF!+#REF!+#REF!+#REF!+#REF!+#REF!+V123+V122+V121+V120+V119+V118+V117+V116+V115+V114+V113+V112+V111+V110+V109+V108+V107+V106+V105+V104+V103+V102+V101+V100+V99+V98+V97+V96+V95+V94+V93+V92+V91+V90+V89+V88+V87+V86+V85+V84+V83+V82+V81</f>
        <v>#REF!</v>
      </c>
    </row>
    <row r="125" spans="1:22" ht="15">
      <c r="A125" s="1794" t="s">
        <v>43</v>
      </c>
      <c r="B125" s="94"/>
      <c r="C125" s="94"/>
      <c r="D125" s="94"/>
      <c r="E125" s="94"/>
      <c r="F125" s="95"/>
      <c r="G125" s="95"/>
      <c r="H125" s="95"/>
      <c r="I125" s="95"/>
      <c r="J125" s="95"/>
      <c r="K125" s="95"/>
      <c r="L125" s="95"/>
      <c r="M125" s="95"/>
      <c r="N125" s="94" t="s">
        <v>203</v>
      </c>
      <c r="O125" s="94" t="s">
        <v>339</v>
      </c>
      <c r="P125" s="94" t="s">
        <v>310</v>
      </c>
      <c r="Q125" s="94" t="s">
        <v>308</v>
      </c>
      <c r="R125" s="94" t="s">
        <v>341</v>
      </c>
      <c r="S125" s="94" t="s">
        <v>340</v>
      </c>
      <c r="T125" s="95" t="s">
        <v>741</v>
      </c>
      <c r="U125" s="94" t="s">
        <v>807</v>
      </c>
      <c r="V125" s="95" t="s">
        <v>194</v>
      </c>
    </row>
    <row r="126" spans="1:22" ht="15">
      <c r="A126" s="94" t="s">
        <v>1964</v>
      </c>
      <c r="B126" s="94">
        <v>1</v>
      </c>
      <c r="C126" s="94">
        <v>9</v>
      </c>
      <c r="D126" s="1796" t="s">
        <v>1965</v>
      </c>
      <c r="E126" s="549">
        <v>0.9</v>
      </c>
      <c r="F126" s="94" t="s">
        <v>708</v>
      </c>
      <c r="G126" s="94" t="s">
        <v>349</v>
      </c>
      <c r="H126" s="94" t="s">
        <v>411</v>
      </c>
      <c r="I126" s="94" t="s">
        <v>469</v>
      </c>
      <c r="J126" s="94" t="s">
        <v>818</v>
      </c>
      <c r="K126" s="94" t="s">
        <v>46</v>
      </c>
      <c r="L126" s="1309" t="s">
        <v>1966</v>
      </c>
      <c r="M126" s="887">
        <f>SUM(N126:U126)</f>
        <v>6</v>
      </c>
      <c r="N126" s="1817">
        <v>1.2</v>
      </c>
      <c r="O126" s="1818">
        <v>4.8</v>
      </c>
      <c r="P126" s="549"/>
      <c r="Q126" s="1310"/>
      <c r="R126" s="549"/>
      <c r="S126" s="1819"/>
      <c r="T126" s="94"/>
      <c r="U126" s="94"/>
      <c r="V126" s="94"/>
    </row>
    <row r="127" spans="1:22" ht="15">
      <c r="A127" s="94" t="s">
        <v>1964</v>
      </c>
      <c r="B127" s="94">
        <v>2</v>
      </c>
      <c r="C127" s="94">
        <v>9</v>
      </c>
      <c r="D127" s="1796" t="s">
        <v>1967</v>
      </c>
      <c r="E127" s="549">
        <v>0.8</v>
      </c>
      <c r="F127" s="94" t="s">
        <v>708</v>
      </c>
      <c r="G127" s="94" t="s">
        <v>349</v>
      </c>
      <c r="H127" s="94" t="s">
        <v>411</v>
      </c>
      <c r="I127" s="94" t="s">
        <v>469</v>
      </c>
      <c r="J127" s="94" t="s">
        <v>818</v>
      </c>
      <c r="K127" s="94" t="s">
        <v>46</v>
      </c>
      <c r="L127" s="1309" t="s">
        <v>1966</v>
      </c>
      <c r="M127" s="887">
        <f>SUM(N127:U127)</f>
        <v>5.33</v>
      </c>
      <c r="N127" s="1817">
        <v>1.1</v>
      </c>
      <c r="O127" s="1820">
        <v>4.23</v>
      </c>
      <c r="P127" s="549"/>
      <c r="Q127" s="893"/>
      <c r="R127" s="549"/>
      <c r="S127" s="1819"/>
      <c r="T127" s="94"/>
      <c r="U127" s="94"/>
      <c r="V127" s="94"/>
    </row>
    <row r="128" spans="1:22" ht="15">
      <c r="A128" s="94" t="s">
        <v>1968</v>
      </c>
      <c r="B128" s="94">
        <v>3</v>
      </c>
      <c r="C128" s="94">
        <v>50</v>
      </c>
      <c r="D128" s="1796" t="s">
        <v>370</v>
      </c>
      <c r="E128" s="549">
        <v>0.9</v>
      </c>
      <c r="F128" s="94" t="s">
        <v>708</v>
      </c>
      <c r="G128" s="94" t="s">
        <v>342</v>
      </c>
      <c r="H128" s="94" t="s">
        <v>411</v>
      </c>
      <c r="I128" s="94" t="s">
        <v>469</v>
      </c>
      <c r="J128" s="94" t="s">
        <v>818</v>
      </c>
      <c r="K128" s="94" t="s">
        <v>46</v>
      </c>
      <c r="L128" s="1309" t="s">
        <v>1966</v>
      </c>
      <c r="M128" s="887">
        <f>SUM(N128:U128)</f>
        <v>6</v>
      </c>
      <c r="N128" s="1817">
        <v>1.2</v>
      </c>
      <c r="O128" s="1818">
        <v>4.8</v>
      </c>
      <c r="P128" s="549"/>
      <c r="Q128" s="893"/>
      <c r="R128" s="549"/>
      <c r="S128" s="893"/>
      <c r="T128" s="94"/>
      <c r="U128" s="94"/>
      <c r="V128" s="94"/>
    </row>
    <row r="129" spans="1:22" ht="15">
      <c r="A129" s="94" t="s">
        <v>1969</v>
      </c>
      <c r="B129" s="94">
        <v>4</v>
      </c>
      <c r="C129" s="94">
        <v>66</v>
      </c>
      <c r="D129" s="1796" t="s">
        <v>357</v>
      </c>
      <c r="E129" s="549">
        <v>1</v>
      </c>
      <c r="F129" s="94" t="s">
        <v>708</v>
      </c>
      <c r="G129" s="94" t="s">
        <v>342</v>
      </c>
      <c r="H129" s="94" t="s">
        <v>411</v>
      </c>
      <c r="I129" s="94" t="s">
        <v>469</v>
      </c>
      <c r="J129" s="94" t="s">
        <v>818</v>
      </c>
      <c r="K129" s="94" t="s">
        <v>46</v>
      </c>
      <c r="L129" s="1309" t="s">
        <v>1966</v>
      </c>
      <c r="M129" s="887">
        <f>SUM(N129:U129)</f>
        <v>6.6</v>
      </c>
      <c r="N129" s="1817">
        <v>1.3</v>
      </c>
      <c r="O129" s="1817">
        <v>5.3</v>
      </c>
      <c r="P129" s="549"/>
      <c r="Q129" s="893"/>
      <c r="R129" s="549"/>
      <c r="S129" s="893"/>
      <c r="T129" s="94"/>
      <c r="U129" s="94"/>
      <c r="V129" s="94"/>
    </row>
    <row r="130" spans="1:22" ht="15">
      <c r="A130" s="94" t="s">
        <v>1968</v>
      </c>
      <c r="B130" s="94">
        <v>5</v>
      </c>
      <c r="C130" s="94">
        <v>68</v>
      </c>
      <c r="D130" s="1796" t="s">
        <v>744</v>
      </c>
      <c r="E130" s="549">
        <v>1</v>
      </c>
      <c r="F130" s="94" t="s">
        <v>708</v>
      </c>
      <c r="G130" s="94" t="s">
        <v>342</v>
      </c>
      <c r="H130" s="94" t="s">
        <v>411</v>
      </c>
      <c r="I130" s="94" t="s">
        <v>469</v>
      </c>
      <c r="J130" s="94" t="s">
        <v>818</v>
      </c>
      <c r="K130" s="94" t="s">
        <v>46</v>
      </c>
      <c r="L130" s="1309" t="s">
        <v>1966</v>
      </c>
      <c r="M130" s="887">
        <f aca="true" t="shared" si="5" ref="M130:M139">SUM(N130:U130)</f>
        <v>6.6</v>
      </c>
      <c r="N130" s="1817">
        <v>1.3</v>
      </c>
      <c r="O130" s="1817">
        <v>5.3</v>
      </c>
      <c r="P130" s="549"/>
      <c r="Q130" s="893"/>
      <c r="R130" s="549"/>
      <c r="S130" s="893"/>
      <c r="T130" s="94"/>
      <c r="U130" s="94"/>
      <c r="V130" s="94"/>
    </row>
    <row r="131" spans="1:22" ht="15">
      <c r="A131" s="94" t="s">
        <v>1968</v>
      </c>
      <c r="B131" s="94">
        <v>6</v>
      </c>
      <c r="C131" s="94">
        <v>53</v>
      </c>
      <c r="D131" s="1796" t="s">
        <v>1936</v>
      </c>
      <c r="E131" s="549">
        <v>1</v>
      </c>
      <c r="F131" s="94" t="s">
        <v>708</v>
      </c>
      <c r="G131" s="94" t="s">
        <v>348</v>
      </c>
      <c r="H131" s="94" t="s">
        <v>411</v>
      </c>
      <c r="I131" s="94" t="s">
        <v>469</v>
      </c>
      <c r="J131" s="94" t="s">
        <v>818</v>
      </c>
      <c r="K131" s="94" t="s">
        <v>46</v>
      </c>
      <c r="L131" s="1309" t="s">
        <v>1966</v>
      </c>
      <c r="M131" s="887">
        <f t="shared" si="5"/>
        <v>6.6</v>
      </c>
      <c r="N131" s="1817">
        <v>1.3</v>
      </c>
      <c r="O131" s="1817">
        <v>5.3</v>
      </c>
      <c r="P131" s="549"/>
      <c r="Q131" s="893"/>
      <c r="R131" s="549"/>
      <c r="S131" s="893"/>
      <c r="T131" s="94"/>
      <c r="U131" s="94"/>
      <c r="V131" s="94"/>
    </row>
    <row r="132" spans="1:22" ht="15">
      <c r="A132" s="94" t="s">
        <v>1968</v>
      </c>
      <c r="B132" s="94">
        <v>7</v>
      </c>
      <c r="C132" s="94">
        <v>53</v>
      </c>
      <c r="D132" s="1796" t="s">
        <v>318</v>
      </c>
      <c r="E132" s="549">
        <v>1</v>
      </c>
      <c r="F132" s="94" t="s">
        <v>708</v>
      </c>
      <c r="G132" s="94" t="s">
        <v>348</v>
      </c>
      <c r="H132" s="94" t="s">
        <v>411</v>
      </c>
      <c r="I132" s="94" t="s">
        <v>469</v>
      </c>
      <c r="J132" s="94" t="s">
        <v>818</v>
      </c>
      <c r="K132" s="94" t="s">
        <v>46</v>
      </c>
      <c r="L132" s="1309" t="s">
        <v>1966</v>
      </c>
      <c r="M132" s="887">
        <f t="shared" si="5"/>
        <v>6.6</v>
      </c>
      <c r="N132" s="1817">
        <v>1.3</v>
      </c>
      <c r="O132" s="1818">
        <v>5.3</v>
      </c>
      <c r="P132" s="549"/>
      <c r="Q132" s="893"/>
      <c r="R132" s="549"/>
      <c r="S132" s="893"/>
      <c r="T132" s="94"/>
      <c r="U132" s="94"/>
      <c r="V132" s="94"/>
    </row>
    <row r="133" spans="1:22" ht="15">
      <c r="A133" s="94" t="s">
        <v>1969</v>
      </c>
      <c r="B133" s="94">
        <v>8</v>
      </c>
      <c r="C133" s="94">
        <v>68</v>
      </c>
      <c r="D133" s="1796" t="s">
        <v>329</v>
      </c>
      <c r="E133" s="549">
        <v>0.9</v>
      </c>
      <c r="F133" s="94" t="s">
        <v>708</v>
      </c>
      <c r="G133" s="94" t="s">
        <v>215</v>
      </c>
      <c r="H133" s="94" t="s">
        <v>411</v>
      </c>
      <c r="I133" s="94" t="s">
        <v>469</v>
      </c>
      <c r="J133" s="94" t="s">
        <v>818</v>
      </c>
      <c r="K133" s="94" t="s">
        <v>46</v>
      </c>
      <c r="L133" s="1309" t="s">
        <v>1966</v>
      </c>
      <c r="M133" s="887">
        <f t="shared" si="5"/>
        <v>6</v>
      </c>
      <c r="N133" s="1817">
        <v>1.2</v>
      </c>
      <c r="O133" s="1818">
        <v>4.8</v>
      </c>
      <c r="P133" s="549"/>
      <c r="Q133" s="893"/>
      <c r="R133" s="549"/>
      <c r="S133" s="893"/>
      <c r="T133" s="94"/>
      <c r="U133" s="94"/>
      <c r="V133" s="94"/>
    </row>
    <row r="134" spans="1:22" ht="15">
      <c r="A134" s="94" t="s">
        <v>1964</v>
      </c>
      <c r="B134" s="94">
        <v>9</v>
      </c>
      <c r="C134" s="94">
        <v>10</v>
      </c>
      <c r="D134" s="1796" t="s">
        <v>1970</v>
      </c>
      <c r="E134" s="549">
        <v>1</v>
      </c>
      <c r="F134" s="94" t="s">
        <v>708</v>
      </c>
      <c r="G134" s="94" t="s">
        <v>349</v>
      </c>
      <c r="H134" s="94" t="s">
        <v>411</v>
      </c>
      <c r="I134" s="94" t="s">
        <v>469</v>
      </c>
      <c r="J134" s="94" t="s">
        <v>818</v>
      </c>
      <c r="K134" s="94" t="s">
        <v>46</v>
      </c>
      <c r="L134" s="1309" t="s">
        <v>1966</v>
      </c>
      <c r="M134" s="887">
        <f t="shared" si="5"/>
        <v>6.6</v>
      </c>
      <c r="N134" s="1817">
        <v>1.3</v>
      </c>
      <c r="O134" s="1817">
        <v>5.3</v>
      </c>
      <c r="P134" s="549"/>
      <c r="Q134" s="893"/>
      <c r="R134" s="549"/>
      <c r="S134" s="893"/>
      <c r="T134" s="94"/>
      <c r="U134" s="94"/>
      <c r="V134" s="94"/>
    </row>
    <row r="135" spans="1:22" ht="15">
      <c r="A135" s="94" t="s">
        <v>1969</v>
      </c>
      <c r="B135" s="94">
        <v>10</v>
      </c>
      <c r="C135" s="94">
        <v>66</v>
      </c>
      <c r="D135" s="1796" t="s">
        <v>418</v>
      </c>
      <c r="E135" s="549">
        <v>0.8</v>
      </c>
      <c r="F135" s="94" t="s">
        <v>708</v>
      </c>
      <c r="G135" s="94" t="s">
        <v>342</v>
      </c>
      <c r="H135" s="94" t="s">
        <v>411</v>
      </c>
      <c r="I135" s="94" t="s">
        <v>469</v>
      </c>
      <c r="J135" s="94" t="s">
        <v>818</v>
      </c>
      <c r="K135" s="94" t="s">
        <v>46</v>
      </c>
      <c r="L135" s="1309" t="s">
        <v>1966</v>
      </c>
      <c r="M135" s="887">
        <f t="shared" si="5"/>
        <v>5.300000000000001</v>
      </c>
      <c r="N135" s="1817">
        <v>1.1</v>
      </c>
      <c r="O135" s="1818">
        <v>4.2</v>
      </c>
      <c r="P135" s="549"/>
      <c r="Q135" s="893"/>
      <c r="R135" s="549"/>
      <c r="S135" s="893"/>
      <c r="T135" s="94"/>
      <c r="U135" s="94"/>
      <c r="V135" s="94"/>
    </row>
    <row r="136" spans="1:22" ht="15">
      <c r="A136" s="94" t="s">
        <v>1969</v>
      </c>
      <c r="B136" s="94">
        <v>11</v>
      </c>
      <c r="C136" s="94">
        <v>65</v>
      </c>
      <c r="D136" s="1796" t="s">
        <v>1971</v>
      </c>
      <c r="E136" s="549">
        <v>1</v>
      </c>
      <c r="F136" s="94" t="s">
        <v>708</v>
      </c>
      <c r="G136" s="94" t="s">
        <v>342</v>
      </c>
      <c r="H136" s="94" t="s">
        <v>411</v>
      </c>
      <c r="I136" s="94" t="s">
        <v>469</v>
      </c>
      <c r="J136" s="94" t="s">
        <v>818</v>
      </c>
      <c r="K136" s="94" t="s">
        <v>46</v>
      </c>
      <c r="L136" s="1309" t="s">
        <v>1966</v>
      </c>
      <c r="M136" s="887">
        <f t="shared" si="5"/>
        <v>6.6</v>
      </c>
      <c r="N136" s="1817">
        <v>1.3</v>
      </c>
      <c r="O136" s="1817">
        <v>5.3</v>
      </c>
      <c r="P136" s="549"/>
      <c r="Q136" s="893"/>
      <c r="R136" s="549"/>
      <c r="S136" s="893"/>
      <c r="T136" s="94"/>
      <c r="U136" s="94"/>
      <c r="V136" s="94"/>
    </row>
    <row r="137" spans="1:22" ht="15">
      <c r="A137" s="94" t="s">
        <v>1969</v>
      </c>
      <c r="B137" s="94">
        <v>12</v>
      </c>
      <c r="C137" s="94">
        <v>65</v>
      </c>
      <c r="D137" s="1796" t="s">
        <v>1972</v>
      </c>
      <c r="E137" s="549">
        <v>1</v>
      </c>
      <c r="F137" s="94" t="s">
        <v>708</v>
      </c>
      <c r="G137" s="94" t="s">
        <v>342</v>
      </c>
      <c r="H137" s="94" t="s">
        <v>411</v>
      </c>
      <c r="I137" s="94" t="s">
        <v>469</v>
      </c>
      <c r="J137" s="94" t="s">
        <v>818</v>
      </c>
      <c r="K137" s="94" t="s">
        <v>46</v>
      </c>
      <c r="L137" s="1309" t="s">
        <v>1966</v>
      </c>
      <c r="M137" s="887">
        <f t="shared" si="5"/>
        <v>6.6</v>
      </c>
      <c r="N137" s="1817">
        <v>1.3</v>
      </c>
      <c r="O137" s="1817">
        <v>5.3</v>
      </c>
      <c r="P137" s="549"/>
      <c r="Q137" s="893"/>
      <c r="R137" s="549"/>
      <c r="S137" s="893"/>
      <c r="T137" s="94"/>
      <c r="U137" s="94"/>
      <c r="V137" s="94"/>
    </row>
    <row r="138" spans="1:22" ht="15">
      <c r="A138" s="94" t="s">
        <v>1969</v>
      </c>
      <c r="B138" s="94">
        <v>13</v>
      </c>
      <c r="C138" s="94">
        <v>67</v>
      </c>
      <c r="D138" s="1796" t="s">
        <v>413</v>
      </c>
      <c r="E138" s="549">
        <v>1</v>
      </c>
      <c r="F138" s="94" t="s">
        <v>708</v>
      </c>
      <c r="G138" s="94" t="s">
        <v>215</v>
      </c>
      <c r="H138" s="94" t="s">
        <v>411</v>
      </c>
      <c r="I138" s="94" t="s">
        <v>469</v>
      </c>
      <c r="J138" s="94" t="s">
        <v>818</v>
      </c>
      <c r="K138" s="94" t="s">
        <v>46</v>
      </c>
      <c r="L138" s="1309" t="s">
        <v>1966</v>
      </c>
      <c r="M138" s="887">
        <f t="shared" si="5"/>
        <v>6.6</v>
      </c>
      <c r="N138" s="1817">
        <v>1.3</v>
      </c>
      <c r="O138" s="1817">
        <v>5.3</v>
      </c>
      <c r="P138" s="549"/>
      <c r="Q138" s="893"/>
      <c r="R138" s="549"/>
      <c r="S138" s="893"/>
      <c r="T138" s="94"/>
      <c r="U138" s="94"/>
      <c r="V138" s="94"/>
    </row>
    <row r="139" spans="1:22" ht="15">
      <c r="A139" s="94" t="s">
        <v>1968</v>
      </c>
      <c r="B139" s="94">
        <v>14</v>
      </c>
      <c r="C139" s="94">
        <v>52</v>
      </c>
      <c r="D139" s="1796" t="s">
        <v>1105</v>
      </c>
      <c r="E139" s="549">
        <v>1</v>
      </c>
      <c r="F139" s="94" t="s">
        <v>711</v>
      </c>
      <c r="G139" s="94" t="s">
        <v>349</v>
      </c>
      <c r="H139" s="94" t="s">
        <v>411</v>
      </c>
      <c r="I139" s="94" t="s">
        <v>469</v>
      </c>
      <c r="J139" s="94" t="s">
        <v>818</v>
      </c>
      <c r="K139" s="94" t="s">
        <v>46</v>
      </c>
      <c r="L139" s="1309" t="s">
        <v>134</v>
      </c>
      <c r="M139" s="887">
        <f t="shared" si="5"/>
        <v>6.6</v>
      </c>
      <c r="N139" s="1817">
        <v>5.3</v>
      </c>
      <c r="O139" s="1817"/>
      <c r="P139" s="549">
        <v>1.3</v>
      </c>
      <c r="Q139" s="893"/>
      <c r="R139" s="549"/>
      <c r="S139" s="893"/>
      <c r="T139" s="94"/>
      <c r="U139" s="94"/>
      <c r="V139" s="94"/>
    </row>
    <row r="140" spans="1:22" ht="15">
      <c r="A140" s="1312" t="s">
        <v>244</v>
      </c>
      <c r="B140" s="911"/>
      <c r="C140" s="911"/>
      <c r="D140" s="911"/>
      <c r="E140" s="1311">
        <f>E139+E138+E137+E136+E135+E134+E133+E132+E131+E130+E129+E128+E127+E126</f>
        <v>13.3</v>
      </c>
      <c r="F140" s="912"/>
      <c r="G140" s="371"/>
      <c r="H140" s="1313"/>
      <c r="I140" s="1066"/>
      <c r="J140" s="1066"/>
      <c r="K140" s="368"/>
      <c r="L140" s="1295"/>
      <c r="M140" s="892" t="e">
        <f>#REF!+#REF!+#REF!+#REF!+#REF!+#REF!+#REF!+#REF!+#REF!+#REF!+#REF!+#REF!+#REF!+#REF!+M139+M138+M137+M136+M135+M134+M133+M132+M131+M130+M129+M128+M127+M126</f>
        <v>#REF!</v>
      </c>
      <c r="N140" s="892" t="e">
        <f>#REF!+#REF!+#REF!+#REF!+#REF!+#REF!+#REF!+#REF!+#REF!+#REF!+#REF!+#REF!+#REF!+#REF!+N139+N138+N137+N136+N135+N134+N133+N132+N131+N130+N129+N128+N127+N126</f>
        <v>#REF!</v>
      </c>
      <c r="O140" s="892" t="e">
        <f>#REF!+#REF!+#REF!+#REF!+#REF!+#REF!+#REF!+#REF!+#REF!+#REF!+#REF!+#REF!+#REF!+#REF!+O139+O138+O137+O136+O135+O134+O133+O132+O131+O130+O129+O128+O127+O126</f>
        <v>#REF!</v>
      </c>
      <c r="P140" s="892" t="e">
        <f>#REF!+#REF!+#REF!+#REF!+#REF!+#REF!+#REF!+#REF!+#REF!+#REF!+#REF!+#REF!+#REF!+#REF!+P139+P138+P137+P136+P135+P134+P133+P132+P131+P130+P129+P128+P127+P126</f>
        <v>#REF!</v>
      </c>
      <c r="Q140" s="892" t="e">
        <f>#REF!+#REF!+#REF!+#REF!+#REF!+#REF!+#REF!+#REF!+#REF!+#REF!+#REF!+#REF!+#REF!+#REF!+Q139+Q138+Q137+Q136+Q135+Q134+Q133+Q132+Q131+Q130+Q129+Q128+Q127+Q126</f>
        <v>#REF!</v>
      </c>
      <c r="R140" s="892" t="e">
        <f>#REF!+#REF!+#REF!+#REF!+#REF!+#REF!+#REF!+#REF!+#REF!+#REF!+#REF!+#REF!+#REF!+#REF!+R139+R138+R137+R136+R135+R134+R133+R132+R131+R130+R129+R128+R127+R126</f>
        <v>#REF!</v>
      </c>
      <c r="S140" s="892" t="e">
        <f>#REF!+#REF!+#REF!+#REF!+#REF!+#REF!+#REF!+#REF!+#REF!+#REF!+#REF!+#REF!+#REF!+#REF!+S139+S138+S137+S136+S135+S134+S133+S132+S131+S130+S129+S128+S127+S126</f>
        <v>#REF!</v>
      </c>
      <c r="T140" s="892" t="e">
        <f>#REF!+#REF!+#REF!+#REF!+#REF!+#REF!+#REF!+#REF!+#REF!+#REF!+#REF!+#REF!+#REF!+#REF!+T139+T138+T137+T136+T135+T134+T133+T132+T131+T130+T129+T128+T127+T126</f>
        <v>#REF!</v>
      </c>
      <c r="U140" s="892" t="e">
        <f>#REF!+#REF!+#REF!+#REF!+#REF!+#REF!+#REF!+#REF!+#REF!+#REF!+#REF!+#REF!+#REF!+#REF!+U139+U138+U137+U136+U135+U134+U133+U132+U131+U130+U129+U128+U127+U126</f>
        <v>#REF!</v>
      </c>
      <c r="V140" s="892" t="e">
        <f>#REF!+#REF!+#REF!+#REF!+#REF!+#REF!+#REF!+#REF!+#REF!+#REF!+#REF!+#REF!+#REF!+#REF!+V139+V138+V137+V136+V135+V134+V133+V132+V131+V130+V129+V128+V127+V126</f>
        <v>#REF!</v>
      </c>
    </row>
    <row r="141" spans="1:22" ht="15">
      <c r="A141" s="1314" t="s">
        <v>50</v>
      </c>
      <c r="B141" s="1314"/>
      <c r="C141" s="1314"/>
      <c r="D141" s="1314"/>
      <c r="E141" s="1315">
        <f>E140+E124+E79+E52+E48+E26+E17</f>
        <v>96.60000000000002</v>
      </c>
      <c r="F141" s="1314"/>
      <c r="G141" s="1314"/>
      <c r="H141" s="1314"/>
      <c r="I141" s="1314"/>
      <c r="J141" s="1314"/>
      <c r="K141" s="1314"/>
      <c r="L141" s="1314"/>
      <c r="M141" s="1316">
        <f>SUM('[1]Сокаль+Бендюга'!M123+'[1]Сокаль+Бендюга'!M137+'[1]В+Р'!M131+'[1]В+Р'!M142+'[1]Лопатин+Бабичі'!M119+'[1]Лопатин+Бабичі'!M126+'[1]Нивиці лк'!M155)</f>
        <v>0</v>
      </c>
      <c r="N141" s="1316">
        <f>SUM('[1]Сокаль+Бендюга'!N123+'[1]Сокаль+Бендюга'!N137+'[1]В+Р'!N131+'[1]В+Р'!N142+'[1]Лопатин+Бабичі'!N119+'[1]Лопатин+Бабичі'!N126+'[1]Нивиці лк'!N155)</f>
        <v>0</v>
      </c>
      <c r="O141" s="1316">
        <f>SUM('[1]Сокаль+Бендюга'!O123+'[1]Сокаль+Бендюга'!O137+'[1]В+Р'!O131+'[1]В+Р'!O142+'[1]Лопатин+Бабичі'!O119+'[1]Лопатин+Бабичі'!O126+'[1]Нивиці лк'!O155)</f>
        <v>0</v>
      </c>
      <c r="P141" s="1316">
        <f>SUM('[1]Сокаль+Бендюга'!P123+'[1]Сокаль+Бендюга'!P137+'[1]В+Р'!P131+'[1]В+Р'!P142+'[1]Лопатин+Бабичі'!P119+'[1]Лопатин+Бабичі'!P126+'[1]Нивиці лк'!P155)</f>
        <v>0</v>
      </c>
      <c r="Q141" s="1316">
        <f>SUM('[1]Сокаль+Бендюга'!Q123+'[1]Сокаль+Бендюга'!Q137+'[1]В+Р'!Q131+'[1]В+Р'!Q142+'[1]Лопатин+Бабичі'!Q119+'[1]Лопатин+Бабичі'!Q126+'[1]Нивиці лк'!Q155)</f>
        <v>0</v>
      </c>
      <c r="R141" s="1316">
        <f>SUM('[1]Сокаль+Бендюга'!R123+'[1]Сокаль+Бендюга'!R137+'[1]В+Р'!R131+'[1]В+Р'!R142+'[1]Лопатин+Бабичі'!R119+'[1]Лопатин+Бабичі'!R126+'[1]Нивиці лк'!R155)</f>
        <v>0</v>
      </c>
      <c r="S141" s="1316">
        <f>SUM('[1]Сокаль+Бендюга'!S123+'[1]Сокаль+Бендюга'!S137+'[1]В+Р'!S131+'[1]В+Р'!S142+'[1]Лопатин+Бабичі'!S119+'[1]Лопатин+Бабичі'!S126+'[1]Нивиці лк'!S155)</f>
        <v>0</v>
      </c>
      <c r="T141" s="1316">
        <f>SUM('[1]Сокаль+Бендюга'!T123+'[1]Сокаль+Бендюга'!T137+'[1]В+Р'!T131+'[1]В+Р'!T142+'[1]Лопатин+Бабичі'!T119+'[1]Лопатин+Бабичі'!T126+'[1]Нивиці лк'!T155)</f>
        <v>0</v>
      </c>
      <c r="U141" s="1316">
        <f>SUM('[1]Сокаль+Бендюга'!U123+'[1]Сокаль+Бендюга'!U137+'[1]В+Р'!U131+'[1]В+Р'!U142+'[1]Лопатин+Бабичі'!U119+'[1]Лопатин+Бабичі'!U126+'[1]Нивиці лк'!U155)</f>
        <v>0</v>
      </c>
      <c r="V141" s="95"/>
    </row>
    <row r="142" spans="1:22" ht="15">
      <c r="A142" s="547"/>
      <c r="B142" s="547"/>
      <c r="C142" s="547"/>
      <c r="D142" s="547"/>
      <c r="E142" s="1049"/>
      <c r="F142" s="547"/>
      <c r="G142" s="547"/>
      <c r="H142" s="547"/>
      <c r="I142" s="547"/>
      <c r="J142" s="547"/>
      <c r="K142" s="547"/>
      <c r="L142" s="547"/>
      <c r="M142" s="547"/>
      <c r="N142" s="547"/>
      <c r="O142" s="547"/>
      <c r="P142" s="547"/>
      <c r="Q142" s="547"/>
      <c r="R142" s="596"/>
      <c r="S142" s="547"/>
      <c r="T142" s="547"/>
      <c r="U142" s="547"/>
      <c r="V142" s="547"/>
    </row>
    <row r="143" spans="1:22" ht="15">
      <c r="A143" s="547" t="s">
        <v>51</v>
      </c>
      <c r="B143" s="547"/>
      <c r="C143" s="547"/>
      <c r="D143" s="547"/>
      <c r="E143" s="547"/>
      <c r="F143" s="547"/>
      <c r="G143" s="547"/>
      <c r="H143" s="547"/>
      <c r="I143" s="547"/>
      <c r="J143" s="547"/>
      <c r="K143" s="547"/>
      <c r="L143" s="547"/>
      <c r="M143" s="547"/>
      <c r="N143" s="547"/>
      <c r="O143" s="547"/>
      <c r="P143" s="547"/>
      <c r="Q143" s="547"/>
      <c r="R143" s="547"/>
      <c r="S143" s="547"/>
      <c r="T143" s="547"/>
      <c r="U143" s="547"/>
      <c r="V143" s="547"/>
    </row>
    <row r="145" spans="1:18" ht="20.25">
      <c r="A145" s="597"/>
      <c r="B145" s="597"/>
      <c r="C145" s="598"/>
      <c r="D145" s="598"/>
      <c r="E145" s="599"/>
      <c r="F145" s="599"/>
      <c r="G145" s="599"/>
      <c r="H145" s="599" t="s">
        <v>52</v>
      </c>
      <c r="I145" s="599" t="s">
        <v>785</v>
      </c>
      <c r="J145" s="600"/>
      <c r="K145" s="599"/>
      <c r="L145" s="599"/>
      <c r="M145" s="598"/>
      <c r="N145" s="598"/>
      <c r="O145" s="598"/>
      <c r="P145" s="597"/>
      <c r="Q145" s="597"/>
      <c r="R145" s="597"/>
    </row>
    <row r="146" spans="1:18" ht="21">
      <c r="A146" s="597"/>
      <c r="B146" s="597"/>
      <c r="C146" s="601"/>
      <c r="D146" s="598"/>
      <c r="E146" s="602" t="s">
        <v>53</v>
      </c>
      <c r="F146" s="599"/>
      <c r="G146" s="599"/>
      <c r="H146" s="599"/>
      <c r="I146" s="599"/>
      <c r="J146" s="599"/>
      <c r="K146" s="599"/>
      <c r="L146" s="599"/>
      <c r="M146" s="598"/>
      <c r="N146" s="598"/>
      <c r="O146" s="598"/>
      <c r="P146" s="597"/>
      <c r="Q146" s="597"/>
      <c r="R146" s="597"/>
    </row>
    <row r="147" spans="1:18" ht="21">
      <c r="A147" s="597"/>
      <c r="B147" s="597"/>
      <c r="C147" s="597"/>
      <c r="D147" s="597"/>
      <c r="E147" s="602"/>
      <c r="F147" s="602"/>
      <c r="G147" s="599" t="s">
        <v>2079</v>
      </c>
      <c r="H147" s="602"/>
      <c r="I147" s="602"/>
      <c r="J147" s="602"/>
      <c r="K147" s="602"/>
      <c r="L147" s="602"/>
      <c r="M147" s="597"/>
      <c r="N147" s="597"/>
      <c r="O147" s="597"/>
      <c r="P147" s="597"/>
      <c r="Q147" s="597"/>
      <c r="R147" s="597"/>
    </row>
    <row r="148" spans="1:18" ht="18">
      <c r="A148" s="598" t="s">
        <v>54</v>
      </c>
      <c r="B148" s="598"/>
      <c r="C148" s="598"/>
      <c r="D148" s="598"/>
      <c r="E148" s="598"/>
      <c r="F148" s="598"/>
      <c r="G148" s="597"/>
      <c r="H148" s="597"/>
      <c r="I148" s="597"/>
      <c r="J148" s="597"/>
      <c r="K148" s="597"/>
      <c r="L148" s="597"/>
      <c r="M148" s="597"/>
      <c r="N148" s="597"/>
      <c r="O148" s="597"/>
      <c r="P148" s="597"/>
      <c r="Q148" s="597"/>
      <c r="R148" s="597"/>
    </row>
    <row r="149" spans="1:18" ht="15">
      <c r="A149" s="609" t="s">
        <v>495</v>
      </c>
      <c r="B149" s="610" t="s">
        <v>275</v>
      </c>
      <c r="C149" s="609"/>
      <c r="D149" s="611"/>
      <c r="E149" s="610"/>
      <c r="F149" s="612" t="s">
        <v>578</v>
      </c>
      <c r="G149" s="610" t="s">
        <v>788</v>
      </c>
      <c r="H149" s="609" t="s">
        <v>279</v>
      </c>
      <c r="I149" s="613" t="s">
        <v>789</v>
      </c>
      <c r="J149" s="614"/>
      <c r="K149" s="610" t="s">
        <v>280</v>
      </c>
      <c r="L149" s="609"/>
      <c r="M149" s="613" t="s">
        <v>790</v>
      </c>
      <c r="N149" s="615"/>
      <c r="O149" s="615"/>
      <c r="P149" s="615"/>
      <c r="Q149" s="614"/>
      <c r="R149" s="609"/>
    </row>
    <row r="150" spans="1:18" ht="15">
      <c r="A150" s="616" t="s">
        <v>55</v>
      </c>
      <c r="B150" s="617" t="s">
        <v>558</v>
      </c>
      <c r="C150" s="617" t="s">
        <v>547</v>
      </c>
      <c r="D150" s="618" t="s">
        <v>792</v>
      </c>
      <c r="E150" s="617" t="s">
        <v>56</v>
      </c>
      <c r="F150" s="619" t="s">
        <v>585</v>
      </c>
      <c r="G150" s="617" t="s">
        <v>793</v>
      </c>
      <c r="H150" s="616" t="s">
        <v>794</v>
      </c>
      <c r="I150" s="609" t="s">
        <v>795</v>
      </c>
      <c r="J150" s="609" t="s">
        <v>57</v>
      </c>
      <c r="K150" s="617" t="s">
        <v>514</v>
      </c>
      <c r="L150" s="617" t="s">
        <v>58</v>
      </c>
      <c r="M150" s="609" t="s">
        <v>695</v>
      </c>
      <c r="N150" s="613" t="s">
        <v>798</v>
      </c>
      <c r="O150" s="615"/>
      <c r="P150" s="615"/>
      <c r="Q150" s="614"/>
      <c r="R150" s="616" t="s">
        <v>194</v>
      </c>
    </row>
    <row r="151" spans="1:18" ht="15">
      <c r="A151" s="620" t="s">
        <v>59</v>
      </c>
      <c r="B151" s="617" t="s">
        <v>565</v>
      </c>
      <c r="C151" s="617" t="s">
        <v>559</v>
      </c>
      <c r="D151" s="621"/>
      <c r="E151" s="617" t="s">
        <v>285</v>
      </c>
      <c r="F151" s="619" t="s">
        <v>60</v>
      </c>
      <c r="G151" s="617" t="s">
        <v>706</v>
      </c>
      <c r="H151" s="616" t="s">
        <v>699</v>
      </c>
      <c r="I151" s="616" t="s">
        <v>303</v>
      </c>
      <c r="J151" s="616"/>
      <c r="K151" s="617"/>
      <c r="L151" s="617" t="s">
        <v>61</v>
      </c>
      <c r="M151" s="616" t="s">
        <v>800</v>
      </c>
      <c r="N151" s="610" t="s">
        <v>801</v>
      </c>
      <c r="O151" s="610" t="s">
        <v>802</v>
      </c>
      <c r="P151" s="610" t="s">
        <v>805</v>
      </c>
      <c r="Q151" s="610" t="s">
        <v>804</v>
      </c>
      <c r="R151" s="616"/>
    </row>
    <row r="152" spans="1:18" ht="15">
      <c r="A152" s="622"/>
      <c r="B152" s="623"/>
      <c r="C152" s="622"/>
      <c r="D152" s="624"/>
      <c r="E152" s="622"/>
      <c r="F152" s="625"/>
      <c r="G152" s="622"/>
      <c r="H152" s="622"/>
      <c r="I152" s="622"/>
      <c r="J152" s="622"/>
      <c r="K152" s="622"/>
      <c r="L152" s="622"/>
      <c r="M152" s="623" t="s">
        <v>809</v>
      </c>
      <c r="N152" s="623" t="s">
        <v>810</v>
      </c>
      <c r="O152" s="623" t="s">
        <v>810</v>
      </c>
      <c r="P152" s="623" t="s">
        <v>813</v>
      </c>
      <c r="Q152" s="623" t="s">
        <v>812</v>
      </c>
      <c r="R152" s="622"/>
    </row>
    <row r="153" spans="1:18" ht="15">
      <c r="A153" s="626">
        <v>1</v>
      </c>
      <c r="B153" s="626">
        <v>2</v>
      </c>
      <c r="C153" s="626">
        <v>3</v>
      </c>
      <c r="D153" s="626">
        <v>4</v>
      </c>
      <c r="E153" s="623">
        <v>5</v>
      </c>
      <c r="F153" s="626">
        <v>6</v>
      </c>
      <c r="G153" s="626">
        <v>7</v>
      </c>
      <c r="H153" s="626">
        <v>8</v>
      </c>
      <c r="I153" s="626">
        <v>9</v>
      </c>
      <c r="J153" s="626">
        <v>10</v>
      </c>
      <c r="K153" s="626">
        <v>11</v>
      </c>
      <c r="L153" s="626">
        <v>12</v>
      </c>
      <c r="M153" s="626">
        <v>13</v>
      </c>
      <c r="N153" s="626">
        <v>14</v>
      </c>
      <c r="O153" s="626">
        <v>15</v>
      </c>
      <c r="P153" s="626">
        <v>16</v>
      </c>
      <c r="Q153" s="626">
        <v>17</v>
      </c>
      <c r="R153" s="626">
        <v>18</v>
      </c>
    </row>
    <row r="154" spans="1:19" ht="17.25">
      <c r="A154" s="2435" t="s">
        <v>1034</v>
      </c>
      <c r="B154" s="2287"/>
      <c r="C154" s="2288"/>
      <c r="D154" s="2288"/>
      <c r="E154" s="2288"/>
      <c r="F154" s="2288"/>
      <c r="G154" s="2288"/>
      <c r="H154" s="2288"/>
      <c r="I154" s="2288"/>
      <c r="J154" s="2288"/>
      <c r="K154" s="2288"/>
      <c r="L154" s="2288"/>
      <c r="M154" s="2288"/>
      <c r="N154" s="2288"/>
      <c r="O154" s="2288"/>
      <c r="P154" s="2288"/>
      <c r="Q154" s="2288"/>
      <c r="R154" s="2289"/>
      <c r="S154" s="549"/>
    </row>
    <row r="155" spans="1:19" ht="15">
      <c r="A155" s="2419" t="s">
        <v>1944</v>
      </c>
      <c r="B155" s="94">
        <v>5</v>
      </c>
      <c r="C155" s="1796" t="s">
        <v>436</v>
      </c>
      <c r="D155" s="549">
        <v>1</v>
      </c>
      <c r="E155" s="95" t="s">
        <v>1054</v>
      </c>
      <c r="F155" s="94" t="s">
        <v>354</v>
      </c>
      <c r="G155" s="94" t="s">
        <v>62</v>
      </c>
      <c r="H155" s="95" t="s">
        <v>66</v>
      </c>
      <c r="I155" s="95"/>
      <c r="J155" s="94"/>
      <c r="K155" s="2420" t="s">
        <v>1035</v>
      </c>
      <c r="L155" s="2421"/>
      <c r="M155" s="94"/>
      <c r="N155" s="94"/>
      <c r="O155" s="94"/>
      <c r="P155" s="94"/>
      <c r="Q155" s="94"/>
      <c r="R155" s="94"/>
      <c r="S155" s="94"/>
    </row>
    <row r="156" spans="1:19" ht="15">
      <c r="A156" s="2419" t="s">
        <v>1944</v>
      </c>
      <c r="B156" s="94">
        <v>18</v>
      </c>
      <c r="C156" s="1796" t="s">
        <v>2080</v>
      </c>
      <c r="D156" s="549">
        <v>1</v>
      </c>
      <c r="E156" s="2422" t="s">
        <v>63</v>
      </c>
      <c r="F156" s="94" t="s">
        <v>354</v>
      </c>
      <c r="G156" s="94" t="s">
        <v>62</v>
      </c>
      <c r="H156" s="95"/>
      <c r="I156" s="95"/>
      <c r="J156" s="94"/>
      <c r="K156" s="95"/>
      <c r="L156" s="2421"/>
      <c r="M156" s="94"/>
      <c r="N156" s="94"/>
      <c r="O156" s="94"/>
      <c r="P156" s="94"/>
      <c r="Q156" s="94"/>
      <c r="R156" s="94"/>
      <c r="S156" s="94"/>
    </row>
    <row r="157" spans="1:19" ht="15">
      <c r="A157" s="2419" t="s">
        <v>1944</v>
      </c>
      <c r="B157" s="94">
        <v>18</v>
      </c>
      <c r="C157" s="1796" t="s">
        <v>2081</v>
      </c>
      <c r="D157" s="549">
        <v>0.6</v>
      </c>
      <c r="E157" s="95" t="s">
        <v>1054</v>
      </c>
      <c r="F157" s="94" t="s">
        <v>342</v>
      </c>
      <c r="G157" s="94" t="s">
        <v>62</v>
      </c>
      <c r="H157" s="95" t="s">
        <v>66</v>
      </c>
      <c r="I157" s="95"/>
      <c r="J157" s="94"/>
      <c r="K157" s="2420" t="s">
        <v>1038</v>
      </c>
      <c r="L157" s="1810"/>
      <c r="M157" s="893"/>
      <c r="N157" s="893"/>
      <c r="O157" s="94"/>
      <c r="P157" s="94"/>
      <c r="Q157" s="94"/>
      <c r="R157" s="94"/>
      <c r="S157" s="94"/>
    </row>
    <row r="158" spans="1:19" ht="15">
      <c r="A158" s="2419" t="s">
        <v>1944</v>
      </c>
      <c r="B158" s="94">
        <v>18</v>
      </c>
      <c r="C158" s="1796" t="s">
        <v>2082</v>
      </c>
      <c r="D158" s="549">
        <v>0.6</v>
      </c>
      <c r="E158" s="95" t="s">
        <v>1054</v>
      </c>
      <c r="F158" s="94" t="s">
        <v>342</v>
      </c>
      <c r="G158" s="94" t="s">
        <v>62</v>
      </c>
      <c r="H158" s="95" t="s">
        <v>66</v>
      </c>
      <c r="I158" s="95"/>
      <c r="J158" s="94"/>
      <c r="K158" s="2420" t="s">
        <v>1038</v>
      </c>
      <c r="L158" s="1810"/>
      <c r="M158" s="893"/>
      <c r="N158" s="893"/>
      <c r="O158" s="94"/>
      <c r="P158" s="94"/>
      <c r="Q158" s="94"/>
      <c r="R158" s="94"/>
      <c r="S158" s="94"/>
    </row>
    <row r="159" spans="1:19" ht="15">
      <c r="A159" s="2419" t="s">
        <v>1944</v>
      </c>
      <c r="B159" s="94">
        <v>6</v>
      </c>
      <c r="C159" s="1796" t="s">
        <v>419</v>
      </c>
      <c r="D159" s="549">
        <v>0.4</v>
      </c>
      <c r="E159" s="95" t="s">
        <v>1037</v>
      </c>
      <c r="F159" s="94" t="s">
        <v>215</v>
      </c>
      <c r="G159" s="94" t="s">
        <v>62</v>
      </c>
      <c r="H159" s="95" t="s">
        <v>66</v>
      </c>
      <c r="I159" s="95"/>
      <c r="J159" s="94"/>
      <c r="K159" s="2420" t="s">
        <v>1038</v>
      </c>
      <c r="L159" s="1810"/>
      <c r="M159" s="893"/>
      <c r="N159" s="893"/>
      <c r="O159" s="94"/>
      <c r="P159" s="94"/>
      <c r="Q159" s="94"/>
      <c r="R159" s="94"/>
      <c r="S159" s="94"/>
    </row>
    <row r="160" spans="1:19" ht="15">
      <c r="A160" s="2419" t="s">
        <v>1944</v>
      </c>
      <c r="B160" s="94">
        <v>29</v>
      </c>
      <c r="C160" s="1796" t="s">
        <v>423</v>
      </c>
      <c r="D160" s="549">
        <v>0.3</v>
      </c>
      <c r="E160" s="95" t="s">
        <v>1037</v>
      </c>
      <c r="F160" s="94" t="s">
        <v>342</v>
      </c>
      <c r="G160" s="94" t="s">
        <v>62</v>
      </c>
      <c r="H160" s="95" t="s">
        <v>66</v>
      </c>
      <c r="I160" s="95"/>
      <c r="J160" s="94"/>
      <c r="K160" s="2420" t="s">
        <v>1038</v>
      </c>
      <c r="L160" s="1810"/>
      <c r="M160" s="893"/>
      <c r="N160" s="893"/>
      <c r="O160" s="94"/>
      <c r="P160" s="94"/>
      <c r="Q160" s="94"/>
      <c r="R160" s="94"/>
      <c r="S160" s="94"/>
    </row>
    <row r="161" spans="1:19" ht="15">
      <c r="A161" s="2419" t="s">
        <v>1942</v>
      </c>
      <c r="B161" s="94">
        <v>56</v>
      </c>
      <c r="C161" s="1796" t="s">
        <v>758</v>
      </c>
      <c r="D161" s="549">
        <v>0.5</v>
      </c>
      <c r="E161" s="95" t="s">
        <v>1037</v>
      </c>
      <c r="F161" s="94" t="s">
        <v>349</v>
      </c>
      <c r="G161" s="94" t="s">
        <v>62</v>
      </c>
      <c r="H161" s="95" t="s">
        <v>66</v>
      </c>
      <c r="I161" s="95"/>
      <c r="J161" s="94"/>
      <c r="K161" s="2420" t="s">
        <v>1038</v>
      </c>
      <c r="L161" s="1810"/>
      <c r="M161" s="893"/>
      <c r="N161" s="893"/>
      <c r="O161" s="94"/>
      <c r="P161" s="94"/>
      <c r="Q161" s="94"/>
      <c r="R161" s="94"/>
      <c r="S161" s="94"/>
    </row>
    <row r="162" spans="1:19" ht="15">
      <c r="A162" s="2419" t="s">
        <v>1942</v>
      </c>
      <c r="B162" s="94">
        <v>57</v>
      </c>
      <c r="C162" s="1796" t="s">
        <v>357</v>
      </c>
      <c r="D162" s="549">
        <v>0.7</v>
      </c>
      <c r="E162" s="95" t="s">
        <v>1037</v>
      </c>
      <c r="F162" s="94" t="s">
        <v>342</v>
      </c>
      <c r="G162" s="94" t="s">
        <v>62</v>
      </c>
      <c r="H162" s="95" t="s">
        <v>66</v>
      </c>
      <c r="I162" s="95"/>
      <c r="J162" s="94"/>
      <c r="K162" s="2420" t="s">
        <v>1038</v>
      </c>
      <c r="L162" s="1810"/>
      <c r="M162" s="893"/>
      <c r="N162" s="893"/>
      <c r="O162" s="94"/>
      <c r="P162" s="94"/>
      <c r="Q162" s="94"/>
      <c r="R162" s="94"/>
      <c r="S162" s="94"/>
    </row>
    <row r="163" spans="1:19" ht="15">
      <c r="A163" s="2419" t="s">
        <v>1945</v>
      </c>
      <c r="B163" s="94">
        <v>40</v>
      </c>
      <c r="C163" s="1796" t="s">
        <v>2083</v>
      </c>
      <c r="D163" s="549">
        <v>1</v>
      </c>
      <c r="E163" s="95" t="s">
        <v>1037</v>
      </c>
      <c r="F163" s="94" t="s">
        <v>825</v>
      </c>
      <c r="G163" s="94" t="s">
        <v>62</v>
      </c>
      <c r="H163" s="95" t="s">
        <v>66</v>
      </c>
      <c r="I163" s="95"/>
      <c r="J163" s="94"/>
      <c r="K163" s="2420" t="s">
        <v>67</v>
      </c>
      <c r="L163" s="1810"/>
      <c r="M163" s="893"/>
      <c r="N163" s="893"/>
      <c r="O163" s="94"/>
      <c r="P163" s="94"/>
      <c r="Q163" s="94"/>
      <c r="R163" s="94"/>
      <c r="S163" s="94"/>
    </row>
    <row r="164" spans="1:19" ht="15">
      <c r="A164" s="2419" t="s">
        <v>1945</v>
      </c>
      <c r="B164" s="94">
        <v>40</v>
      </c>
      <c r="C164" s="1796" t="s">
        <v>2084</v>
      </c>
      <c r="D164" s="549">
        <v>0.4</v>
      </c>
      <c r="E164" s="95" t="s">
        <v>1037</v>
      </c>
      <c r="F164" s="94" t="s">
        <v>825</v>
      </c>
      <c r="G164" s="94" t="s">
        <v>62</v>
      </c>
      <c r="H164" s="95" t="s">
        <v>66</v>
      </c>
      <c r="I164" s="95"/>
      <c r="J164" s="94"/>
      <c r="K164" s="2420" t="s">
        <v>67</v>
      </c>
      <c r="L164" s="1810"/>
      <c r="M164" s="893"/>
      <c r="N164" s="893"/>
      <c r="O164" s="94"/>
      <c r="P164" s="94"/>
      <c r="Q164" s="94"/>
      <c r="R164" s="94"/>
      <c r="S164" s="94"/>
    </row>
    <row r="165" spans="1:19" ht="15">
      <c r="A165" s="2419" t="s">
        <v>1945</v>
      </c>
      <c r="B165" s="94">
        <v>40</v>
      </c>
      <c r="C165" s="1796" t="s">
        <v>2085</v>
      </c>
      <c r="D165" s="549">
        <v>0.8</v>
      </c>
      <c r="E165" s="95" t="s">
        <v>1037</v>
      </c>
      <c r="F165" s="94" t="s">
        <v>825</v>
      </c>
      <c r="G165" s="94" t="s">
        <v>62</v>
      </c>
      <c r="H165" s="95" t="s">
        <v>66</v>
      </c>
      <c r="I165" s="95"/>
      <c r="J165" s="94"/>
      <c r="K165" s="2420" t="s">
        <v>67</v>
      </c>
      <c r="L165" s="1810"/>
      <c r="M165" s="893"/>
      <c r="N165" s="893"/>
      <c r="O165" s="94"/>
      <c r="P165" s="94"/>
      <c r="Q165" s="94"/>
      <c r="R165" s="94"/>
      <c r="S165" s="94"/>
    </row>
    <row r="166" spans="1:19" ht="15.75" thickBot="1">
      <c r="A166" s="2419" t="s">
        <v>1942</v>
      </c>
      <c r="B166" s="94">
        <v>56</v>
      </c>
      <c r="C166" s="94">
        <v>21</v>
      </c>
      <c r="D166" s="549">
        <v>0.4</v>
      </c>
      <c r="E166" s="95" t="s">
        <v>1037</v>
      </c>
      <c r="F166" s="94" t="s">
        <v>349</v>
      </c>
      <c r="G166" s="94" t="s">
        <v>62</v>
      </c>
      <c r="H166" s="95" t="s">
        <v>66</v>
      </c>
      <c r="I166" s="95"/>
      <c r="J166" s="94"/>
      <c r="K166" s="2420" t="s">
        <v>1038</v>
      </c>
      <c r="L166" s="1810"/>
      <c r="M166" s="893"/>
      <c r="N166" s="893"/>
      <c r="O166" s="94"/>
      <c r="P166" s="94"/>
      <c r="Q166" s="94"/>
      <c r="R166" s="94"/>
      <c r="S166" s="94"/>
    </row>
    <row r="167" spans="1:18" ht="15.75" thickBot="1">
      <c r="A167" s="1287" t="s">
        <v>244</v>
      </c>
      <c r="B167" s="1288"/>
      <c r="C167" s="1289"/>
      <c r="D167" s="2423">
        <f>D166+D165+D164+D163+D162+D161+D160+D159+D158+D157+D156+D155</f>
        <v>7.699999999999999</v>
      </c>
      <c r="E167" s="2423"/>
      <c r="F167" s="1289"/>
      <c r="G167" s="1289"/>
      <c r="H167" s="1289"/>
      <c r="I167" s="1289"/>
      <c r="J167" s="1289"/>
      <c r="K167" s="1289"/>
      <c r="L167" s="1289"/>
      <c r="M167" s="1289"/>
      <c r="N167" s="1289"/>
      <c r="O167" s="1289"/>
      <c r="P167" s="1289"/>
      <c r="Q167" s="1289"/>
      <c r="R167" s="1290"/>
    </row>
    <row r="168" spans="1:18" ht="15">
      <c r="A168" s="2434" t="s">
        <v>64</v>
      </c>
      <c r="B168" s="2290"/>
      <c r="C168" s="2291"/>
      <c r="D168" s="2291"/>
      <c r="E168" s="2291"/>
      <c r="F168" s="2291"/>
      <c r="G168" s="2291"/>
      <c r="H168" s="2291"/>
      <c r="I168" s="2291"/>
      <c r="J168" s="2291"/>
      <c r="K168" s="2291"/>
      <c r="L168" s="2291"/>
      <c r="M168" s="2291"/>
      <c r="N168" s="2291"/>
      <c r="O168" s="2291"/>
      <c r="P168" s="2291"/>
      <c r="Q168" s="2291"/>
      <c r="R168" s="2292"/>
    </row>
    <row r="169" spans="1:19" ht="15">
      <c r="A169" s="1799" t="s">
        <v>822</v>
      </c>
      <c r="B169" s="2420">
        <v>75</v>
      </c>
      <c r="C169" s="2420">
        <v>6</v>
      </c>
      <c r="D169" s="2424">
        <v>1</v>
      </c>
      <c r="E169" s="95" t="s">
        <v>1037</v>
      </c>
      <c r="F169" s="2420" t="s">
        <v>348</v>
      </c>
      <c r="G169" s="94" t="s">
        <v>62</v>
      </c>
      <c r="H169" s="95" t="s">
        <v>66</v>
      </c>
      <c r="I169" s="2420"/>
      <c r="J169" s="2420"/>
      <c r="K169" s="2420" t="s">
        <v>2086</v>
      </c>
      <c r="L169" s="1810"/>
      <c r="M169" s="2425"/>
      <c r="N169" s="2425"/>
      <c r="O169" s="2420"/>
      <c r="P169" s="2420"/>
      <c r="Q169" s="2420"/>
      <c r="R169" s="2420"/>
      <c r="S169" s="2420"/>
    </row>
    <row r="170" spans="1:19" ht="15">
      <c r="A170" s="1799" t="s">
        <v>824</v>
      </c>
      <c r="B170" s="2420">
        <v>20</v>
      </c>
      <c r="C170" s="2420" t="s">
        <v>2087</v>
      </c>
      <c r="D170" s="2424">
        <v>0.9</v>
      </c>
      <c r="E170" s="2422" t="s">
        <v>63</v>
      </c>
      <c r="F170" s="2420" t="s">
        <v>354</v>
      </c>
      <c r="G170" s="94" t="s">
        <v>62</v>
      </c>
      <c r="H170" s="2420"/>
      <c r="I170" s="2420"/>
      <c r="J170" s="2420"/>
      <c r="K170" s="2420"/>
      <c r="L170" s="1810"/>
      <c r="M170" s="2425"/>
      <c r="N170" s="2425"/>
      <c r="O170" s="2420"/>
      <c r="P170" s="2420"/>
      <c r="Q170" s="2420"/>
      <c r="R170" s="2420"/>
      <c r="S170" s="2420"/>
    </row>
    <row r="171" spans="1:19" ht="15">
      <c r="A171" s="1799" t="s">
        <v>824</v>
      </c>
      <c r="B171" s="2420">
        <v>28</v>
      </c>
      <c r="C171" s="2420" t="s">
        <v>2088</v>
      </c>
      <c r="D171" s="2424">
        <v>1</v>
      </c>
      <c r="E171" s="95" t="s">
        <v>1037</v>
      </c>
      <c r="F171" s="2420" t="s">
        <v>342</v>
      </c>
      <c r="G171" s="94" t="s">
        <v>62</v>
      </c>
      <c r="H171" s="95" t="s">
        <v>66</v>
      </c>
      <c r="I171" s="2420"/>
      <c r="J171" s="2420"/>
      <c r="K171" s="2420" t="s">
        <v>1038</v>
      </c>
      <c r="L171" s="1810"/>
      <c r="M171" s="2425"/>
      <c r="N171" s="2425"/>
      <c r="O171" s="2420"/>
      <c r="P171" s="2420"/>
      <c r="Q171" s="2420"/>
      <c r="R171" s="2420"/>
      <c r="S171" s="2420"/>
    </row>
    <row r="172" spans="1:19" ht="15">
      <c r="A172" s="1799" t="s">
        <v>824</v>
      </c>
      <c r="B172" s="2420">
        <v>28</v>
      </c>
      <c r="C172" s="2420" t="s">
        <v>2089</v>
      </c>
      <c r="D172" s="2424">
        <v>1</v>
      </c>
      <c r="E172" s="95" t="s">
        <v>1037</v>
      </c>
      <c r="F172" s="2420" t="s">
        <v>342</v>
      </c>
      <c r="G172" s="94" t="s">
        <v>62</v>
      </c>
      <c r="H172" s="95" t="s">
        <v>66</v>
      </c>
      <c r="I172" s="2420"/>
      <c r="J172" s="2420"/>
      <c r="K172" s="2420" t="s">
        <v>1038</v>
      </c>
      <c r="L172" s="1810"/>
      <c r="M172" s="2425"/>
      <c r="N172" s="2425"/>
      <c r="O172" s="2420"/>
      <c r="P172" s="2420"/>
      <c r="Q172" s="2420"/>
      <c r="R172" s="2420"/>
      <c r="S172" s="2420"/>
    </row>
    <row r="173" spans="1:19" ht="15">
      <c r="A173" s="1799" t="s">
        <v>822</v>
      </c>
      <c r="B173" s="2420">
        <v>80</v>
      </c>
      <c r="C173" s="2420">
        <v>23</v>
      </c>
      <c r="D173" s="2424">
        <v>1</v>
      </c>
      <c r="E173" s="95" t="s">
        <v>1037</v>
      </c>
      <c r="F173" s="2420" t="s">
        <v>348</v>
      </c>
      <c r="G173" s="94" t="s">
        <v>62</v>
      </c>
      <c r="H173" s="95" t="s">
        <v>66</v>
      </c>
      <c r="I173" s="2420"/>
      <c r="J173" s="2420"/>
      <c r="K173" s="2420" t="s">
        <v>2086</v>
      </c>
      <c r="L173" s="1810"/>
      <c r="M173" s="2425"/>
      <c r="N173" s="2425"/>
      <c r="O173" s="2420"/>
      <c r="P173" s="2420"/>
      <c r="Q173" s="2420"/>
      <c r="R173" s="2420"/>
      <c r="S173" s="2420"/>
    </row>
    <row r="174" spans="1:19" ht="15">
      <c r="A174" s="1799" t="s">
        <v>822</v>
      </c>
      <c r="B174" s="2420">
        <v>73</v>
      </c>
      <c r="C174" s="2420">
        <v>11</v>
      </c>
      <c r="D174" s="2424">
        <v>1</v>
      </c>
      <c r="E174" s="95" t="s">
        <v>1037</v>
      </c>
      <c r="F174" s="2420" t="s">
        <v>354</v>
      </c>
      <c r="G174" s="94" t="s">
        <v>62</v>
      </c>
      <c r="H174" s="95" t="s">
        <v>66</v>
      </c>
      <c r="I174" s="2420"/>
      <c r="J174" s="2420"/>
      <c r="K174" s="2420" t="s">
        <v>2086</v>
      </c>
      <c r="L174" s="1810"/>
      <c r="M174" s="2425"/>
      <c r="N174" s="2425"/>
      <c r="O174" s="2420"/>
      <c r="P174" s="2420"/>
      <c r="Q174" s="2420"/>
      <c r="R174" s="2420"/>
      <c r="S174" s="2420"/>
    </row>
    <row r="175" spans="1:19" ht="15">
      <c r="A175" s="1799" t="s">
        <v>824</v>
      </c>
      <c r="B175" s="2420">
        <v>1</v>
      </c>
      <c r="C175" s="2420">
        <v>3</v>
      </c>
      <c r="D175" s="2424">
        <v>1</v>
      </c>
      <c r="E175" s="2422" t="s">
        <v>63</v>
      </c>
      <c r="F175" s="2420" t="s">
        <v>354</v>
      </c>
      <c r="G175" s="94" t="s">
        <v>62</v>
      </c>
      <c r="H175" s="2420"/>
      <c r="I175" s="2420"/>
      <c r="J175" s="2420"/>
      <c r="K175" s="2420"/>
      <c r="L175" s="1810"/>
      <c r="M175" s="2425"/>
      <c r="N175" s="2425"/>
      <c r="O175" s="2420"/>
      <c r="P175" s="2420"/>
      <c r="Q175" s="2420"/>
      <c r="R175" s="2420"/>
      <c r="S175" s="2420"/>
    </row>
    <row r="176" spans="1:19" ht="15">
      <c r="A176" s="1799" t="s">
        <v>822</v>
      </c>
      <c r="B176" s="2420">
        <v>63</v>
      </c>
      <c r="C176" s="2420" t="s">
        <v>2090</v>
      </c>
      <c r="D176" s="2424">
        <v>0.4</v>
      </c>
      <c r="E176" s="95" t="s">
        <v>1037</v>
      </c>
      <c r="F176" s="2420" t="s">
        <v>1279</v>
      </c>
      <c r="G176" s="94" t="s">
        <v>62</v>
      </c>
      <c r="H176" s="95" t="s">
        <v>66</v>
      </c>
      <c r="I176" s="2420"/>
      <c r="J176" s="2420"/>
      <c r="K176" s="2420" t="s">
        <v>67</v>
      </c>
      <c r="L176" s="1810"/>
      <c r="M176" s="2425"/>
      <c r="N176" s="2425"/>
      <c r="O176" s="2420"/>
      <c r="P176" s="2420"/>
      <c r="Q176" s="2420"/>
      <c r="R176" s="2420"/>
      <c r="S176" s="2420"/>
    </row>
    <row r="177" spans="1:19" ht="15">
      <c r="A177" s="1799" t="s">
        <v>822</v>
      </c>
      <c r="B177" s="2420">
        <v>63</v>
      </c>
      <c r="C177" s="2420" t="s">
        <v>1052</v>
      </c>
      <c r="D177" s="2424">
        <v>0.5</v>
      </c>
      <c r="E177" s="95" t="s">
        <v>1037</v>
      </c>
      <c r="F177" s="2420" t="s">
        <v>1279</v>
      </c>
      <c r="G177" s="94" t="s">
        <v>62</v>
      </c>
      <c r="H177" s="95" t="s">
        <v>66</v>
      </c>
      <c r="I177" s="2420"/>
      <c r="J177" s="2420"/>
      <c r="K177" s="2420" t="s">
        <v>67</v>
      </c>
      <c r="L177" s="1810"/>
      <c r="M177" s="2425"/>
      <c r="N177" s="2425"/>
      <c r="O177" s="2420"/>
      <c r="P177" s="2420"/>
      <c r="Q177" s="2420"/>
      <c r="R177" s="2420"/>
      <c r="S177" s="2420"/>
    </row>
    <row r="178" spans="1:19" ht="15">
      <c r="A178" s="1799" t="s">
        <v>822</v>
      </c>
      <c r="B178" s="2420">
        <v>74</v>
      </c>
      <c r="C178" s="2420">
        <v>12</v>
      </c>
      <c r="D178" s="2424">
        <v>1</v>
      </c>
      <c r="E178" s="95" t="s">
        <v>1037</v>
      </c>
      <c r="F178" s="2420" t="s">
        <v>348</v>
      </c>
      <c r="G178" s="94" t="s">
        <v>62</v>
      </c>
      <c r="H178" s="95" t="s">
        <v>66</v>
      </c>
      <c r="I178" s="2420"/>
      <c r="J178" s="2420"/>
      <c r="K178" s="2420" t="s">
        <v>2086</v>
      </c>
      <c r="L178" s="1810"/>
      <c r="M178" s="2425"/>
      <c r="N178" s="2425"/>
      <c r="O178" s="2420"/>
      <c r="P178" s="2420"/>
      <c r="Q178" s="2420"/>
      <c r="R178" s="2420"/>
      <c r="S178" s="2420"/>
    </row>
    <row r="179" spans="1:19" ht="15">
      <c r="A179" s="1799" t="s">
        <v>822</v>
      </c>
      <c r="B179" s="2420">
        <v>80</v>
      </c>
      <c r="C179" s="2420">
        <v>29</v>
      </c>
      <c r="D179" s="2424">
        <v>1</v>
      </c>
      <c r="E179" s="95" t="s">
        <v>1037</v>
      </c>
      <c r="F179" s="2420" t="s">
        <v>348</v>
      </c>
      <c r="G179" s="94" t="s">
        <v>62</v>
      </c>
      <c r="H179" s="95" t="s">
        <v>66</v>
      </c>
      <c r="I179" s="2420"/>
      <c r="J179" s="2420"/>
      <c r="K179" s="2420" t="s">
        <v>2086</v>
      </c>
      <c r="L179" s="1810"/>
      <c r="M179" s="2425"/>
      <c r="N179" s="2425"/>
      <c r="O179" s="2420"/>
      <c r="P179" s="2420"/>
      <c r="Q179" s="2420"/>
      <c r="R179" s="2420"/>
      <c r="S179" s="2420"/>
    </row>
    <row r="180" spans="1:19" ht="15">
      <c r="A180" s="1799" t="s">
        <v>824</v>
      </c>
      <c r="B180" s="2420">
        <v>31</v>
      </c>
      <c r="C180" s="2420">
        <v>42</v>
      </c>
      <c r="D180" s="2424">
        <v>0.5</v>
      </c>
      <c r="E180" s="95" t="s">
        <v>1037</v>
      </c>
      <c r="F180" s="2420" t="s">
        <v>348</v>
      </c>
      <c r="G180" s="94" t="s">
        <v>62</v>
      </c>
      <c r="H180" s="95" t="s">
        <v>66</v>
      </c>
      <c r="I180" s="2420"/>
      <c r="J180" s="2420"/>
      <c r="K180" s="2420" t="s">
        <v>2086</v>
      </c>
      <c r="L180" s="1810"/>
      <c r="M180" s="2425"/>
      <c r="N180" s="2425"/>
      <c r="O180" s="2420"/>
      <c r="P180" s="2420"/>
      <c r="Q180" s="2420"/>
      <c r="R180" s="2420"/>
      <c r="S180" s="2420"/>
    </row>
    <row r="181" spans="1:19" ht="15">
      <c r="A181" s="1799" t="s">
        <v>822</v>
      </c>
      <c r="B181" s="2420">
        <v>83</v>
      </c>
      <c r="C181" s="2420" t="s">
        <v>1980</v>
      </c>
      <c r="D181" s="2424">
        <v>1</v>
      </c>
      <c r="E181" s="95" t="s">
        <v>1037</v>
      </c>
      <c r="F181" s="2420" t="s">
        <v>342</v>
      </c>
      <c r="G181" s="94" t="s">
        <v>62</v>
      </c>
      <c r="H181" s="95" t="s">
        <v>66</v>
      </c>
      <c r="I181" s="2420"/>
      <c r="J181" s="2420"/>
      <c r="K181" s="2420" t="s">
        <v>2086</v>
      </c>
      <c r="L181" s="1810"/>
      <c r="M181" s="2425"/>
      <c r="N181" s="2425"/>
      <c r="O181" s="2420"/>
      <c r="P181" s="2420"/>
      <c r="Q181" s="2420"/>
      <c r="R181" s="2420"/>
      <c r="S181" s="2420"/>
    </row>
    <row r="182" spans="1:19" ht="15">
      <c r="A182" s="1799" t="s">
        <v>822</v>
      </c>
      <c r="B182" s="2420">
        <v>83</v>
      </c>
      <c r="C182" s="2420" t="s">
        <v>1977</v>
      </c>
      <c r="D182" s="2424">
        <v>0.9</v>
      </c>
      <c r="E182" s="95" t="s">
        <v>1037</v>
      </c>
      <c r="F182" s="2420" t="s">
        <v>342</v>
      </c>
      <c r="G182" s="94" t="s">
        <v>62</v>
      </c>
      <c r="H182" s="95" t="s">
        <v>66</v>
      </c>
      <c r="I182" s="2420"/>
      <c r="J182" s="2420"/>
      <c r="K182" s="2420" t="s">
        <v>2086</v>
      </c>
      <c r="L182" s="1810"/>
      <c r="M182" s="2425"/>
      <c r="N182" s="2425"/>
      <c r="O182" s="2420"/>
      <c r="P182" s="2420"/>
      <c r="Q182" s="2420"/>
      <c r="R182" s="2420"/>
      <c r="S182" s="2420"/>
    </row>
    <row r="183" spans="1:19" ht="15">
      <c r="A183" s="1799" t="s">
        <v>824</v>
      </c>
      <c r="B183" s="2420">
        <v>6</v>
      </c>
      <c r="C183" s="2420">
        <v>15</v>
      </c>
      <c r="D183" s="2424">
        <v>0.5</v>
      </c>
      <c r="E183" s="95" t="s">
        <v>1037</v>
      </c>
      <c r="F183" s="2420" t="s">
        <v>1536</v>
      </c>
      <c r="G183" s="94" t="s">
        <v>62</v>
      </c>
      <c r="H183" s="95" t="s">
        <v>66</v>
      </c>
      <c r="I183" s="2420"/>
      <c r="J183" s="2420"/>
      <c r="K183" s="2420" t="s">
        <v>1038</v>
      </c>
      <c r="L183" s="1810"/>
      <c r="M183" s="2425"/>
      <c r="N183" s="2425"/>
      <c r="O183" s="2420"/>
      <c r="P183" s="2420"/>
      <c r="Q183" s="2420"/>
      <c r="R183" s="2420"/>
      <c r="S183" s="2420"/>
    </row>
    <row r="184" spans="1:19" ht="15">
      <c r="A184" s="1799" t="s">
        <v>822</v>
      </c>
      <c r="B184" s="2420">
        <v>83</v>
      </c>
      <c r="C184" s="2420">
        <v>10</v>
      </c>
      <c r="D184" s="2424">
        <v>0.5</v>
      </c>
      <c r="E184" s="95" t="s">
        <v>1037</v>
      </c>
      <c r="F184" s="2420" t="s">
        <v>1536</v>
      </c>
      <c r="G184" s="94" t="s">
        <v>62</v>
      </c>
      <c r="H184" s="95" t="s">
        <v>66</v>
      </c>
      <c r="I184" s="2420"/>
      <c r="J184" s="2420"/>
      <c r="K184" s="2420" t="s">
        <v>2086</v>
      </c>
      <c r="L184" s="1810"/>
      <c r="M184" s="2425"/>
      <c r="N184" s="2425"/>
      <c r="O184" s="2420"/>
      <c r="P184" s="2420"/>
      <c r="Q184" s="2420"/>
      <c r="R184" s="2420"/>
      <c r="S184" s="2420"/>
    </row>
    <row r="185" spans="1:19" ht="15">
      <c r="A185" s="1799" t="s">
        <v>822</v>
      </c>
      <c r="B185" s="2420">
        <v>92</v>
      </c>
      <c r="C185" s="2420">
        <v>18</v>
      </c>
      <c r="D185" s="2424">
        <v>0.9</v>
      </c>
      <c r="E185" s="95" t="s">
        <v>1037</v>
      </c>
      <c r="F185" s="2420" t="s">
        <v>348</v>
      </c>
      <c r="G185" s="94" t="s">
        <v>62</v>
      </c>
      <c r="H185" s="95" t="s">
        <v>66</v>
      </c>
      <c r="I185" s="2420"/>
      <c r="J185" s="2420"/>
      <c r="K185" s="2420" t="s">
        <v>2086</v>
      </c>
      <c r="L185" s="1810"/>
      <c r="M185" s="2425"/>
      <c r="N185" s="2425"/>
      <c r="O185" s="2420"/>
      <c r="P185" s="2420"/>
      <c r="Q185" s="2420"/>
      <c r="R185" s="2420"/>
      <c r="S185" s="2420"/>
    </row>
    <row r="186" spans="1:19" ht="15">
      <c r="A186" s="1799" t="s">
        <v>822</v>
      </c>
      <c r="B186" s="2420">
        <v>92</v>
      </c>
      <c r="C186" s="2420">
        <v>22</v>
      </c>
      <c r="D186" s="2424">
        <v>1</v>
      </c>
      <c r="E186" s="95" t="s">
        <v>1037</v>
      </c>
      <c r="F186" s="2420" t="s">
        <v>2091</v>
      </c>
      <c r="G186" s="94" t="s">
        <v>62</v>
      </c>
      <c r="H186" s="95" t="s">
        <v>66</v>
      </c>
      <c r="I186" s="2420"/>
      <c r="J186" s="2420"/>
      <c r="K186" s="2420" t="s">
        <v>67</v>
      </c>
      <c r="L186" s="1810"/>
      <c r="M186" s="2425"/>
      <c r="N186" s="2425"/>
      <c r="O186" s="2420"/>
      <c r="P186" s="2420"/>
      <c r="Q186" s="2420"/>
      <c r="R186" s="2420"/>
      <c r="S186" s="2420"/>
    </row>
    <row r="187" spans="1:19" ht="15">
      <c r="A187" s="1799" t="s">
        <v>822</v>
      </c>
      <c r="B187" s="2420">
        <v>50</v>
      </c>
      <c r="C187" s="2420">
        <v>13</v>
      </c>
      <c r="D187" s="2424">
        <v>0.6</v>
      </c>
      <c r="E187" s="95" t="s">
        <v>1037</v>
      </c>
      <c r="F187" s="2420" t="s">
        <v>348</v>
      </c>
      <c r="G187" s="94" t="s">
        <v>62</v>
      </c>
      <c r="H187" s="95" t="s">
        <v>66</v>
      </c>
      <c r="I187" s="2420"/>
      <c r="J187" s="2420"/>
      <c r="K187" s="2420" t="s">
        <v>2086</v>
      </c>
      <c r="L187" s="1810"/>
      <c r="M187" s="2425"/>
      <c r="N187" s="2425"/>
      <c r="O187" s="2420"/>
      <c r="P187" s="2420"/>
      <c r="Q187" s="2420"/>
      <c r="R187" s="2420"/>
      <c r="S187" s="2420"/>
    </row>
    <row r="188" spans="1:19" ht="15">
      <c r="A188" s="1799" t="s">
        <v>822</v>
      </c>
      <c r="B188" s="2420">
        <v>73</v>
      </c>
      <c r="C188" s="2420">
        <v>5</v>
      </c>
      <c r="D188" s="2424">
        <v>1</v>
      </c>
      <c r="E188" s="95" t="s">
        <v>1037</v>
      </c>
      <c r="F188" s="2420" t="s">
        <v>348</v>
      </c>
      <c r="G188" s="94" t="s">
        <v>62</v>
      </c>
      <c r="H188" s="95" t="s">
        <v>66</v>
      </c>
      <c r="I188" s="2420"/>
      <c r="J188" s="2420"/>
      <c r="K188" s="2420" t="s">
        <v>2086</v>
      </c>
      <c r="L188" s="1810"/>
      <c r="M188" s="2425"/>
      <c r="N188" s="2425"/>
      <c r="O188" s="2420"/>
      <c r="P188" s="2420"/>
      <c r="Q188" s="2420"/>
      <c r="R188" s="2420"/>
      <c r="S188" s="2420"/>
    </row>
    <row r="189" spans="1:19" ht="15">
      <c r="A189" s="1799" t="s">
        <v>822</v>
      </c>
      <c r="B189" s="2420">
        <v>77</v>
      </c>
      <c r="C189" s="2420" t="s">
        <v>2092</v>
      </c>
      <c r="D189" s="2424">
        <v>1</v>
      </c>
      <c r="E189" s="95" t="s">
        <v>1037</v>
      </c>
      <c r="F189" s="2420" t="s">
        <v>349</v>
      </c>
      <c r="G189" s="94" t="s">
        <v>62</v>
      </c>
      <c r="H189" s="95" t="s">
        <v>66</v>
      </c>
      <c r="I189" s="2420"/>
      <c r="J189" s="2420"/>
      <c r="K189" s="2420" t="s">
        <v>2086</v>
      </c>
      <c r="L189" s="1810"/>
      <c r="M189" s="2425"/>
      <c r="N189" s="2425"/>
      <c r="O189" s="2420"/>
      <c r="P189" s="2420"/>
      <c r="Q189" s="2420"/>
      <c r="R189" s="2420"/>
      <c r="S189" s="2420"/>
    </row>
    <row r="190" spans="1:19" ht="15">
      <c r="A190" s="1799" t="s">
        <v>822</v>
      </c>
      <c r="B190" s="2420">
        <v>49</v>
      </c>
      <c r="C190" s="2420" t="s">
        <v>2093</v>
      </c>
      <c r="D190" s="2424">
        <v>1</v>
      </c>
      <c r="E190" s="95" t="s">
        <v>1037</v>
      </c>
      <c r="F190" s="2420" t="s">
        <v>348</v>
      </c>
      <c r="G190" s="94" t="s">
        <v>62</v>
      </c>
      <c r="H190" s="95" t="s">
        <v>66</v>
      </c>
      <c r="I190" s="2420"/>
      <c r="J190" s="2420"/>
      <c r="K190" s="2420" t="s">
        <v>2086</v>
      </c>
      <c r="L190" s="1810"/>
      <c r="M190" s="2425"/>
      <c r="N190" s="2425"/>
      <c r="O190" s="2420"/>
      <c r="P190" s="2420"/>
      <c r="Q190" s="2420"/>
      <c r="R190" s="2420"/>
      <c r="S190" s="2420"/>
    </row>
    <row r="191" spans="1:19" ht="15">
      <c r="A191" s="1799" t="s">
        <v>824</v>
      </c>
      <c r="B191" s="2420">
        <v>26</v>
      </c>
      <c r="C191" s="2420">
        <v>12</v>
      </c>
      <c r="D191" s="2424">
        <v>1</v>
      </c>
      <c r="E191" s="95" t="s">
        <v>1037</v>
      </c>
      <c r="F191" s="2420" t="s">
        <v>348</v>
      </c>
      <c r="G191" s="94" t="s">
        <v>62</v>
      </c>
      <c r="H191" s="95" t="s">
        <v>66</v>
      </c>
      <c r="I191" s="2420"/>
      <c r="J191" s="2420"/>
      <c r="K191" s="2420" t="s">
        <v>2086</v>
      </c>
      <c r="L191" s="1810"/>
      <c r="M191" s="2425"/>
      <c r="N191" s="2425"/>
      <c r="O191" s="2420"/>
      <c r="P191" s="2420"/>
      <c r="Q191" s="2420"/>
      <c r="R191" s="2420"/>
      <c r="S191" s="2420"/>
    </row>
    <row r="192" spans="1:19" ht="15.75" thickBot="1">
      <c r="A192" s="2461" t="s">
        <v>133</v>
      </c>
      <c r="B192" s="2453">
        <v>97</v>
      </c>
      <c r="C192" s="2453" t="s">
        <v>2094</v>
      </c>
      <c r="D192" s="2462">
        <v>0.5</v>
      </c>
      <c r="E192" s="2452" t="s">
        <v>1037</v>
      </c>
      <c r="F192" s="2453" t="s">
        <v>349</v>
      </c>
      <c r="G192" s="2453" t="s">
        <v>62</v>
      </c>
      <c r="H192" s="2452" t="s">
        <v>66</v>
      </c>
      <c r="I192" s="2453"/>
      <c r="J192" s="2453"/>
      <c r="K192" s="2453" t="s">
        <v>2086</v>
      </c>
      <c r="L192" s="2454"/>
      <c r="M192" s="2426"/>
      <c r="N192" s="2426"/>
      <c r="O192" s="557"/>
      <c r="P192" s="557"/>
      <c r="Q192" s="557"/>
      <c r="R192" s="557"/>
      <c r="S192" s="557"/>
    </row>
    <row r="193" spans="1:19" ht="15.75" thickBot="1">
      <c r="A193" s="2455" t="s">
        <v>244</v>
      </c>
      <c r="B193" s="2456"/>
      <c r="C193" s="2456"/>
      <c r="D193" s="2457">
        <v>20.2</v>
      </c>
      <c r="E193" s="2458"/>
      <c r="F193" s="2459"/>
      <c r="G193" s="2459"/>
      <c r="H193" s="2458"/>
      <c r="I193" s="2459"/>
      <c r="J193" s="2459"/>
      <c r="K193" s="2459"/>
      <c r="L193" s="2460"/>
      <c r="M193" s="1809"/>
      <c r="N193" s="1809"/>
      <c r="O193" s="94"/>
      <c r="P193" s="94"/>
      <c r="Q193" s="94"/>
      <c r="R193" s="94"/>
      <c r="S193" s="94"/>
    </row>
    <row r="194" spans="1:19" ht="15">
      <c r="A194" s="2434" t="s">
        <v>65</v>
      </c>
      <c r="B194" s="2450"/>
      <c r="C194" s="2450"/>
      <c r="D194" s="2451"/>
      <c r="E194" s="2450"/>
      <c r="F194" s="2450"/>
      <c r="G194" s="2450"/>
      <c r="H194" s="2450"/>
      <c r="I194" s="2450"/>
      <c r="J194" s="2450"/>
      <c r="K194" s="2450"/>
      <c r="L194" s="2450"/>
      <c r="M194" s="908"/>
      <c r="N194" s="908"/>
      <c r="O194" s="908"/>
      <c r="P194" s="908"/>
      <c r="Q194" s="908"/>
      <c r="R194" s="908"/>
      <c r="S194" s="406"/>
    </row>
    <row r="195" spans="1:19" ht="15">
      <c r="A195" s="95" t="s">
        <v>1047</v>
      </c>
      <c r="B195" s="2427">
        <v>26</v>
      </c>
      <c r="C195" s="2427">
        <v>17</v>
      </c>
      <c r="D195" s="2428">
        <v>1</v>
      </c>
      <c r="E195" s="95" t="s">
        <v>1037</v>
      </c>
      <c r="F195" s="2427" t="s">
        <v>349</v>
      </c>
      <c r="G195" s="94" t="s">
        <v>62</v>
      </c>
      <c r="H195" s="95" t="s">
        <v>66</v>
      </c>
      <c r="I195" s="2427"/>
      <c r="J195" s="2427"/>
      <c r="K195" s="94" t="s">
        <v>2086</v>
      </c>
      <c r="L195" s="1810"/>
      <c r="M195" s="2429"/>
      <c r="N195" s="2429"/>
      <c r="O195" s="2429"/>
      <c r="P195" s="2429"/>
      <c r="Q195" s="2430"/>
      <c r="R195" s="2430"/>
      <c r="S195" s="2430"/>
    </row>
    <row r="196" spans="1:19" ht="15">
      <c r="A196" s="95" t="s">
        <v>1047</v>
      </c>
      <c r="B196" s="2427">
        <v>57</v>
      </c>
      <c r="C196" s="2427" t="s">
        <v>2095</v>
      </c>
      <c r="D196" s="2428">
        <v>0.8</v>
      </c>
      <c r="E196" s="95" t="s">
        <v>1037</v>
      </c>
      <c r="F196" s="2427" t="s">
        <v>342</v>
      </c>
      <c r="G196" s="94" t="s">
        <v>62</v>
      </c>
      <c r="H196" s="95" t="s">
        <v>66</v>
      </c>
      <c r="I196" s="2427"/>
      <c r="J196" s="2427"/>
      <c r="K196" s="2420" t="s">
        <v>1038</v>
      </c>
      <c r="L196" s="1810"/>
      <c r="M196" s="2431"/>
      <c r="N196" s="2431"/>
      <c r="O196" s="2431"/>
      <c r="P196" s="2431"/>
      <c r="Q196" s="902"/>
      <c r="R196" s="902"/>
      <c r="S196" s="902"/>
    </row>
    <row r="197" spans="1:19" ht="15">
      <c r="A197" s="95" t="s">
        <v>1047</v>
      </c>
      <c r="B197" s="2427">
        <v>57</v>
      </c>
      <c r="C197" s="2427" t="s">
        <v>2096</v>
      </c>
      <c r="D197" s="2428">
        <v>0.9</v>
      </c>
      <c r="E197" s="95" t="s">
        <v>1037</v>
      </c>
      <c r="F197" s="2427" t="s">
        <v>342</v>
      </c>
      <c r="G197" s="94" t="s">
        <v>62</v>
      </c>
      <c r="H197" s="95" t="s">
        <v>66</v>
      </c>
      <c r="I197" s="2427"/>
      <c r="J197" s="2427"/>
      <c r="K197" s="2420" t="s">
        <v>1038</v>
      </c>
      <c r="L197" s="1810"/>
      <c r="M197" s="2431"/>
      <c r="N197" s="2431"/>
      <c r="O197" s="2431"/>
      <c r="P197" s="2431"/>
      <c r="Q197" s="902"/>
      <c r="R197" s="902"/>
      <c r="S197" s="902"/>
    </row>
    <row r="198" spans="1:19" ht="15">
      <c r="A198" s="95" t="s">
        <v>1957</v>
      </c>
      <c r="B198" s="2427">
        <v>23</v>
      </c>
      <c r="C198" s="2427" t="s">
        <v>2097</v>
      </c>
      <c r="D198" s="2428">
        <v>1</v>
      </c>
      <c r="E198" s="95" t="s">
        <v>1037</v>
      </c>
      <c r="F198" s="2427" t="s">
        <v>349</v>
      </c>
      <c r="G198" s="94" t="s">
        <v>62</v>
      </c>
      <c r="H198" s="95" t="s">
        <v>66</v>
      </c>
      <c r="I198" s="2427"/>
      <c r="J198" s="2427"/>
      <c r="K198" s="2420" t="s">
        <v>2086</v>
      </c>
      <c r="L198" s="1810"/>
      <c r="M198" s="2431"/>
      <c r="N198" s="2431"/>
      <c r="O198" s="2431"/>
      <c r="P198" s="2431"/>
      <c r="Q198" s="902"/>
      <c r="R198" s="902"/>
      <c r="S198" s="902"/>
    </row>
    <row r="199" spans="1:19" ht="15">
      <c r="A199" s="95" t="s">
        <v>1957</v>
      </c>
      <c r="B199" s="2427">
        <v>23</v>
      </c>
      <c r="C199" s="2432" t="s">
        <v>2098</v>
      </c>
      <c r="D199" s="2428">
        <v>1</v>
      </c>
      <c r="E199" s="95" t="s">
        <v>1037</v>
      </c>
      <c r="F199" s="2427" t="s">
        <v>349</v>
      </c>
      <c r="G199" s="94" t="s">
        <v>62</v>
      </c>
      <c r="H199" s="95" t="s">
        <v>66</v>
      </c>
      <c r="I199" s="2427"/>
      <c r="J199" s="2427"/>
      <c r="K199" s="2420" t="s">
        <v>2086</v>
      </c>
      <c r="L199" s="1810"/>
      <c r="M199" s="2431"/>
      <c r="N199" s="2431"/>
      <c r="O199" s="2431"/>
      <c r="P199" s="2431"/>
      <c r="Q199" s="902"/>
      <c r="R199" s="902"/>
      <c r="S199" s="902"/>
    </row>
    <row r="200" spans="1:19" ht="15">
      <c r="A200" s="95" t="s">
        <v>1047</v>
      </c>
      <c r="B200" s="2427">
        <v>26</v>
      </c>
      <c r="C200" s="2427" t="s">
        <v>1960</v>
      </c>
      <c r="D200" s="2428">
        <v>1</v>
      </c>
      <c r="E200" s="95" t="s">
        <v>1037</v>
      </c>
      <c r="F200" s="2427" t="s">
        <v>349</v>
      </c>
      <c r="G200" s="94" t="s">
        <v>62</v>
      </c>
      <c r="H200" s="95" t="s">
        <v>66</v>
      </c>
      <c r="I200" s="2427"/>
      <c r="J200" s="2427"/>
      <c r="K200" s="2420" t="s">
        <v>2086</v>
      </c>
      <c r="L200" s="1810"/>
      <c r="M200" s="2431"/>
      <c r="N200" s="2431"/>
      <c r="O200" s="2431"/>
      <c r="P200" s="2431"/>
      <c r="Q200" s="902"/>
      <c r="R200" s="902"/>
      <c r="S200" s="902"/>
    </row>
    <row r="201" spans="1:19" ht="15">
      <c r="A201" s="95" t="s">
        <v>1047</v>
      </c>
      <c r="B201" s="2427">
        <v>26</v>
      </c>
      <c r="C201" s="2427" t="s">
        <v>1961</v>
      </c>
      <c r="D201" s="2428">
        <v>0.5</v>
      </c>
      <c r="E201" s="95" t="s">
        <v>1037</v>
      </c>
      <c r="F201" s="2427" t="s">
        <v>349</v>
      </c>
      <c r="G201" s="94" t="s">
        <v>62</v>
      </c>
      <c r="H201" s="95" t="s">
        <v>66</v>
      </c>
      <c r="I201" s="2427"/>
      <c r="J201" s="2427"/>
      <c r="K201" s="2420" t="s">
        <v>2086</v>
      </c>
      <c r="L201" s="1810"/>
      <c r="M201" s="2431"/>
      <c r="N201" s="2431"/>
      <c r="O201" s="2431"/>
      <c r="P201" s="2431"/>
      <c r="Q201" s="902"/>
      <c r="R201" s="902"/>
      <c r="S201" s="902"/>
    </row>
    <row r="202" spans="1:19" ht="15">
      <c r="A202" s="95" t="s">
        <v>1047</v>
      </c>
      <c r="B202" s="2427">
        <v>57</v>
      </c>
      <c r="C202" s="2427">
        <v>5</v>
      </c>
      <c r="D202" s="2428">
        <v>1</v>
      </c>
      <c r="E202" s="95" t="s">
        <v>1037</v>
      </c>
      <c r="F202" s="2427" t="s">
        <v>342</v>
      </c>
      <c r="G202" s="94" t="s">
        <v>62</v>
      </c>
      <c r="H202" s="95" t="s">
        <v>66</v>
      </c>
      <c r="I202" s="2427"/>
      <c r="J202" s="2427"/>
      <c r="K202" s="2420" t="s">
        <v>1038</v>
      </c>
      <c r="L202" s="1810"/>
      <c r="M202" s="2431"/>
      <c r="N202" s="2431"/>
      <c r="O202" s="2431"/>
      <c r="P202" s="2431"/>
      <c r="Q202" s="902"/>
      <c r="R202" s="902"/>
      <c r="S202" s="902"/>
    </row>
    <row r="203" spans="1:19" ht="15">
      <c r="A203" s="95" t="s">
        <v>1047</v>
      </c>
      <c r="B203" s="2427">
        <v>62</v>
      </c>
      <c r="C203" s="2427" t="s">
        <v>2099</v>
      </c>
      <c r="D203" s="2428">
        <v>1</v>
      </c>
      <c r="E203" s="95" t="s">
        <v>1054</v>
      </c>
      <c r="F203" s="2427" t="s">
        <v>342</v>
      </c>
      <c r="G203" s="94" t="s">
        <v>62</v>
      </c>
      <c r="H203" s="95" t="s">
        <v>66</v>
      </c>
      <c r="I203" s="2427"/>
      <c r="J203" s="2427"/>
      <c r="K203" s="2420" t="s">
        <v>1038</v>
      </c>
      <c r="L203" s="1810"/>
      <c r="M203" s="2431"/>
      <c r="N203" s="2431"/>
      <c r="O203" s="2431"/>
      <c r="P203" s="2431"/>
      <c r="Q203" s="902"/>
      <c r="R203" s="902"/>
      <c r="S203" s="902"/>
    </row>
    <row r="204" spans="1:19" ht="15">
      <c r="A204" s="95" t="s">
        <v>1047</v>
      </c>
      <c r="B204" s="2427">
        <v>62</v>
      </c>
      <c r="C204" s="2427" t="s">
        <v>2100</v>
      </c>
      <c r="D204" s="2428">
        <v>1</v>
      </c>
      <c r="E204" s="95" t="s">
        <v>1054</v>
      </c>
      <c r="F204" s="2427" t="s">
        <v>342</v>
      </c>
      <c r="G204" s="94" t="s">
        <v>62</v>
      </c>
      <c r="H204" s="95" t="s">
        <v>66</v>
      </c>
      <c r="I204" s="2427"/>
      <c r="J204" s="2427"/>
      <c r="K204" s="2420" t="s">
        <v>1038</v>
      </c>
      <c r="L204" s="1810"/>
      <c r="M204" s="2431"/>
      <c r="N204" s="2431"/>
      <c r="O204" s="2431"/>
      <c r="P204" s="2431"/>
      <c r="Q204" s="902"/>
      <c r="R204" s="902"/>
      <c r="S204" s="902"/>
    </row>
    <row r="205" spans="1:19" ht="15">
      <c r="A205" s="95" t="s">
        <v>1047</v>
      </c>
      <c r="B205" s="2427">
        <v>11</v>
      </c>
      <c r="C205" s="2427" t="s">
        <v>2101</v>
      </c>
      <c r="D205" s="2428">
        <v>1</v>
      </c>
      <c r="E205" s="95" t="s">
        <v>1037</v>
      </c>
      <c r="F205" s="2427" t="s">
        <v>349</v>
      </c>
      <c r="G205" s="94" t="s">
        <v>62</v>
      </c>
      <c r="H205" s="95" t="s">
        <v>66</v>
      </c>
      <c r="I205" s="2427"/>
      <c r="J205" s="2427"/>
      <c r="K205" s="2420" t="s">
        <v>2086</v>
      </c>
      <c r="L205" s="1810"/>
      <c r="M205" s="2431"/>
      <c r="N205" s="2431"/>
      <c r="O205" s="2431"/>
      <c r="P205" s="2431"/>
      <c r="Q205" s="902"/>
      <c r="R205" s="902"/>
      <c r="S205" s="902"/>
    </row>
    <row r="206" spans="1:19" ht="15">
      <c r="A206" s="95" t="s">
        <v>1957</v>
      </c>
      <c r="B206" s="2427">
        <v>23</v>
      </c>
      <c r="C206" s="2427">
        <v>13</v>
      </c>
      <c r="D206" s="2428">
        <v>1</v>
      </c>
      <c r="E206" s="95" t="s">
        <v>1037</v>
      </c>
      <c r="F206" s="2427" t="s">
        <v>349</v>
      </c>
      <c r="G206" s="94" t="s">
        <v>62</v>
      </c>
      <c r="H206" s="95" t="s">
        <v>66</v>
      </c>
      <c r="I206" s="2427"/>
      <c r="J206" s="2427"/>
      <c r="K206" s="2420" t="s">
        <v>2086</v>
      </c>
      <c r="L206" s="1810"/>
      <c r="M206" s="2431"/>
      <c r="N206" s="2431"/>
      <c r="O206" s="2431"/>
      <c r="P206" s="2431"/>
      <c r="Q206" s="902"/>
      <c r="R206" s="902"/>
      <c r="S206" s="902"/>
    </row>
    <row r="207" spans="1:19" ht="15">
      <c r="A207" s="95" t="s">
        <v>1957</v>
      </c>
      <c r="B207" s="2427">
        <v>24</v>
      </c>
      <c r="C207" s="2427" t="s">
        <v>1960</v>
      </c>
      <c r="D207" s="2428">
        <v>0.9</v>
      </c>
      <c r="E207" s="95" t="s">
        <v>1037</v>
      </c>
      <c r="F207" s="2427" t="s">
        <v>349</v>
      </c>
      <c r="G207" s="94" t="s">
        <v>62</v>
      </c>
      <c r="H207" s="95" t="s">
        <v>66</v>
      </c>
      <c r="I207" s="2427"/>
      <c r="J207" s="2427"/>
      <c r="K207" s="2420" t="s">
        <v>2086</v>
      </c>
      <c r="L207" s="1810"/>
      <c r="M207" s="2431"/>
      <c r="N207" s="2431"/>
      <c r="O207" s="2431"/>
      <c r="P207" s="2431"/>
      <c r="Q207" s="902"/>
      <c r="R207" s="902"/>
      <c r="S207" s="902"/>
    </row>
    <row r="208" spans="1:19" ht="15">
      <c r="A208" s="95" t="s">
        <v>1957</v>
      </c>
      <c r="B208" s="2427">
        <v>24</v>
      </c>
      <c r="C208" s="2427" t="s">
        <v>1961</v>
      </c>
      <c r="D208" s="2428">
        <v>1</v>
      </c>
      <c r="E208" s="95" t="s">
        <v>1037</v>
      </c>
      <c r="F208" s="2427" t="s">
        <v>349</v>
      </c>
      <c r="G208" s="94" t="s">
        <v>62</v>
      </c>
      <c r="H208" s="95" t="s">
        <v>66</v>
      </c>
      <c r="I208" s="2427"/>
      <c r="J208" s="2427"/>
      <c r="K208" s="2420" t="s">
        <v>2086</v>
      </c>
      <c r="L208" s="1810"/>
      <c r="M208" s="2431"/>
      <c r="N208" s="2431"/>
      <c r="O208" s="2431"/>
      <c r="P208" s="2431"/>
      <c r="Q208" s="902"/>
      <c r="R208" s="902"/>
      <c r="S208" s="902"/>
    </row>
    <row r="209" spans="1:19" ht="15">
      <c r="A209" s="95" t="s">
        <v>1047</v>
      </c>
      <c r="B209" s="2427">
        <v>33</v>
      </c>
      <c r="C209" s="2427">
        <v>13</v>
      </c>
      <c r="D209" s="2428">
        <v>1</v>
      </c>
      <c r="E209" s="95" t="s">
        <v>1037</v>
      </c>
      <c r="F209" s="2427" t="s">
        <v>342</v>
      </c>
      <c r="G209" s="94" t="s">
        <v>62</v>
      </c>
      <c r="H209" s="95" t="s">
        <v>66</v>
      </c>
      <c r="I209" s="2427"/>
      <c r="J209" s="2427"/>
      <c r="K209" s="2420" t="s">
        <v>1038</v>
      </c>
      <c r="L209" s="1810"/>
      <c r="M209" s="2431"/>
      <c r="N209" s="2431"/>
      <c r="O209" s="2431"/>
      <c r="P209" s="2431"/>
      <c r="Q209" s="902"/>
      <c r="R209" s="902"/>
      <c r="S209" s="902"/>
    </row>
    <row r="210" spans="1:19" ht="15">
      <c r="A210" s="95" t="s">
        <v>1047</v>
      </c>
      <c r="B210" s="2427">
        <v>62</v>
      </c>
      <c r="C210" s="2427">
        <v>20</v>
      </c>
      <c r="D210" s="2428">
        <v>0.9</v>
      </c>
      <c r="E210" s="95" t="s">
        <v>1054</v>
      </c>
      <c r="F210" s="2427" t="s">
        <v>342</v>
      </c>
      <c r="G210" s="94" t="s">
        <v>62</v>
      </c>
      <c r="H210" s="95" t="s">
        <v>66</v>
      </c>
      <c r="I210" s="2427"/>
      <c r="J210" s="2427"/>
      <c r="K210" s="2420" t="s">
        <v>1038</v>
      </c>
      <c r="L210" s="1810"/>
      <c r="M210" s="2431"/>
      <c r="N210" s="2431"/>
      <c r="O210" s="2431"/>
      <c r="P210" s="2431"/>
      <c r="Q210" s="902"/>
      <c r="R210" s="902"/>
      <c r="S210" s="902"/>
    </row>
    <row r="211" spans="1:19" ht="15">
      <c r="A211" s="95" t="s">
        <v>1047</v>
      </c>
      <c r="B211" s="2427">
        <v>11</v>
      </c>
      <c r="C211" s="2427" t="s">
        <v>2102</v>
      </c>
      <c r="D211" s="2428">
        <v>1</v>
      </c>
      <c r="E211" s="95" t="s">
        <v>1037</v>
      </c>
      <c r="F211" s="2427" t="s">
        <v>349</v>
      </c>
      <c r="G211" s="94" t="s">
        <v>62</v>
      </c>
      <c r="H211" s="95" t="s">
        <v>66</v>
      </c>
      <c r="I211" s="2427"/>
      <c r="J211" s="2427"/>
      <c r="K211" s="2420" t="s">
        <v>2086</v>
      </c>
      <c r="L211" s="1810"/>
      <c r="M211" s="2431"/>
      <c r="N211" s="2431"/>
      <c r="O211" s="2431"/>
      <c r="P211" s="2431"/>
      <c r="Q211" s="902"/>
      <c r="R211" s="902"/>
      <c r="S211" s="902"/>
    </row>
    <row r="212" spans="1:19" ht="15">
      <c r="A212" s="95" t="s">
        <v>1047</v>
      </c>
      <c r="B212" s="2427">
        <v>34</v>
      </c>
      <c r="C212" s="2427">
        <v>21</v>
      </c>
      <c r="D212" s="2428">
        <v>0.5</v>
      </c>
      <c r="E212" s="95" t="s">
        <v>1054</v>
      </c>
      <c r="F212" s="2427" t="s">
        <v>342</v>
      </c>
      <c r="G212" s="94" t="s">
        <v>62</v>
      </c>
      <c r="H212" s="95" t="s">
        <v>66</v>
      </c>
      <c r="I212" s="2427"/>
      <c r="J212" s="2427"/>
      <c r="K212" s="2420" t="s">
        <v>2103</v>
      </c>
      <c r="L212" s="2421"/>
      <c r="M212" s="2429"/>
      <c r="N212" s="2429"/>
      <c r="O212" s="2429"/>
      <c r="P212" s="2429"/>
      <c r="Q212" s="902"/>
      <c r="R212" s="902"/>
      <c r="S212" s="902"/>
    </row>
    <row r="213" spans="1:19" ht="15">
      <c r="A213" s="95" t="s">
        <v>1957</v>
      </c>
      <c r="B213" s="2427">
        <v>14</v>
      </c>
      <c r="C213" s="2427" t="s">
        <v>2104</v>
      </c>
      <c r="D213" s="2428">
        <v>0.9</v>
      </c>
      <c r="E213" s="95" t="s">
        <v>1037</v>
      </c>
      <c r="F213" s="2427" t="s">
        <v>349</v>
      </c>
      <c r="G213" s="94" t="s">
        <v>62</v>
      </c>
      <c r="H213" s="95" t="s">
        <v>66</v>
      </c>
      <c r="I213" s="2427"/>
      <c r="J213" s="2427"/>
      <c r="K213" s="2420" t="s">
        <v>2086</v>
      </c>
      <c r="L213" s="1810"/>
      <c r="M213" s="2431"/>
      <c r="N213" s="2431"/>
      <c r="O213" s="2431"/>
      <c r="P213" s="2431"/>
      <c r="Q213" s="902"/>
      <c r="R213" s="902"/>
      <c r="S213" s="902"/>
    </row>
    <row r="214" spans="1:19" ht="15">
      <c r="A214" s="95" t="s">
        <v>1047</v>
      </c>
      <c r="B214" s="2427">
        <v>26</v>
      </c>
      <c r="C214" s="2427" t="s">
        <v>2104</v>
      </c>
      <c r="D214" s="2428">
        <v>0.7</v>
      </c>
      <c r="E214" s="95" t="s">
        <v>1037</v>
      </c>
      <c r="F214" s="2427" t="s">
        <v>349</v>
      </c>
      <c r="G214" s="94" t="s">
        <v>62</v>
      </c>
      <c r="H214" s="95" t="s">
        <v>66</v>
      </c>
      <c r="I214" s="2427"/>
      <c r="J214" s="2427"/>
      <c r="K214" s="2420" t="s">
        <v>2086</v>
      </c>
      <c r="L214" s="1810"/>
      <c r="M214" s="2431"/>
      <c r="N214" s="2431"/>
      <c r="O214" s="2431"/>
      <c r="P214" s="2431"/>
      <c r="Q214" s="902"/>
      <c r="R214" s="902"/>
      <c r="S214" s="902"/>
    </row>
    <row r="215" spans="1:19" ht="15">
      <c r="A215" s="95" t="s">
        <v>1957</v>
      </c>
      <c r="B215" s="2427">
        <v>24</v>
      </c>
      <c r="C215" s="2427">
        <v>3</v>
      </c>
      <c r="D215" s="2428">
        <v>0.4</v>
      </c>
      <c r="E215" s="95" t="s">
        <v>1037</v>
      </c>
      <c r="F215" s="2427" t="s">
        <v>349</v>
      </c>
      <c r="G215" s="94" t="s">
        <v>62</v>
      </c>
      <c r="H215" s="95" t="s">
        <v>66</v>
      </c>
      <c r="I215" s="2427"/>
      <c r="J215" s="2427"/>
      <c r="K215" s="2420" t="s">
        <v>2086</v>
      </c>
      <c r="L215" s="1810"/>
      <c r="M215" s="2429"/>
      <c r="N215" s="2431"/>
      <c r="O215" s="2431"/>
      <c r="P215" s="2431"/>
      <c r="Q215" s="902"/>
      <c r="R215" s="902"/>
      <c r="S215" s="902"/>
    </row>
    <row r="216" spans="1:19" ht="15">
      <c r="A216" s="95" t="s">
        <v>1957</v>
      </c>
      <c r="B216" s="2427">
        <v>23</v>
      </c>
      <c r="C216" s="2432" t="s">
        <v>2105</v>
      </c>
      <c r="D216" s="2428">
        <v>1</v>
      </c>
      <c r="E216" s="95" t="s">
        <v>1037</v>
      </c>
      <c r="F216" s="2427" t="s">
        <v>349</v>
      </c>
      <c r="G216" s="94" t="s">
        <v>62</v>
      </c>
      <c r="H216" s="95" t="s">
        <v>66</v>
      </c>
      <c r="I216" s="2427"/>
      <c r="J216" s="2427"/>
      <c r="K216" s="2420" t="s">
        <v>2086</v>
      </c>
      <c r="L216" s="1810"/>
      <c r="M216" s="2431"/>
      <c r="N216" s="2431"/>
      <c r="O216" s="2431"/>
      <c r="P216" s="2431"/>
      <c r="Q216" s="902"/>
      <c r="R216" s="902"/>
      <c r="S216" s="902"/>
    </row>
    <row r="217" spans="1:19" ht="15">
      <c r="A217" s="95" t="s">
        <v>1957</v>
      </c>
      <c r="B217" s="2427">
        <v>23</v>
      </c>
      <c r="C217" s="2427" t="s">
        <v>2106</v>
      </c>
      <c r="D217" s="2428">
        <v>1</v>
      </c>
      <c r="E217" s="95" t="s">
        <v>1037</v>
      </c>
      <c r="F217" s="2427" t="s">
        <v>349</v>
      </c>
      <c r="G217" s="94" t="s">
        <v>62</v>
      </c>
      <c r="H217" s="95" t="s">
        <v>66</v>
      </c>
      <c r="I217" s="2427"/>
      <c r="J217" s="2427"/>
      <c r="K217" s="2420" t="s">
        <v>2086</v>
      </c>
      <c r="L217" s="1810"/>
      <c r="M217" s="2431"/>
      <c r="N217" s="2431"/>
      <c r="O217" s="2431"/>
      <c r="P217" s="2431"/>
      <c r="Q217" s="902"/>
      <c r="R217" s="902"/>
      <c r="S217" s="902"/>
    </row>
    <row r="218" spans="1:19" ht="15">
      <c r="A218" s="95" t="s">
        <v>1047</v>
      </c>
      <c r="B218" s="2427">
        <v>57</v>
      </c>
      <c r="C218" s="2427">
        <v>14</v>
      </c>
      <c r="D218" s="2428">
        <v>0.9</v>
      </c>
      <c r="E218" s="95" t="s">
        <v>1037</v>
      </c>
      <c r="F218" s="2427" t="s">
        <v>342</v>
      </c>
      <c r="G218" s="94" t="s">
        <v>62</v>
      </c>
      <c r="H218" s="95" t="s">
        <v>66</v>
      </c>
      <c r="I218" s="2427"/>
      <c r="J218" s="2427"/>
      <c r="K218" s="2420" t="s">
        <v>1038</v>
      </c>
      <c r="L218" s="1810"/>
      <c r="M218" s="2431"/>
      <c r="N218" s="2431"/>
      <c r="O218" s="2431"/>
      <c r="P218" s="2431"/>
      <c r="Q218" s="902"/>
      <c r="R218" s="902"/>
      <c r="S218" s="902"/>
    </row>
    <row r="219" spans="1:19" ht="15">
      <c r="A219" s="95" t="s">
        <v>1047</v>
      </c>
      <c r="B219" s="2427">
        <v>57</v>
      </c>
      <c r="C219" s="2427">
        <v>8</v>
      </c>
      <c r="D219" s="2428">
        <v>1</v>
      </c>
      <c r="E219" s="95" t="s">
        <v>1037</v>
      </c>
      <c r="F219" s="2427" t="s">
        <v>342</v>
      </c>
      <c r="G219" s="94" t="s">
        <v>62</v>
      </c>
      <c r="H219" s="95" t="s">
        <v>66</v>
      </c>
      <c r="I219" s="2427"/>
      <c r="J219" s="2427"/>
      <c r="K219" s="2420" t="s">
        <v>1038</v>
      </c>
      <c r="L219" s="1810"/>
      <c r="M219" s="2431"/>
      <c r="N219" s="2431"/>
      <c r="O219" s="2431"/>
      <c r="P219" s="2431"/>
      <c r="Q219" s="902"/>
      <c r="R219" s="902"/>
      <c r="S219" s="902"/>
    </row>
    <row r="220" spans="1:19" ht="15">
      <c r="A220" s="95" t="s">
        <v>1047</v>
      </c>
      <c r="B220" s="2427">
        <v>41</v>
      </c>
      <c r="C220" s="2427">
        <v>4</v>
      </c>
      <c r="D220" s="2428">
        <v>1</v>
      </c>
      <c r="E220" s="95" t="s">
        <v>1037</v>
      </c>
      <c r="F220" s="2427" t="s">
        <v>342</v>
      </c>
      <c r="G220" s="94" t="s">
        <v>62</v>
      </c>
      <c r="H220" s="95" t="s">
        <v>66</v>
      </c>
      <c r="I220" s="2427"/>
      <c r="J220" s="2427"/>
      <c r="K220" s="2420" t="s">
        <v>1038</v>
      </c>
      <c r="L220" s="1810"/>
      <c r="M220" s="2431"/>
      <c r="N220" s="2431"/>
      <c r="O220" s="2431"/>
      <c r="P220" s="2431"/>
      <c r="Q220" s="902"/>
      <c r="R220" s="902"/>
      <c r="S220" s="902"/>
    </row>
    <row r="221" spans="1:19" ht="15">
      <c r="A221" s="95" t="s">
        <v>1047</v>
      </c>
      <c r="B221" s="2427">
        <v>46</v>
      </c>
      <c r="C221" s="2427">
        <v>32</v>
      </c>
      <c r="D221" s="2428">
        <v>0.9</v>
      </c>
      <c r="E221" s="2422" t="s">
        <v>63</v>
      </c>
      <c r="F221" s="2427" t="s">
        <v>342</v>
      </c>
      <c r="G221" s="94" t="s">
        <v>62</v>
      </c>
      <c r="H221" s="95" t="s">
        <v>66</v>
      </c>
      <c r="I221" s="2427"/>
      <c r="J221" s="2427"/>
      <c r="K221" s="2420" t="s">
        <v>1038</v>
      </c>
      <c r="L221" s="1810"/>
      <c r="M221" s="2431"/>
      <c r="N221" s="2431"/>
      <c r="O221" s="2431"/>
      <c r="P221" s="2431"/>
      <c r="Q221" s="902"/>
      <c r="R221" s="902"/>
      <c r="S221" s="902"/>
    </row>
    <row r="222" spans="1:19" ht="15.75" thickBot="1">
      <c r="A222" s="95" t="s">
        <v>1047</v>
      </c>
      <c r="B222" s="2427">
        <v>28</v>
      </c>
      <c r="C222" s="2427">
        <v>44</v>
      </c>
      <c r="D222" s="2428">
        <v>1</v>
      </c>
      <c r="E222" s="2422" t="s">
        <v>63</v>
      </c>
      <c r="F222" s="2427" t="s">
        <v>354</v>
      </c>
      <c r="G222" s="94" t="s">
        <v>62</v>
      </c>
      <c r="H222" s="95" t="s">
        <v>66</v>
      </c>
      <c r="I222" s="2427"/>
      <c r="J222" s="2427"/>
      <c r="K222" s="2420" t="s">
        <v>67</v>
      </c>
      <c r="L222" s="1810"/>
      <c r="M222" s="2431"/>
      <c r="N222" s="2431"/>
      <c r="O222" s="2431"/>
      <c r="P222" s="2431"/>
      <c r="Q222" s="902"/>
      <c r="R222" s="902"/>
      <c r="S222" s="902"/>
    </row>
    <row r="223" spans="1:18" ht="15.75" thickBot="1">
      <c r="A223" s="2447" t="s">
        <v>244</v>
      </c>
      <c r="B223" s="2448"/>
      <c r="C223" s="2449"/>
      <c r="D223" s="2446">
        <f>D222+D221+D220+D219+D218+D217+D216+D215+D214+D213+D212+D211+D210+D209+D208+D207+D206+D205+D204+D203+D202+D201+D200+D199+D198+D197+D196+D195</f>
        <v>25.3</v>
      </c>
      <c r="E223" s="2433"/>
      <c r="F223" s="605"/>
      <c r="G223" s="605"/>
      <c r="H223" s="605"/>
      <c r="I223" s="605"/>
      <c r="J223" s="605"/>
      <c r="K223" s="605"/>
      <c r="L223" s="605"/>
      <c r="M223" s="605"/>
      <c r="N223" s="605"/>
      <c r="O223" s="605"/>
      <c r="P223" s="605"/>
      <c r="Q223" s="605"/>
      <c r="R223" s="595"/>
    </row>
    <row r="224" spans="1:18" ht="18">
      <c r="A224" s="1285" t="s">
        <v>1036</v>
      </c>
      <c r="B224" s="2293"/>
      <c r="C224" s="2294"/>
      <c r="D224" s="2294"/>
      <c r="E224" s="2294"/>
      <c r="F224" s="2294"/>
      <c r="G224" s="2294"/>
      <c r="H224" s="2294"/>
      <c r="I224" s="2294"/>
      <c r="J224" s="2294"/>
      <c r="K224" s="2294"/>
      <c r="L224" s="2294"/>
      <c r="M224" s="2294"/>
      <c r="N224" s="2294"/>
      <c r="O224" s="2294"/>
      <c r="P224" s="2294"/>
      <c r="Q224" s="2294"/>
      <c r="R224" s="2295"/>
    </row>
    <row r="225" spans="1:19" ht="18" thickBot="1">
      <c r="A225" s="1279"/>
      <c r="B225" s="1279"/>
      <c r="C225" s="1279"/>
      <c r="D225" s="1279"/>
      <c r="E225" s="1280"/>
      <c r="F225" s="914"/>
      <c r="G225" s="1279"/>
      <c r="H225" s="915"/>
      <c r="I225" s="526"/>
      <c r="J225" s="1279"/>
      <c r="K225" s="1279"/>
      <c r="L225" s="913"/>
      <c r="M225" s="1282"/>
      <c r="N225" s="1283"/>
      <c r="O225" s="581"/>
      <c r="P225" s="581"/>
      <c r="Q225" s="581"/>
      <c r="R225" s="1284"/>
      <c r="S225" s="526"/>
    </row>
    <row r="226" spans="1:18" ht="18" thickBot="1">
      <c r="A226" s="1281" t="s">
        <v>244</v>
      </c>
      <c r="B226" s="605"/>
      <c r="C226" s="603"/>
      <c r="D226" s="603"/>
      <c r="E226" s="896">
        <f>E225</f>
        <v>0</v>
      </c>
      <c r="F226" s="605"/>
      <c r="G226" s="605"/>
      <c r="H226" s="605"/>
      <c r="I226" s="605"/>
      <c r="J226" s="605"/>
      <c r="K226" s="605"/>
      <c r="L226" s="605"/>
      <c r="M226" s="605"/>
      <c r="N226" s="605"/>
      <c r="O226" s="605"/>
      <c r="P226" s="605"/>
      <c r="Q226" s="605"/>
      <c r="R226" s="595"/>
    </row>
    <row r="227" spans="1:18" ht="15">
      <c r="A227" s="2434" t="s">
        <v>68</v>
      </c>
      <c r="B227" s="590"/>
      <c r="C227" s="95"/>
      <c r="D227" s="594"/>
      <c r="E227" s="95"/>
      <c r="F227" s="556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1:19" ht="15">
      <c r="A228" s="556" t="s">
        <v>1969</v>
      </c>
      <c r="B228" s="94">
        <v>59</v>
      </c>
      <c r="C228" s="1796" t="s">
        <v>423</v>
      </c>
      <c r="D228" s="549">
        <v>0.9</v>
      </c>
      <c r="E228" s="2422" t="s">
        <v>63</v>
      </c>
      <c r="F228" s="94" t="s">
        <v>342</v>
      </c>
      <c r="G228" s="94" t="s">
        <v>62</v>
      </c>
      <c r="H228" s="95" t="s">
        <v>66</v>
      </c>
      <c r="I228" s="95"/>
      <c r="J228" s="95"/>
      <c r="K228" s="2420" t="s">
        <v>2107</v>
      </c>
      <c r="L228" s="1810"/>
      <c r="M228" s="902"/>
      <c r="N228" s="902"/>
      <c r="O228" s="902"/>
      <c r="P228" s="902"/>
      <c r="Q228" s="902"/>
      <c r="R228" s="902"/>
      <c r="S228" s="902"/>
    </row>
    <row r="229" spans="1:19" ht="15">
      <c r="A229" s="556" t="s">
        <v>1964</v>
      </c>
      <c r="B229" s="94">
        <v>23</v>
      </c>
      <c r="C229" s="1796" t="s">
        <v>2108</v>
      </c>
      <c r="D229" s="549">
        <v>0.9</v>
      </c>
      <c r="E229" s="2422" t="s">
        <v>63</v>
      </c>
      <c r="F229" s="94" t="s">
        <v>342</v>
      </c>
      <c r="G229" s="94" t="s">
        <v>62</v>
      </c>
      <c r="H229" s="95" t="s">
        <v>66</v>
      </c>
      <c r="I229" s="95"/>
      <c r="J229" s="95"/>
      <c r="K229" s="2420" t="s">
        <v>1038</v>
      </c>
      <c r="L229" s="1810"/>
      <c r="M229" s="902"/>
      <c r="N229" s="902"/>
      <c r="O229" s="902"/>
      <c r="P229" s="902"/>
      <c r="Q229" s="902"/>
      <c r="R229" s="902"/>
      <c r="S229" s="902"/>
    </row>
    <row r="230" spans="1:19" ht="15">
      <c r="A230" s="556" t="s">
        <v>2109</v>
      </c>
      <c r="B230" s="94">
        <v>37</v>
      </c>
      <c r="C230" s="1796" t="s">
        <v>1936</v>
      </c>
      <c r="D230" s="549">
        <v>1</v>
      </c>
      <c r="E230" s="95" t="s">
        <v>889</v>
      </c>
      <c r="F230" s="94" t="s">
        <v>373</v>
      </c>
      <c r="G230" s="94" t="s">
        <v>62</v>
      </c>
      <c r="H230" s="95" t="s">
        <v>66</v>
      </c>
      <c r="I230" s="95"/>
      <c r="J230" s="95"/>
      <c r="K230" s="2420" t="s">
        <v>2110</v>
      </c>
      <c r="L230" s="1810"/>
      <c r="M230" s="902"/>
      <c r="N230" s="902"/>
      <c r="O230" s="902"/>
      <c r="P230" s="902"/>
      <c r="Q230" s="902"/>
      <c r="R230" s="902"/>
      <c r="S230" s="902"/>
    </row>
    <row r="231" spans="1:19" ht="15">
      <c r="A231" s="556" t="s">
        <v>1964</v>
      </c>
      <c r="B231" s="94">
        <v>20</v>
      </c>
      <c r="C231" s="1796" t="s">
        <v>319</v>
      </c>
      <c r="D231" s="549">
        <v>1</v>
      </c>
      <c r="E231" s="95" t="s">
        <v>1037</v>
      </c>
      <c r="F231" s="94" t="s">
        <v>349</v>
      </c>
      <c r="G231" s="94" t="s">
        <v>62</v>
      </c>
      <c r="H231" s="95" t="s">
        <v>66</v>
      </c>
      <c r="I231" s="95"/>
      <c r="J231" s="95"/>
      <c r="K231" s="2420" t="s">
        <v>67</v>
      </c>
      <c r="L231" s="1810"/>
      <c r="M231" s="902"/>
      <c r="N231" s="902"/>
      <c r="O231" s="902"/>
      <c r="P231" s="902"/>
      <c r="Q231" s="902"/>
      <c r="R231" s="902"/>
      <c r="S231" s="902"/>
    </row>
    <row r="232" spans="1:19" ht="15">
      <c r="A232" s="556" t="s">
        <v>1964</v>
      </c>
      <c r="B232" s="94">
        <v>15</v>
      </c>
      <c r="C232" s="1796" t="s">
        <v>436</v>
      </c>
      <c r="D232" s="549">
        <v>1</v>
      </c>
      <c r="E232" s="95" t="s">
        <v>1037</v>
      </c>
      <c r="F232" s="94" t="s">
        <v>348</v>
      </c>
      <c r="G232" s="94" t="s">
        <v>62</v>
      </c>
      <c r="H232" s="95" t="s">
        <v>66</v>
      </c>
      <c r="I232" s="95"/>
      <c r="J232" s="95"/>
      <c r="K232" s="2420" t="s">
        <v>1038</v>
      </c>
      <c r="L232" s="1810"/>
      <c r="M232" s="902"/>
      <c r="N232" s="902"/>
      <c r="O232" s="902"/>
      <c r="P232" s="902"/>
      <c r="Q232" s="902"/>
      <c r="R232" s="902"/>
      <c r="S232" s="902"/>
    </row>
    <row r="233" spans="1:19" ht="15">
      <c r="A233" s="556" t="s">
        <v>1964</v>
      </c>
      <c r="B233" s="94">
        <v>13</v>
      </c>
      <c r="C233" s="1796" t="s">
        <v>2111</v>
      </c>
      <c r="D233" s="549">
        <v>0.4</v>
      </c>
      <c r="E233" s="95" t="s">
        <v>1037</v>
      </c>
      <c r="F233" s="94" t="s">
        <v>349</v>
      </c>
      <c r="G233" s="94" t="s">
        <v>62</v>
      </c>
      <c r="H233" s="95" t="s">
        <v>66</v>
      </c>
      <c r="I233" s="95"/>
      <c r="J233" s="95"/>
      <c r="K233" s="2420" t="s">
        <v>1038</v>
      </c>
      <c r="L233" s="1810"/>
      <c r="M233" s="902"/>
      <c r="N233" s="902"/>
      <c r="O233" s="902"/>
      <c r="P233" s="902"/>
      <c r="Q233" s="902"/>
      <c r="R233" s="902"/>
      <c r="S233" s="902"/>
    </row>
    <row r="234" spans="1:19" ht="15">
      <c r="A234" s="556" t="s">
        <v>1964</v>
      </c>
      <c r="B234" s="94">
        <v>13</v>
      </c>
      <c r="C234" s="1796" t="s">
        <v>2112</v>
      </c>
      <c r="D234" s="549">
        <v>0.9</v>
      </c>
      <c r="E234" s="95" t="s">
        <v>1037</v>
      </c>
      <c r="F234" s="94" t="s">
        <v>349</v>
      </c>
      <c r="G234" s="94" t="s">
        <v>62</v>
      </c>
      <c r="H234" s="95" t="s">
        <v>66</v>
      </c>
      <c r="I234" s="95"/>
      <c r="J234" s="95"/>
      <c r="K234" s="2420" t="s">
        <v>1038</v>
      </c>
      <c r="L234" s="1810"/>
      <c r="M234" s="902"/>
      <c r="N234" s="902"/>
      <c r="O234" s="902"/>
      <c r="P234" s="902"/>
      <c r="Q234" s="902"/>
      <c r="R234" s="902"/>
      <c r="S234" s="902"/>
    </row>
    <row r="235" spans="1:19" ht="15">
      <c r="A235" s="556" t="s">
        <v>1964</v>
      </c>
      <c r="B235" s="94">
        <v>13</v>
      </c>
      <c r="C235" s="1796" t="s">
        <v>771</v>
      </c>
      <c r="D235" s="549">
        <v>0.4</v>
      </c>
      <c r="E235" s="95" t="s">
        <v>1037</v>
      </c>
      <c r="F235" s="94" t="s">
        <v>349</v>
      </c>
      <c r="G235" s="94" t="s">
        <v>62</v>
      </c>
      <c r="H235" s="95" t="s">
        <v>66</v>
      </c>
      <c r="I235" s="95"/>
      <c r="J235" s="95"/>
      <c r="K235" s="2420" t="s">
        <v>1038</v>
      </c>
      <c r="L235" s="1810"/>
      <c r="M235" s="902"/>
      <c r="N235" s="902"/>
      <c r="O235" s="902"/>
      <c r="P235" s="902"/>
      <c r="Q235" s="902"/>
      <c r="R235" s="902"/>
      <c r="S235" s="902"/>
    </row>
    <row r="236" spans="1:19" ht="15">
      <c r="A236" s="556" t="s">
        <v>1964</v>
      </c>
      <c r="B236" s="94">
        <v>14</v>
      </c>
      <c r="C236" s="1796" t="s">
        <v>418</v>
      </c>
      <c r="D236" s="549">
        <v>0.2</v>
      </c>
      <c r="E236" s="95" t="s">
        <v>1037</v>
      </c>
      <c r="F236" s="94" t="s">
        <v>349</v>
      </c>
      <c r="G236" s="94" t="s">
        <v>62</v>
      </c>
      <c r="H236" s="95" t="s">
        <v>66</v>
      </c>
      <c r="I236" s="95"/>
      <c r="J236" s="95"/>
      <c r="K236" s="94" t="s">
        <v>67</v>
      </c>
      <c r="L236" s="1810"/>
      <c r="M236" s="902"/>
      <c r="N236" s="902"/>
      <c r="O236" s="902"/>
      <c r="P236" s="902"/>
      <c r="Q236" s="902"/>
      <c r="R236" s="902"/>
      <c r="S236" s="902"/>
    </row>
    <row r="237" spans="1:19" ht="15">
      <c r="A237" s="556" t="s">
        <v>1964</v>
      </c>
      <c r="B237" s="94">
        <v>22</v>
      </c>
      <c r="C237" s="1796" t="s">
        <v>2113</v>
      </c>
      <c r="D237" s="549">
        <v>0.9</v>
      </c>
      <c r="E237" s="95" t="s">
        <v>1037</v>
      </c>
      <c r="F237" s="94" t="s">
        <v>348</v>
      </c>
      <c r="G237" s="94" t="s">
        <v>62</v>
      </c>
      <c r="H237" s="95" t="s">
        <v>66</v>
      </c>
      <c r="I237" s="95"/>
      <c r="J237" s="95"/>
      <c r="K237" s="2420" t="s">
        <v>1038</v>
      </c>
      <c r="L237" s="1810"/>
      <c r="M237" s="902"/>
      <c r="N237" s="902"/>
      <c r="O237" s="902"/>
      <c r="P237" s="902"/>
      <c r="Q237" s="902"/>
      <c r="R237" s="902"/>
      <c r="S237" s="902"/>
    </row>
    <row r="238" spans="1:19" ht="15">
      <c r="A238" s="556" t="s">
        <v>1964</v>
      </c>
      <c r="B238" s="94">
        <v>22</v>
      </c>
      <c r="C238" s="1796" t="s">
        <v>2114</v>
      </c>
      <c r="D238" s="549">
        <v>1</v>
      </c>
      <c r="E238" s="95" t="s">
        <v>1037</v>
      </c>
      <c r="F238" s="94" t="s">
        <v>348</v>
      </c>
      <c r="G238" s="94" t="s">
        <v>62</v>
      </c>
      <c r="H238" s="95" t="s">
        <v>66</v>
      </c>
      <c r="I238" s="95"/>
      <c r="J238" s="95"/>
      <c r="K238" s="2420" t="s">
        <v>1038</v>
      </c>
      <c r="L238" s="1810"/>
      <c r="M238" s="902"/>
      <c r="N238" s="902"/>
      <c r="O238" s="902"/>
      <c r="P238" s="902"/>
      <c r="Q238" s="902"/>
      <c r="R238" s="902"/>
      <c r="S238" s="902"/>
    </row>
    <row r="239" spans="1:19" ht="15">
      <c r="A239" s="556" t="s">
        <v>1964</v>
      </c>
      <c r="B239" s="94">
        <v>22</v>
      </c>
      <c r="C239" s="1796" t="s">
        <v>2115</v>
      </c>
      <c r="D239" s="549">
        <v>0.3</v>
      </c>
      <c r="E239" s="95" t="s">
        <v>1037</v>
      </c>
      <c r="F239" s="94" t="s">
        <v>348</v>
      </c>
      <c r="G239" s="94" t="s">
        <v>62</v>
      </c>
      <c r="H239" s="95" t="s">
        <v>66</v>
      </c>
      <c r="I239" s="95"/>
      <c r="J239" s="95"/>
      <c r="K239" s="2420" t="s">
        <v>1038</v>
      </c>
      <c r="L239" s="1810"/>
      <c r="M239" s="902"/>
      <c r="N239" s="902"/>
      <c r="O239" s="902"/>
      <c r="P239" s="902"/>
      <c r="Q239" s="902"/>
      <c r="R239" s="902"/>
      <c r="S239" s="902"/>
    </row>
    <row r="240" spans="1:19" ht="15">
      <c r="A240" s="556" t="s">
        <v>1964</v>
      </c>
      <c r="B240" s="94">
        <v>22</v>
      </c>
      <c r="C240" s="1796" t="s">
        <v>2116</v>
      </c>
      <c r="D240" s="549">
        <v>1</v>
      </c>
      <c r="E240" s="95" t="s">
        <v>1037</v>
      </c>
      <c r="F240" s="94" t="s">
        <v>348</v>
      </c>
      <c r="G240" s="94" t="s">
        <v>62</v>
      </c>
      <c r="H240" s="95" t="s">
        <v>66</v>
      </c>
      <c r="I240" s="95"/>
      <c r="J240" s="95"/>
      <c r="K240" s="2420" t="s">
        <v>1038</v>
      </c>
      <c r="L240" s="1810"/>
      <c r="M240" s="902"/>
      <c r="N240" s="902"/>
      <c r="O240" s="902"/>
      <c r="P240" s="902"/>
      <c r="Q240" s="902"/>
      <c r="R240" s="902"/>
      <c r="S240" s="902"/>
    </row>
    <row r="241" spans="1:19" ht="15">
      <c r="A241" s="556" t="s">
        <v>1964</v>
      </c>
      <c r="B241" s="94">
        <v>22</v>
      </c>
      <c r="C241" s="1796" t="s">
        <v>2117</v>
      </c>
      <c r="D241" s="549">
        <v>0.7</v>
      </c>
      <c r="E241" s="95" t="s">
        <v>1037</v>
      </c>
      <c r="F241" s="94" t="s">
        <v>348</v>
      </c>
      <c r="G241" s="94" t="s">
        <v>62</v>
      </c>
      <c r="H241" s="95" t="s">
        <v>66</v>
      </c>
      <c r="I241" s="95"/>
      <c r="J241" s="95"/>
      <c r="K241" s="2420" t="s">
        <v>1038</v>
      </c>
      <c r="L241" s="1810"/>
      <c r="M241" s="902"/>
      <c r="N241" s="902"/>
      <c r="O241" s="902"/>
      <c r="P241" s="902"/>
      <c r="Q241" s="902"/>
      <c r="R241" s="902"/>
      <c r="S241" s="902"/>
    </row>
    <row r="242" spans="1:19" ht="15">
      <c r="A242" s="556" t="s">
        <v>1964</v>
      </c>
      <c r="B242" s="94">
        <v>22</v>
      </c>
      <c r="C242" s="1796" t="s">
        <v>2118</v>
      </c>
      <c r="D242" s="549">
        <v>1</v>
      </c>
      <c r="E242" s="95" t="s">
        <v>1037</v>
      </c>
      <c r="F242" s="94" t="s">
        <v>348</v>
      </c>
      <c r="G242" s="94" t="s">
        <v>62</v>
      </c>
      <c r="H242" s="95" t="s">
        <v>66</v>
      </c>
      <c r="I242" s="95"/>
      <c r="J242" s="95"/>
      <c r="K242" s="2420" t="s">
        <v>1038</v>
      </c>
      <c r="L242" s="1810"/>
      <c r="M242" s="902"/>
      <c r="N242" s="902"/>
      <c r="O242" s="902"/>
      <c r="P242" s="902"/>
      <c r="Q242" s="902"/>
      <c r="R242" s="902"/>
      <c r="S242" s="902"/>
    </row>
    <row r="243" spans="1:19" ht="15">
      <c r="A243" s="556" t="s">
        <v>1964</v>
      </c>
      <c r="B243" s="94">
        <v>22</v>
      </c>
      <c r="C243" s="1796" t="s">
        <v>321</v>
      </c>
      <c r="D243" s="549">
        <v>0.8</v>
      </c>
      <c r="E243" s="95" t="s">
        <v>1037</v>
      </c>
      <c r="F243" s="94" t="s">
        <v>348</v>
      </c>
      <c r="G243" s="94" t="s">
        <v>62</v>
      </c>
      <c r="H243" s="95" t="s">
        <v>66</v>
      </c>
      <c r="I243" s="95"/>
      <c r="J243" s="95"/>
      <c r="K243" s="94" t="s">
        <v>67</v>
      </c>
      <c r="L243" s="1810"/>
      <c r="M243" s="902"/>
      <c r="N243" s="902"/>
      <c r="O243" s="902"/>
      <c r="P243" s="902"/>
      <c r="Q243" s="902"/>
      <c r="R243" s="902"/>
      <c r="S243" s="902"/>
    </row>
    <row r="244" spans="1:19" ht="15">
      <c r="A244" s="556" t="s">
        <v>1969</v>
      </c>
      <c r="B244" s="94">
        <v>59</v>
      </c>
      <c r="C244" s="1796" t="s">
        <v>370</v>
      </c>
      <c r="D244" s="549">
        <v>0.8</v>
      </c>
      <c r="E244" s="95" t="s">
        <v>1037</v>
      </c>
      <c r="F244" s="94" t="s">
        <v>342</v>
      </c>
      <c r="G244" s="94" t="s">
        <v>62</v>
      </c>
      <c r="H244" s="95" t="s">
        <v>66</v>
      </c>
      <c r="I244" s="95"/>
      <c r="J244" s="95"/>
      <c r="K244" s="2420" t="s">
        <v>1038</v>
      </c>
      <c r="L244" s="1810"/>
      <c r="M244" s="902"/>
      <c r="N244" s="902"/>
      <c r="O244" s="902"/>
      <c r="P244" s="902"/>
      <c r="Q244" s="902"/>
      <c r="R244" s="902"/>
      <c r="S244" s="902"/>
    </row>
    <row r="245" spans="1:19" ht="15">
      <c r="A245" s="556" t="s">
        <v>1964</v>
      </c>
      <c r="B245" s="94">
        <v>14</v>
      </c>
      <c r="C245" s="1796" t="s">
        <v>415</v>
      </c>
      <c r="D245" s="549">
        <v>0.5</v>
      </c>
      <c r="E245" s="95" t="s">
        <v>1037</v>
      </c>
      <c r="F245" s="94" t="s">
        <v>342</v>
      </c>
      <c r="G245" s="94" t="s">
        <v>62</v>
      </c>
      <c r="H245" s="95" t="s">
        <v>66</v>
      </c>
      <c r="I245" s="95"/>
      <c r="J245" s="95"/>
      <c r="K245" s="2420" t="s">
        <v>1038</v>
      </c>
      <c r="L245" s="1810"/>
      <c r="M245" s="902"/>
      <c r="N245" s="902"/>
      <c r="O245" s="902"/>
      <c r="P245" s="902"/>
      <c r="Q245" s="902"/>
      <c r="R245" s="902"/>
      <c r="S245" s="902"/>
    </row>
    <row r="246" spans="1:19" ht="15">
      <c r="A246" s="556" t="s">
        <v>1964</v>
      </c>
      <c r="B246" s="94">
        <v>45</v>
      </c>
      <c r="C246" s="1796" t="s">
        <v>1104</v>
      </c>
      <c r="D246" s="549">
        <v>0.5</v>
      </c>
      <c r="E246" s="95" t="s">
        <v>1037</v>
      </c>
      <c r="F246" s="94" t="s">
        <v>348</v>
      </c>
      <c r="G246" s="94" t="s">
        <v>62</v>
      </c>
      <c r="H246" s="95" t="s">
        <v>66</v>
      </c>
      <c r="I246" s="95"/>
      <c r="J246" s="95"/>
      <c r="K246" s="2420" t="s">
        <v>1038</v>
      </c>
      <c r="L246" s="1810"/>
      <c r="M246" s="902"/>
      <c r="N246" s="902"/>
      <c r="O246" s="902"/>
      <c r="P246" s="902"/>
      <c r="Q246" s="902"/>
      <c r="R246" s="902"/>
      <c r="S246" s="902"/>
    </row>
    <row r="247" spans="1:19" ht="15">
      <c r="A247" s="556" t="s">
        <v>1964</v>
      </c>
      <c r="B247" s="94">
        <v>45</v>
      </c>
      <c r="C247" s="1796" t="s">
        <v>1537</v>
      </c>
      <c r="D247" s="549">
        <v>0.3</v>
      </c>
      <c r="E247" s="95" t="s">
        <v>1037</v>
      </c>
      <c r="F247" s="94" t="s">
        <v>348</v>
      </c>
      <c r="G247" s="94" t="s">
        <v>62</v>
      </c>
      <c r="H247" s="95" t="s">
        <v>66</v>
      </c>
      <c r="I247" s="95"/>
      <c r="J247" s="95"/>
      <c r="K247" s="2420" t="s">
        <v>1038</v>
      </c>
      <c r="L247" s="1810"/>
      <c r="M247" s="902"/>
      <c r="N247" s="902"/>
      <c r="O247" s="902"/>
      <c r="P247" s="902"/>
      <c r="Q247" s="902"/>
      <c r="R247" s="902"/>
      <c r="S247" s="902"/>
    </row>
    <row r="248" spans="1:19" ht="15">
      <c r="A248" s="556" t="s">
        <v>1969</v>
      </c>
      <c r="B248" s="94">
        <v>59</v>
      </c>
      <c r="C248" s="1796" t="s">
        <v>415</v>
      </c>
      <c r="D248" s="549">
        <v>1</v>
      </c>
      <c r="E248" s="95" t="s">
        <v>1037</v>
      </c>
      <c r="F248" s="94" t="s">
        <v>342</v>
      </c>
      <c r="G248" s="94" t="s">
        <v>62</v>
      </c>
      <c r="H248" s="95" t="s">
        <v>66</v>
      </c>
      <c r="I248" s="95"/>
      <c r="J248" s="95"/>
      <c r="K248" s="2420" t="s">
        <v>1038</v>
      </c>
      <c r="L248" s="1810"/>
      <c r="M248" s="902"/>
      <c r="N248" s="902"/>
      <c r="O248" s="902"/>
      <c r="P248" s="902"/>
      <c r="Q248" s="902"/>
      <c r="R248" s="902"/>
      <c r="S248" s="902"/>
    </row>
    <row r="249" spans="1:19" ht="15">
      <c r="A249" s="556" t="s">
        <v>1969</v>
      </c>
      <c r="B249" s="94">
        <v>59</v>
      </c>
      <c r="C249" s="1796" t="s">
        <v>2119</v>
      </c>
      <c r="D249" s="549">
        <v>1</v>
      </c>
      <c r="E249" s="95" t="s">
        <v>1037</v>
      </c>
      <c r="F249" s="94" t="s">
        <v>342</v>
      </c>
      <c r="G249" s="94" t="s">
        <v>62</v>
      </c>
      <c r="H249" s="95" t="s">
        <v>66</v>
      </c>
      <c r="I249" s="95"/>
      <c r="J249" s="95"/>
      <c r="K249" s="2420" t="s">
        <v>1038</v>
      </c>
      <c r="L249" s="1810"/>
      <c r="M249" s="902"/>
      <c r="N249" s="902"/>
      <c r="O249" s="902"/>
      <c r="P249" s="902"/>
      <c r="Q249" s="902"/>
      <c r="R249" s="902"/>
      <c r="S249" s="902"/>
    </row>
    <row r="250" spans="1:19" ht="15">
      <c r="A250" s="556" t="s">
        <v>1969</v>
      </c>
      <c r="B250" s="94">
        <v>59</v>
      </c>
      <c r="C250" s="1796" t="s">
        <v>2120</v>
      </c>
      <c r="D250" s="549">
        <v>1</v>
      </c>
      <c r="E250" s="95" t="s">
        <v>1037</v>
      </c>
      <c r="F250" s="94" t="s">
        <v>342</v>
      </c>
      <c r="G250" s="94" t="s">
        <v>62</v>
      </c>
      <c r="H250" s="95" t="s">
        <v>66</v>
      </c>
      <c r="I250" s="95"/>
      <c r="J250" s="95"/>
      <c r="K250" s="2420" t="s">
        <v>1038</v>
      </c>
      <c r="L250" s="1810"/>
      <c r="M250" s="902"/>
      <c r="N250" s="902"/>
      <c r="O250" s="902"/>
      <c r="P250" s="902"/>
      <c r="Q250" s="902"/>
      <c r="R250" s="902"/>
      <c r="S250" s="902"/>
    </row>
    <row r="251" spans="1:19" ht="15">
      <c r="A251" s="556" t="s">
        <v>2121</v>
      </c>
      <c r="B251" s="94">
        <v>61</v>
      </c>
      <c r="C251" s="1796" t="s">
        <v>423</v>
      </c>
      <c r="D251" s="549">
        <v>0.9</v>
      </c>
      <c r="E251" s="95" t="s">
        <v>1037</v>
      </c>
      <c r="F251" s="94" t="s">
        <v>342</v>
      </c>
      <c r="G251" s="94" t="s">
        <v>62</v>
      </c>
      <c r="H251" s="95" t="s">
        <v>66</v>
      </c>
      <c r="I251" s="95"/>
      <c r="J251" s="95"/>
      <c r="K251" s="2420" t="s">
        <v>1038</v>
      </c>
      <c r="L251" s="1810"/>
      <c r="M251" s="902"/>
      <c r="N251" s="902"/>
      <c r="O251" s="902"/>
      <c r="P251" s="902"/>
      <c r="Q251" s="902"/>
      <c r="R251" s="902"/>
      <c r="S251" s="902"/>
    </row>
    <row r="252" spans="1:19" ht="15">
      <c r="A252" s="556" t="s">
        <v>1964</v>
      </c>
      <c r="B252" s="94">
        <v>4</v>
      </c>
      <c r="C252" s="1796" t="s">
        <v>2122</v>
      </c>
      <c r="D252" s="549">
        <v>1</v>
      </c>
      <c r="E252" s="95" t="s">
        <v>1037</v>
      </c>
      <c r="F252" s="94" t="s">
        <v>349</v>
      </c>
      <c r="G252" s="94" t="s">
        <v>62</v>
      </c>
      <c r="H252" s="95" t="s">
        <v>66</v>
      </c>
      <c r="I252" s="95"/>
      <c r="J252" s="95"/>
      <c r="K252" s="94" t="s">
        <v>67</v>
      </c>
      <c r="L252" s="1810"/>
      <c r="M252" s="902"/>
      <c r="N252" s="902"/>
      <c r="O252" s="902"/>
      <c r="P252" s="902"/>
      <c r="Q252" s="902"/>
      <c r="R252" s="902"/>
      <c r="S252" s="902"/>
    </row>
    <row r="253" spans="1:19" ht="15">
      <c r="A253" s="556" t="s">
        <v>1969</v>
      </c>
      <c r="B253" s="94">
        <v>56</v>
      </c>
      <c r="C253" s="1796" t="s">
        <v>329</v>
      </c>
      <c r="D253" s="549">
        <v>1</v>
      </c>
      <c r="E253" s="95" t="s">
        <v>1037</v>
      </c>
      <c r="F253" s="94" t="s">
        <v>348</v>
      </c>
      <c r="G253" s="94" t="s">
        <v>62</v>
      </c>
      <c r="H253" s="95" t="s">
        <v>66</v>
      </c>
      <c r="I253" s="95"/>
      <c r="J253" s="95"/>
      <c r="K253" s="94" t="s">
        <v>67</v>
      </c>
      <c r="L253" s="1810"/>
      <c r="M253" s="902"/>
      <c r="N253" s="902"/>
      <c r="O253" s="902"/>
      <c r="P253" s="902"/>
      <c r="Q253" s="902"/>
      <c r="R253" s="902"/>
      <c r="S253" s="902"/>
    </row>
    <row r="254" spans="1:19" ht="15">
      <c r="A254" s="556" t="s">
        <v>1964</v>
      </c>
      <c r="B254" s="94">
        <v>14</v>
      </c>
      <c r="C254" s="1796" t="s">
        <v>321</v>
      </c>
      <c r="D254" s="549">
        <v>0.8</v>
      </c>
      <c r="E254" s="95" t="s">
        <v>1037</v>
      </c>
      <c r="F254" s="94" t="s">
        <v>342</v>
      </c>
      <c r="G254" s="94" t="s">
        <v>62</v>
      </c>
      <c r="H254" s="95" t="s">
        <v>66</v>
      </c>
      <c r="I254" s="95"/>
      <c r="J254" s="95"/>
      <c r="K254" s="2420" t="s">
        <v>2123</v>
      </c>
      <c r="L254" s="1810"/>
      <c r="M254" s="902"/>
      <c r="N254" s="902"/>
      <c r="O254" s="902"/>
      <c r="P254" s="902"/>
      <c r="Q254" s="902"/>
      <c r="R254" s="902"/>
      <c r="S254" s="902"/>
    </row>
    <row r="255" spans="1:19" ht="15">
      <c r="A255" s="556" t="s">
        <v>1964</v>
      </c>
      <c r="B255" s="94">
        <v>13</v>
      </c>
      <c r="C255" s="1796" t="s">
        <v>325</v>
      </c>
      <c r="D255" s="549">
        <v>1</v>
      </c>
      <c r="E255" s="95" t="s">
        <v>1037</v>
      </c>
      <c r="F255" s="94" t="s">
        <v>349</v>
      </c>
      <c r="G255" s="94" t="s">
        <v>62</v>
      </c>
      <c r="H255" s="95" t="s">
        <v>66</v>
      </c>
      <c r="I255" s="95"/>
      <c r="J255" s="95"/>
      <c r="K255" s="2420" t="s">
        <v>1038</v>
      </c>
      <c r="L255" s="1810"/>
      <c r="M255" s="902"/>
      <c r="N255" s="902"/>
      <c r="O255" s="902"/>
      <c r="P255" s="902"/>
      <c r="Q255" s="902"/>
      <c r="R255" s="902"/>
      <c r="S255" s="902"/>
    </row>
    <row r="256" spans="1:19" ht="15">
      <c r="A256" s="556" t="s">
        <v>1969</v>
      </c>
      <c r="B256" s="94">
        <v>58</v>
      </c>
      <c r="C256" s="1796" t="s">
        <v>436</v>
      </c>
      <c r="D256" s="549">
        <v>0.9</v>
      </c>
      <c r="E256" s="95" t="s">
        <v>1037</v>
      </c>
      <c r="F256" s="94" t="s">
        <v>342</v>
      </c>
      <c r="G256" s="94" t="s">
        <v>62</v>
      </c>
      <c r="H256" s="95" t="s">
        <v>66</v>
      </c>
      <c r="I256" s="95"/>
      <c r="J256" s="95"/>
      <c r="K256" s="2420" t="s">
        <v>1038</v>
      </c>
      <c r="L256" s="1810"/>
      <c r="M256" s="902"/>
      <c r="N256" s="902"/>
      <c r="O256" s="902"/>
      <c r="P256" s="902"/>
      <c r="Q256" s="902"/>
      <c r="R256" s="902"/>
      <c r="S256" s="902"/>
    </row>
    <row r="257" spans="1:19" ht="15">
      <c r="A257" s="556" t="s">
        <v>1969</v>
      </c>
      <c r="B257" s="94">
        <v>70</v>
      </c>
      <c r="C257" s="1796" t="s">
        <v>2124</v>
      </c>
      <c r="D257" s="549">
        <v>0.7</v>
      </c>
      <c r="E257" s="95" t="s">
        <v>1037</v>
      </c>
      <c r="F257" s="94" t="s">
        <v>342</v>
      </c>
      <c r="G257" s="94" t="s">
        <v>62</v>
      </c>
      <c r="H257" s="95" t="s">
        <v>66</v>
      </c>
      <c r="I257" s="95"/>
      <c r="J257" s="95"/>
      <c r="K257" s="2420" t="s">
        <v>1038</v>
      </c>
      <c r="L257" s="1810"/>
      <c r="M257" s="902"/>
      <c r="N257" s="902"/>
      <c r="O257" s="902"/>
      <c r="P257" s="902"/>
      <c r="Q257" s="902"/>
      <c r="R257" s="902"/>
      <c r="S257" s="902"/>
    </row>
    <row r="258" spans="1:19" ht="15">
      <c r="A258" s="556" t="s">
        <v>1964</v>
      </c>
      <c r="B258" s="94">
        <v>29</v>
      </c>
      <c r="C258" s="1796" t="s">
        <v>370</v>
      </c>
      <c r="D258" s="549">
        <v>0.9</v>
      </c>
      <c r="E258" s="2422" t="s">
        <v>63</v>
      </c>
      <c r="F258" s="94" t="s">
        <v>723</v>
      </c>
      <c r="G258" s="94" t="s">
        <v>62</v>
      </c>
      <c r="H258" s="95"/>
      <c r="I258" s="95"/>
      <c r="J258" s="95"/>
      <c r="K258" s="2436"/>
      <c r="L258" s="1810"/>
      <c r="M258" s="902"/>
      <c r="N258" s="902"/>
      <c r="O258" s="902"/>
      <c r="P258" s="902"/>
      <c r="Q258" s="902"/>
      <c r="R258" s="902"/>
      <c r="S258" s="902"/>
    </row>
    <row r="259" spans="1:19" ht="15">
      <c r="A259" s="556" t="s">
        <v>1968</v>
      </c>
      <c r="B259" s="94">
        <v>50</v>
      </c>
      <c r="C259" s="1796" t="s">
        <v>418</v>
      </c>
      <c r="D259" s="549">
        <v>0.8</v>
      </c>
      <c r="E259" s="2422" t="s">
        <v>63</v>
      </c>
      <c r="F259" s="94" t="s">
        <v>354</v>
      </c>
      <c r="G259" s="94" t="s">
        <v>62</v>
      </c>
      <c r="H259" s="95"/>
      <c r="I259" s="95"/>
      <c r="J259" s="95"/>
      <c r="K259" s="2436"/>
      <c r="L259" s="1810"/>
      <c r="M259" s="902"/>
      <c r="N259" s="902"/>
      <c r="O259" s="902"/>
      <c r="P259" s="902"/>
      <c r="Q259" s="902"/>
      <c r="R259" s="902"/>
      <c r="S259" s="902"/>
    </row>
    <row r="260" spans="1:19" ht="15">
      <c r="A260" s="556" t="s">
        <v>1964</v>
      </c>
      <c r="B260" s="94">
        <v>40</v>
      </c>
      <c r="C260" s="1796" t="s">
        <v>322</v>
      </c>
      <c r="D260" s="549">
        <v>1</v>
      </c>
      <c r="E260" s="2422" t="s">
        <v>63</v>
      </c>
      <c r="F260" s="94" t="s">
        <v>354</v>
      </c>
      <c r="G260" s="94" t="s">
        <v>62</v>
      </c>
      <c r="H260" s="95"/>
      <c r="I260" s="95"/>
      <c r="J260" s="95"/>
      <c r="K260" s="2436"/>
      <c r="L260" s="1810"/>
      <c r="M260" s="902"/>
      <c r="N260" s="902"/>
      <c r="O260" s="902"/>
      <c r="P260" s="902"/>
      <c r="Q260" s="902"/>
      <c r="R260" s="902"/>
      <c r="S260" s="902"/>
    </row>
    <row r="261" spans="1:19" ht="15">
      <c r="A261" s="556" t="s">
        <v>2109</v>
      </c>
      <c r="B261" s="94">
        <v>28</v>
      </c>
      <c r="C261" s="1796" t="s">
        <v>321</v>
      </c>
      <c r="D261" s="549">
        <v>1</v>
      </c>
      <c r="E261" s="2422" t="s">
        <v>63</v>
      </c>
      <c r="F261" s="94" t="s">
        <v>354</v>
      </c>
      <c r="G261" s="94" t="s">
        <v>62</v>
      </c>
      <c r="H261" s="95"/>
      <c r="I261" s="95"/>
      <c r="J261" s="95"/>
      <c r="K261" s="2436"/>
      <c r="L261" s="1810"/>
      <c r="M261" s="902"/>
      <c r="N261" s="902"/>
      <c r="O261" s="902"/>
      <c r="P261" s="902"/>
      <c r="Q261" s="902"/>
      <c r="R261" s="902"/>
      <c r="S261" s="902"/>
    </row>
    <row r="262" spans="1:19" ht="15">
      <c r="A262" s="556" t="s">
        <v>1964</v>
      </c>
      <c r="B262" s="94">
        <v>21</v>
      </c>
      <c r="C262" s="1796" t="s">
        <v>1104</v>
      </c>
      <c r="D262" s="549">
        <v>1</v>
      </c>
      <c r="E262" s="2422" t="s">
        <v>63</v>
      </c>
      <c r="F262" s="94" t="s">
        <v>354</v>
      </c>
      <c r="G262" s="94" t="s">
        <v>62</v>
      </c>
      <c r="H262" s="95"/>
      <c r="I262" s="95"/>
      <c r="J262" s="95"/>
      <c r="K262" s="2436"/>
      <c r="L262" s="1810"/>
      <c r="M262" s="902"/>
      <c r="N262" s="902"/>
      <c r="O262" s="902"/>
      <c r="P262" s="902"/>
      <c r="Q262" s="902"/>
      <c r="R262" s="902"/>
      <c r="S262" s="902"/>
    </row>
    <row r="263" spans="1:19" ht="15">
      <c r="A263" s="556" t="s">
        <v>1964</v>
      </c>
      <c r="B263" s="94">
        <v>22</v>
      </c>
      <c r="C263" s="1796" t="s">
        <v>1570</v>
      </c>
      <c r="D263" s="549">
        <v>1</v>
      </c>
      <c r="E263" s="2422" t="s">
        <v>63</v>
      </c>
      <c r="F263" s="94" t="s">
        <v>354</v>
      </c>
      <c r="G263" s="94" t="s">
        <v>62</v>
      </c>
      <c r="H263" s="95"/>
      <c r="I263" s="95"/>
      <c r="J263" s="95"/>
      <c r="K263" s="2436"/>
      <c r="L263" s="1810"/>
      <c r="M263" s="902"/>
      <c r="N263" s="902"/>
      <c r="O263" s="902"/>
      <c r="P263" s="902"/>
      <c r="Q263" s="902"/>
      <c r="R263" s="902"/>
      <c r="S263" s="902"/>
    </row>
    <row r="264" spans="1:19" ht="15">
      <c r="A264" s="556" t="s">
        <v>2121</v>
      </c>
      <c r="B264" s="94">
        <v>63</v>
      </c>
      <c r="C264" s="1796" t="s">
        <v>758</v>
      </c>
      <c r="D264" s="549">
        <v>0.6</v>
      </c>
      <c r="E264" s="2422" t="s">
        <v>63</v>
      </c>
      <c r="F264" s="94" t="s">
        <v>354</v>
      </c>
      <c r="G264" s="94" t="s">
        <v>62</v>
      </c>
      <c r="H264" s="95"/>
      <c r="I264" s="95"/>
      <c r="J264" s="95"/>
      <c r="K264" s="2436"/>
      <c r="L264" s="1810"/>
      <c r="M264" s="902"/>
      <c r="N264" s="902"/>
      <c r="O264" s="902"/>
      <c r="P264" s="902"/>
      <c r="Q264" s="902"/>
      <c r="R264" s="902"/>
      <c r="S264" s="902"/>
    </row>
    <row r="265" spans="1:19" ht="15">
      <c r="A265" s="556" t="s">
        <v>1964</v>
      </c>
      <c r="B265" s="94">
        <v>7</v>
      </c>
      <c r="C265" s="1796" t="s">
        <v>431</v>
      </c>
      <c r="D265" s="549">
        <v>1</v>
      </c>
      <c r="E265" s="95" t="s">
        <v>1037</v>
      </c>
      <c r="F265" s="94" t="s">
        <v>348</v>
      </c>
      <c r="G265" s="94" t="s">
        <v>62</v>
      </c>
      <c r="H265" s="95"/>
      <c r="I265" s="95"/>
      <c r="J265" s="95"/>
      <c r="K265" s="2436"/>
      <c r="L265" s="1810"/>
      <c r="M265" s="902"/>
      <c r="N265" s="902"/>
      <c r="O265" s="902"/>
      <c r="P265" s="902"/>
      <c r="Q265" s="902"/>
      <c r="R265" s="902"/>
      <c r="S265" s="902"/>
    </row>
    <row r="266" spans="1:19" ht="15">
      <c r="A266" s="556" t="s">
        <v>1969</v>
      </c>
      <c r="B266" s="94">
        <v>56</v>
      </c>
      <c r="C266" s="1796" t="s">
        <v>436</v>
      </c>
      <c r="D266" s="549">
        <v>1</v>
      </c>
      <c r="E266" s="2422" t="s">
        <v>63</v>
      </c>
      <c r="F266" s="94" t="s">
        <v>342</v>
      </c>
      <c r="G266" s="94" t="s">
        <v>62</v>
      </c>
      <c r="H266" s="1066"/>
      <c r="I266" s="1066"/>
      <c r="J266" s="1066"/>
      <c r="K266" s="2437"/>
      <c r="L266" s="1810"/>
      <c r="M266" s="2438"/>
      <c r="N266" s="2438"/>
      <c r="O266" s="2438"/>
      <c r="P266" s="2438"/>
      <c r="Q266" s="2438"/>
      <c r="R266" s="2438"/>
      <c r="S266" s="2438"/>
    </row>
    <row r="267" spans="1:19" ht="15">
      <c r="A267" s="556" t="s">
        <v>1969</v>
      </c>
      <c r="B267" s="94">
        <v>58</v>
      </c>
      <c r="C267" s="1796" t="s">
        <v>1112</v>
      </c>
      <c r="D267" s="549">
        <v>1</v>
      </c>
      <c r="E267" s="2422" t="s">
        <v>63</v>
      </c>
      <c r="F267" s="94" t="s">
        <v>342</v>
      </c>
      <c r="G267" s="94" t="s">
        <v>62</v>
      </c>
      <c r="H267" s="95"/>
      <c r="I267" s="95"/>
      <c r="J267" s="95"/>
      <c r="K267" s="2439"/>
      <c r="L267" s="1810"/>
      <c r="M267" s="902"/>
      <c r="N267" s="902"/>
      <c r="O267" s="902"/>
      <c r="P267" s="902"/>
      <c r="Q267" s="902"/>
      <c r="R267" s="902"/>
      <c r="S267" s="902"/>
    </row>
    <row r="268" spans="1:19" ht="15">
      <c r="A268" s="556" t="s">
        <v>1964</v>
      </c>
      <c r="B268" s="94">
        <v>20</v>
      </c>
      <c r="C268" s="1796" t="s">
        <v>421</v>
      </c>
      <c r="D268" s="549">
        <v>0.8</v>
      </c>
      <c r="E268" s="95" t="s">
        <v>1037</v>
      </c>
      <c r="F268" s="94" t="s">
        <v>342</v>
      </c>
      <c r="G268" s="94" t="s">
        <v>62</v>
      </c>
      <c r="H268" s="582"/>
      <c r="I268" s="582"/>
      <c r="J268" s="582"/>
      <c r="K268" s="2440"/>
      <c r="L268" s="1810"/>
      <c r="M268" s="2441"/>
      <c r="N268" s="2441"/>
      <c r="O268" s="2441"/>
      <c r="P268" s="2441"/>
      <c r="Q268" s="2441"/>
      <c r="R268" s="2441"/>
      <c r="S268" s="2441"/>
    </row>
    <row r="269" spans="1:19" ht="15">
      <c r="A269" s="556" t="s">
        <v>1964</v>
      </c>
      <c r="B269" s="94">
        <v>16</v>
      </c>
      <c r="C269" s="1796" t="s">
        <v>2125</v>
      </c>
      <c r="D269" s="549">
        <v>1</v>
      </c>
      <c r="E269" s="95" t="s">
        <v>1037</v>
      </c>
      <c r="F269" s="94" t="s">
        <v>342</v>
      </c>
      <c r="G269" s="94" t="s">
        <v>62</v>
      </c>
      <c r="H269" s="582"/>
      <c r="I269" s="582"/>
      <c r="J269" s="582"/>
      <c r="K269" s="2440"/>
      <c r="L269" s="1810"/>
      <c r="M269" s="2441"/>
      <c r="N269" s="2441"/>
      <c r="O269" s="2441"/>
      <c r="P269" s="2441"/>
      <c r="Q269" s="2441"/>
      <c r="R269" s="2441"/>
      <c r="S269" s="2441"/>
    </row>
    <row r="270" spans="1:19" ht="15">
      <c r="A270" s="556" t="s">
        <v>1964</v>
      </c>
      <c r="B270" s="94">
        <v>16</v>
      </c>
      <c r="C270" s="1796" t="s">
        <v>2126</v>
      </c>
      <c r="D270" s="549">
        <v>0.9</v>
      </c>
      <c r="E270" s="95" t="s">
        <v>1037</v>
      </c>
      <c r="F270" s="94" t="s">
        <v>342</v>
      </c>
      <c r="G270" s="94" t="s">
        <v>62</v>
      </c>
      <c r="H270" s="582"/>
      <c r="I270" s="582"/>
      <c r="J270" s="582"/>
      <c r="K270" s="2440"/>
      <c r="L270" s="1810"/>
      <c r="M270" s="2441"/>
      <c r="N270" s="2441"/>
      <c r="O270" s="2441"/>
      <c r="P270" s="2441"/>
      <c r="Q270" s="2441"/>
      <c r="R270" s="2441"/>
      <c r="S270" s="2441"/>
    </row>
    <row r="271" spans="1:19" ht="15">
      <c r="A271" s="556" t="s">
        <v>1964</v>
      </c>
      <c r="B271" s="94">
        <v>4</v>
      </c>
      <c r="C271" s="1796" t="s">
        <v>2127</v>
      </c>
      <c r="D271" s="549">
        <v>1</v>
      </c>
      <c r="E271" s="95" t="s">
        <v>1037</v>
      </c>
      <c r="F271" s="94" t="s">
        <v>349</v>
      </c>
      <c r="G271" s="94" t="s">
        <v>62</v>
      </c>
      <c r="H271" s="582"/>
      <c r="I271" s="582"/>
      <c r="J271" s="582"/>
      <c r="K271" s="2440"/>
      <c r="L271" s="1810"/>
      <c r="M271" s="2441"/>
      <c r="N271" s="2441"/>
      <c r="O271" s="2441"/>
      <c r="P271" s="2441"/>
      <c r="Q271" s="2441"/>
      <c r="R271" s="2441"/>
      <c r="S271" s="2441"/>
    </row>
    <row r="272" spans="1:19" ht="15">
      <c r="A272" s="556" t="s">
        <v>1964</v>
      </c>
      <c r="B272" s="94">
        <v>18</v>
      </c>
      <c r="C272" s="1796" t="s">
        <v>1104</v>
      </c>
      <c r="D272" s="549">
        <v>0.5</v>
      </c>
      <c r="E272" s="2422" t="s">
        <v>63</v>
      </c>
      <c r="F272" s="94" t="s">
        <v>342</v>
      </c>
      <c r="G272" s="94" t="s">
        <v>62</v>
      </c>
      <c r="H272" s="582"/>
      <c r="I272" s="582"/>
      <c r="J272" s="582"/>
      <c r="K272" s="2440"/>
      <c r="L272" s="1810"/>
      <c r="M272" s="2441"/>
      <c r="N272" s="2441"/>
      <c r="O272" s="2441"/>
      <c r="P272" s="2441"/>
      <c r="Q272" s="2441"/>
      <c r="R272" s="2441"/>
      <c r="S272" s="2441"/>
    </row>
    <row r="273" spans="1:19" ht="15">
      <c r="A273" s="556" t="s">
        <v>1964</v>
      </c>
      <c r="B273" s="94">
        <v>24</v>
      </c>
      <c r="C273" s="1796" t="s">
        <v>1537</v>
      </c>
      <c r="D273" s="549">
        <v>0.9</v>
      </c>
      <c r="E273" s="95" t="s">
        <v>2128</v>
      </c>
      <c r="F273" s="94" t="s">
        <v>342</v>
      </c>
      <c r="G273" s="94" t="s">
        <v>62</v>
      </c>
      <c r="H273" s="582"/>
      <c r="I273" s="582"/>
      <c r="J273" s="582"/>
      <c r="K273" s="2440"/>
      <c r="L273" s="1810"/>
      <c r="M273" s="2441"/>
      <c r="N273" s="2441"/>
      <c r="O273" s="2441"/>
      <c r="P273" s="2441"/>
      <c r="Q273" s="2441"/>
      <c r="R273" s="2441"/>
      <c r="S273" s="2441"/>
    </row>
    <row r="274" spans="1:19" ht="15">
      <c r="A274" s="556" t="s">
        <v>1964</v>
      </c>
      <c r="B274" s="94">
        <v>15</v>
      </c>
      <c r="C274" s="1796" t="s">
        <v>1104</v>
      </c>
      <c r="D274" s="549">
        <v>0.8</v>
      </c>
      <c r="E274" s="95" t="s">
        <v>1037</v>
      </c>
      <c r="F274" s="94" t="s">
        <v>349</v>
      </c>
      <c r="G274" s="94" t="s">
        <v>62</v>
      </c>
      <c r="H274" s="582"/>
      <c r="I274" s="582"/>
      <c r="J274" s="582"/>
      <c r="K274" s="2440"/>
      <c r="L274" s="1810"/>
      <c r="M274" s="2441"/>
      <c r="N274" s="2441"/>
      <c r="O274" s="2441"/>
      <c r="P274" s="2441"/>
      <c r="Q274" s="2441"/>
      <c r="R274" s="2441"/>
      <c r="S274" s="2441"/>
    </row>
    <row r="275" spans="1:19" ht="15">
      <c r="A275" s="556" t="s">
        <v>1964</v>
      </c>
      <c r="B275" s="94">
        <v>10</v>
      </c>
      <c r="C275" s="1796" t="s">
        <v>347</v>
      </c>
      <c r="D275" s="549">
        <v>0.2</v>
      </c>
      <c r="E275" s="95" t="s">
        <v>1037</v>
      </c>
      <c r="F275" s="94" t="s">
        <v>349</v>
      </c>
      <c r="G275" s="94" t="s">
        <v>62</v>
      </c>
      <c r="H275" s="582"/>
      <c r="I275" s="582"/>
      <c r="J275" s="582"/>
      <c r="K275" s="2440"/>
      <c r="L275" s="1810"/>
      <c r="M275" s="2441"/>
      <c r="N275" s="2441"/>
      <c r="O275" s="2441"/>
      <c r="P275" s="2441"/>
      <c r="Q275" s="2441"/>
      <c r="R275" s="2441"/>
      <c r="S275" s="2441"/>
    </row>
    <row r="276" spans="1:19" ht="15">
      <c r="A276" s="556" t="s">
        <v>1964</v>
      </c>
      <c r="B276" s="94">
        <v>10</v>
      </c>
      <c r="C276" s="1796" t="s">
        <v>319</v>
      </c>
      <c r="D276" s="549">
        <v>0.3</v>
      </c>
      <c r="E276" s="95" t="s">
        <v>1037</v>
      </c>
      <c r="F276" s="94" t="s">
        <v>349</v>
      </c>
      <c r="G276" s="94" t="s">
        <v>62</v>
      </c>
      <c r="H276" s="582"/>
      <c r="I276" s="582"/>
      <c r="J276" s="582"/>
      <c r="K276" s="2440"/>
      <c r="L276" s="1810"/>
      <c r="M276" s="2441"/>
      <c r="N276" s="2441"/>
      <c r="O276" s="2441"/>
      <c r="P276" s="2441"/>
      <c r="Q276" s="2441"/>
      <c r="R276" s="2441"/>
      <c r="S276" s="2441"/>
    </row>
    <row r="277" spans="1:19" ht="15">
      <c r="A277" s="556" t="s">
        <v>1969</v>
      </c>
      <c r="B277" s="94">
        <v>56</v>
      </c>
      <c r="C277" s="1796" t="s">
        <v>318</v>
      </c>
      <c r="D277" s="549">
        <v>0.4</v>
      </c>
      <c r="E277" s="95" t="s">
        <v>1037</v>
      </c>
      <c r="F277" s="94" t="s">
        <v>342</v>
      </c>
      <c r="G277" s="94" t="s">
        <v>62</v>
      </c>
      <c r="H277" s="582"/>
      <c r="I277" s="582"/>
      <c r="J277" s="582"/>
      <c r="K277" s="2440"/>
      <c r="L277" s="1810"/>
      <c r="M277" s="2441"/>
      <c r="N277" s="2441"/>
      <c r="O277" s="2441"/>
      <c r="P277" s="2441"/>
      <c r="Q277" s="2441"/>
      <c r="R277" s="2441"/>
      <c r="S277" s="2441"/>
    </row>
    <row r="278" spans="1:19" ht="15.75" thickBot="1">
      <c r="A278" s="556" t="s">
        <v>1969</v>
      </c>
      <c r="B278" s="94">
        <v>60</v>
      </c>
      <c r="C278" s="1796" t="s">
        <v>423</v>
      </c>
      <c r="D278" s="549">
        <v>0.4</v>
      </c>
      <c r="E278" s="95" t="s">
        <v>1037</v>
      </c>
      <c r="F278" s="94" t="s">
        <v>342</v>
      </c>
      <c r="G278" s="94" t="s">
        <v>62</v>
      </c>
      <c r="H278" s="582"/>
      <c r="I278" s="582"/>
      <c r="J278" s="582"/>
      <c r="K278" s="2440"/>
      <c r="L278" s="1810"/>
      <c r="M278" s="2441"/>
      <c r="N278" s="2441"/>
      <c r="O278" s="2441"/>
      <c r="P278" s="2441"/>
      <c r="Q278" s="2441"/>
      <c r="R278" s="2441"/>
      <c r="S278" s="2441"/>
    </row>
    <row r="279" spans="1:18" ht="15.75" thickBot="1">
      <c r="A279" s="2442" t="s">
        <v>244</v>
      </c>
      <c r="B279" s="603"/>
      <c r="C279" s="603"/>
      <c r="D279" s="2444">
        <f>D278+D277+D276+D275+D274+D273+D272+D271+D270+D269+D268+D267+D266+D265+D264+D263+D262+D261+D260+D259+D258+D257+D256+D255+D254+D253+D252+D251+D250+D249+D248+D247+D246+D245+D244+D243+D242+D241+D240+D239+D238+D237+D236+D235+D234+D233+D232+D231+D230+D229+D228</f>
        <v>40.3</v>
      </c>
      <c r="E279" s="2443"/>
      <c r="F279" s="606"/>
      <c r="G279" s="603"/>
      <c r="H279" s="603"/>
      <c r="I279" s="605"/>
      <c r="J279" s="605"/>
      <c r="K279" s="605"/>
      <c r="L279" s="605"/>
      <c r="M279" s="605"/>
      <c r="N279" s="605"/>
      <c r="O279" s="605"/>
      <c r="P279" s="605"/>
      <c r="Q279" s="605"/>
      <c r="R279" s="595"/>
    </row>
    <row r="280" spans="1:18" ht="15">
      <c r="A280" s="2445" t="s">
        <v>69</v>
      </c>
      <c r="B280" s="557"/>
      <c r="C280" s="557"/>
      <c r="D280" s="557"/>
      <c r="E280" s="547"/>
      <c r="F280" s="607"/>
      <c r="G280" s="581"/>
      <c r="H280" s="557"/>
      <c r="I280" s="589"/>
      <c r="J280" s="589"/>
      <c r="K280" s="589"/>
      <c r="L280" s="608"/>
      <c r="M280" s="589"/>
      <c r="N280" s="589"/>
      <c r="O280" s="589"/>
      <c r="P280" s="589"/>
      <c r="Q280" s="589"/>
      <c r="R280" s="589"/>
    </row>
    <row r="281" spans="1:19" ht="15">
      <c r="A281" s="556" t="s">
        <v>2121</v>
      </c>
      <c r="B281" s="94">
        <v>11</v>
      </c>
      <c r="C281" s="94" t="s">
        <v>2129</v>
      </c>
      <c r="D281" s="549">
        <v>1</v>
      </c>
      <c r="E281" s="94" t="s">
        <v>2130</v>
      </c>
      <c r="F281" s="94" t="s">
        <v>354</v>
      </c>
      <c r="G281" s="94" t="s">
        <v>62</v>
      </c>
      <c r="H281" s="94"/>
      <c r="I281" s="582"/>
      <c r="J281" s="94"/>
      <c r="K281" s="2420" t="s">
        <v>2131</v>
      </c>
      <c r="L281" s="1810"/>
      <c r="M281" s="2441"/>
      <c r="N281" s="2441"/>
      <c r="O281" s="2441"/>
      <c r="P281" s="2441"/>
      <c r="Q281" s="2441"/>
      <c r="R281" s="2441"/>
      <c r="S281" s="2441"/>
    </row>
    <row r="282" spans="1:19" ht="15">
      <c r="A282" s="556" t="s">
        <v>2121</v>
      </c>
      <c r="B282" s="94">
        <v>11</v>
      </c>
      <c r="C282" s="94" t="s">
        <v>2132</v>
      </c>
      <c r="D282" s="549">
        <v>1</v>
      </c>
      <c r="E282" s="94" t="s">
        <v>2130</v>
      </c>
      <c r="F282" s="94" t="s">
        <v>354</v>
      </c>
      <c r="G282" s="94" t="s">
        <v>62</v>
      </c>
      <c r="H282" s="94"/>
      <c r="I282" s="582"/>
      <c r="J282" s="94"/>
      <c r="K282" s="2420" t="s">
        <v>2131</v>
      </c>
      <c r="L282" s="1810"/>
      <c r="M282" s="2441"/>
      <c r="N282" s="2441"/>
      <c r="O282" s="2441"/>
      <c r="P282" s="2441"/>
      <c r="Q282" s="2441"/>
      <c r="R282" s="2441"/>
      <c r="S282" s="2441"/>
    </row>
    <row r="283" spans="1:19" ht="15">
      <c r="A283" s="556" t="s">
        <v>2121</v>
      </c>
      <c r="B283" s="94">
        <v>52</v>
      </c>
      <c r="C283" s="94">
        <v>2</v>
      </c>
      <c r="D283" s="549">
        <v>0.3</v>
      </c>
      <c r="E283" s="95" t="s">
        <v>1037</v>
      </c>
      <c r="F283" s="94" t="s">
        <v>348</v>
      </c>
      <c r="G283" s="94" t="s">
        <v>62</v>
      </c>
      <c r="H283" s="94" t="s">
        <v>66</v>
      </c>
      <c r="I283" s="582"/>
      <c r="J283" s="94"/>
      <c r="K283" s="2420" t="s">
        <v>2133</v>
      </c>
      <c r="L283" s="1810"/>
      <c r="M283" s="2441"/>
      <c r="N283" s="2441"/>
      <c r="O283" s="2441"/>
      <c r="P283" s="2441"/>
      <c r="Q283" s="2441"/>
      <c r="R283" s="2441"/>
      <c r="S283" s="2441"/>
    </row>
    <row r="284" spans="1:19" ht="15">
      <c r="A284" s="556" t="s">
        <v>2121</v>
      </c>
      <c r="B284" s="94">
        <v>52</v>
      </c>
      <c r="C284" s="94">
        <v>1</v>
      </c>
      <c r="D284" s="549">
        <v>0.5</v>
      </c>
      <c r="E284" s="95" t="s">
        <v>1037</v>
      </c>
      <c r="F284" s="94" t="s">
        <v>825</v>
      </c>
      <c r="G284" s="94" t="s">
        <v>62</v>
      </c>
      <c r="H284" s="94" t="s">
        <v>66</v>
      </c>
      <c r="I284" s="582"/>
      <c r="J284" s="94"/>
      <c r="K284" s="2420" t="s">
        <v>2133</v>
      </c>
      <c r="L284" s="1810"/>
      <c r="M284" s="2441"/>
      <c r="N284" s="2441"/>
      <c r="O284" s="2441"/>
      <c r="P284" s="2441"/>
      <c r="Q284" s="2441"/>
      <c r="R284" s="2441"/>
      <c r="S284" s="2441"/>
    </row>
    <row r="285" spans="1:19" ht="15">
      <c r="A285" s="556" t="s">
        <v>2121</v>
      </c>
      <c r="B285" s="94">
        <v>49</v>
      </c>
      <c r="C285" s="94">
        <v>4</v>
      </c>
      <c r="D285" s="549">
        <v>1</v>
      </c>
      <c r="E285" s="95" t="s">
        <v>1037</v>
      </c>
      <c r="F285" s="94" t="s">
        <v>348</v>
      </c>
      <c r="G285" s="94" t="s">
        <v>62</v>
      </c>
      <c r="H285" s="94" t="s">
        <v>66</v>
      </c>
      <c r="I285" s="582"/>
      <c r="J285" s="94"/>
      <c r="K285" s="2420" t="s">
        <v>2133</v>
      </c>
      <c r="L285" s="1810"/>
      <c r="M285" s="2441"/>
      <c r="N285" s="2441"/>
      <c r="O285" s="2441"/>
      <c r="P285" s="2441"/>
      <c r="Q285" s="2441"/>
      <c r="R285" s="2441"/>
      <c r="S285" s="2441"/>
    </row>
    <row r="286" spans="1:19" ht="15">
      <c r="A286" s="556" t="s">
        <v>2121</v>
      </c>
      <c r="B286" s="94">
        <v>48</v>
      </c>
      <c r="C286" s="94">
        <v>24</v>
      </c>
      <c r="D286" s="549">
        <v>1</v>
      </c>
      <c r="E286" s="95" t="s">
        <v>1037</v>
      </c>
      <c r="F286" s="94" t="s">
        <v>348</v>
      </c>
      <c r="G286" s="94" t="s">
        <v>62</v>
      </c>
      <c r="H286" s="94" t="s">
        <v>66</v>
      </c>
      <c r="I286" s="582"/>
      <c r="J286" s="94"/>
      <c r="K286" s="2420" t="s">
        <v>2133</v>
      </c>
      <c r="L286" s="1810"/>
      <c r="M286" s="2441"/>
      <c r="N286" s="2441"/>
      <c r="O286" s="2441"/>
      <c r="P286" s="2441"/>
      <c r="Q286" s="2441"/>
      <c r="R286" s="2441"/>
      <c r="S286" s="2441"/>
    </row>
    <row r="287" spans="1:19" ht="15">
      <c r="A287" s="556" t="s">
        <v>2121</v>
      </c>
      <c r="B287" s="94">
        <v>61</v>
      </c>
      <c r="C287" s="94">
        <v>8</v>
      </c>
      <c r="D287" s="549">
        <v>0.9</v>
      </c>
      <c r="E287" s="95" t="s">
        <v>1037</v>
      </c>
      <c r="F287" s="94" t="s">
        <v>348</v>
      </c>
      <c r="G287" s="94" t="s">
        <v>62</v>
      </c>
      <c r="H287" s="94" t="s">
        <v>66</v>
      </c>
      <c r="I287" s="582"/>
      <c r="J287" s="94"/>
      <c r="K287" s="2420" t="s">
        <v>2133</v>
      </c>
      <c r="L287" s="1810"/>
      <c r="M287" s="2441"/>
      <c r="N287" s="2441"/>
      <c r="O287" s="2441"/>
      <c r="P287" s="2441"/>
      <c r="Q287" s="2441"/>
      <c r="R287" s="2441"/>
      <c r="S287" s="2441"/>
    </row>
    <row r="288" spans="1:19" ht="15">
      <c r="A288" s="556" t="s">
        <v>2121</v>
      </c>
      <c r="B288" s="94">
        <v>61</v>
      </c>
      <c r="C288" s="94">
        <v>20</v>
      </c>
      <c r="D288" s="549">
        <v>0.8</v>
      </c>
      <c r="E288" s="95" t="s">
        <v>1037</v>
      </c>
      <c r="F288" s="94" t="s">
        <v>348</v>
      </c>
      <c r="G288" s="94" t="s">
        <v>62</v>
      </c>
      <c r="H288" s="94" t="s">
        <v>66</v>
      </c>
      <c r="I288" s="582"/>
      <c r="J288" s="94"/>
      <c r="K288" s="2420" t="s">
        <v>2133</v>
      </c>
      <c r="L288" s="1810"/>
      <c r="M288" s="2441"/>
      <c r="N288" s="2441"/>
      <c r="O288" s="2441"/>
      <c r="P288" s="2441"/>
      <c r="Q288" s="2441"/>
      <c r="R288" s="2441"/>
      <c r="S288" s="2441"/>
    </row>
    <row r="289" spans="1:19" ht="15">
      <c r="A289" s="556" t="s">
        <v>2121</v>
      </c>
      <c r="B289" s="94">
        <v>10</v>
      </c>
      <c r="C289" s="94">
        <v>4</v>
      </c>
      <c r="D289" s="549">
        <v>1</v>
      </c>
      <c r="E289" s="95" t="s">
        <v>1037</v>
      </c>
      <c r="F289" s="94" t="s">
        <v>342</v>
      </c>
      <c r="G289" s="94" t="s">
        <v>62</v>
      </c>
      <c r="H289" s="94" t="s">
        <v>66</v>
      </c>
      <c r="I289" s="582"/>
      <c r="J289" s="94"/>
      <c r="K289" s="2420" t="s">
        <v>1038</v>
      </c>
      <c r="L289" s="1810"/>
      <c r="M289" s="2441"/>
      <c r="N289" s="2441"/>
      <c r="O289" s="2441"/>
      <c r="P289" s="2441"/>
      <c r="Q289" s="2441"/>
      <c r="R289" s="2441"/>
      <c r="S289" s="2441"/>
    </row>
    <row r="290" spans="1:19" ht="15">
      <c r="A290" s="556" t="s">
        <v>2121</v>
      </c>
      <c r="B290" s="94">
        <v>53</v>
      </c>
      <c r="C290" s="94">
        <v>8</v>
      </c>
      <c r="D290" s="549">
        <v>1</v>
      </c>
      <c r="E290" s="95" t="s">
        <v>1037</v>
      </c>
      <c r="F290" s="94" t="s">
        <v>348</v>
      </c>
      <c r="G290" s="94" t="s">
        <v>62</v>
      </c>
      <c r="H290" s="94" t="s">
        <v>66</v>
      </c>
      <c r="I290" s="582"/>
      <c r="J290" s="94"/>
      <c r="K290" s="2420" t="s">
        <v>2133</v>
      </c>
      <c r="L290" s="1810"/>
      <c r="M290" s="2441"/>
      <c r="N290" s="2441"/>
      <c r="O290" s="2441"/>
      <c r="P290" s="2441"/>
      <c r="Q290" s="2441"/>
      <c r="R290" s="2441"/>
      <c r="S290" s="2441"/>
    </row>
    <row r="291" spans="1:19" ht="15">
      <c r="A291" s="556" t="s">
        <v>2121</v>
      </c>
      <c r="B291" s="94">
        <v>35</v>
      </c>
      <c r="C291" s="94">
        <v>40</v>
      </c>
      <c r="D291" s="549">
        <v>0.6</v>
      </c>
      <c r="E291" s="95" t="s">
        <v>1037</v>
      </c>
      <c r="F291" s="94" t="s">
        <v>348</v>
      </c>
      <c r="G291" s="94" t="s">
        <v>62</v>
      </c>
      <c r="H291" s="94" t="s">
        <v>66</v>
      </c>
      <c r="I291" s="582"/>
      <c r="J291" s="94"/>
      <c r="K291" s="2420" t="s">
        <v>2133</v>
      </c>
      <c r="L291" s="1810"/>
      <c r="M291" s="2441"/>
      <c r="N291" s="2441"/>
      <c r="O291" s="2441"/>
      <c r="P291" s="2441"/>
      <c r="Q291" s="2441"/>
      <c r="R291" s="2441"/>
      <c r="S291" s="2441"/>
    </row>
    <row r="292" spans="1:19" ht="15">
      <c r="A292" s="556" t="s">
        <v>2121</v>
      </c>
      <c r="B292" s="94">
        <v>23</v>
      </c>
      <c r="C292" s="94">
        <v>16</v>
      </c>
      <c r="D292" s="549">
        <v>0.8</v>
      </c>
      <c r="E292" s="95" t="s">
        <v>1037</v>
      </c>
      <c r="F292" s="94" t="s">
        <v>348</v>
      </c>
      <c r="G292" s="94" t="s">
        <v>62</v>
      </c>
      <c r="H292" s="94" t="s">
        <v>66</v>
      </c>
      <c r="I292" s="582"/>
      <c r="J292" s="94"/>
      <c r="K292" s="2420" t="s">
        <v>2133</v>
      </c>
      <c r="L292" s="1810"/>
      <c r="M292" s="2441"/>
      <c r="N292" s="2441"/>
      <c r="O292" s="2441"/>
      <c r="P292" s="2441"/>
      <c r="Q292" s="2441"/>
      <c r="R292" s="2441"/>
      <c r="S292" s="2441"/>
    </row>
    <row r="293" spans="1:19" ht="15">
      <c r="A293" s="556" t="s">
        <v>2121</v>
      </c>
      <c r="B293" s="94">
        <v>59</v>
      </c>
      <c r="C293" s="94">
        <v>37</v>
      </c>
      <c r="D293" s="549">
        <v>1</v>
      </c>
      <c r="E293" s="95" t="s">
        <v>1037</v>
      </c>
      <c r="F293" s="94" t="s">
        <v>342</v>
      </c>
      <c r="G293" s="94" t="s">
        <v>62</v>
      </c>
      <c r="H293" s="94" t="s">
        <v>66</v>
      </c>
      <c r="I293" s="582"/>
      <c r="J293" s="94"/>
      <c r="K293" s="2420" t="s">
        <v>2133</v>
      </c>
      <c r="L293" s="1810"/>
      <c r="M293" s="2441"/>
      <c r="N293" s="2441"/>
      <c r="O293" s="2441"/>
      <c r="P293" s="2441"/>
      <c r="Q293" s="2441"/>
      <c r="R293" s="2441"/>
      <c r="S293" s="2441"/>
    </row>
    <row r="294" spans="1:19" ht="15">
      <c r="A294" s="556" t="s">
        <v>2121</v>
      </c>
      <c r="B294" s="94">
        <v>48</v>
      </c>
      <c r="C294" s="94">
        <v>5</v>
      </c>
      <c r="D294" s="549">
        <v>0.2</v>
      </c>
      <c r="E294" s="95" t="s">
        <v>1037</v>
      </c>
      <c r="F294" s="94" t="s">
        <v>348</v>
      </c>
      <c r="G294" s="94" t="s">
        <v>62</v>
      </c>
      <c r="H294" s="94" t="s">
        <v>66</v>
      </c>
      <c r="I294" s="582"/>
      <c r="J294" s="94"/>
      <c r="K294" s="2420" t="s">
        <v>2133</v>
      </c>
      <c r="L294" s="1810"/>
      <c r="M294" s="2441"/>
      <c r="N294" s="2441"/>
      <c r="O294" s="2441"/>
      <c r="P294" s="2441"/>
      <c r="Q294" s="2441"/>
      <c r="R294" s="2441"/>
      <c r="S294" s="2441"/>
    </row>
    <row r="295" spans="1:19" ht="15">
      <c r="A295" s="556" t="s">
        <v>2121</v>
      </c>
      <c r="B295" s="94">
        <v>48</v>
      </c>
      <c r="C295" s="94">
        <v>14</v>
      </c>
      <c r="D295" s="549">
        <v>1</v>
      </c>
      <c r="E295" s="95" t="s">
        <v>1037</v>
      </c>
      <c r="F295" s="94" t="s">
        <v>348</v>
      </c>
      <c r="G295" s="94" t="s">
        <v>62</v>
      </c>
      <c r="H295" s="94" t="s">
        <v>66</v>
      </c>
      <c r="I295" s="582"/>
      <c r="J295" s="94"/>
      <c r="K295" s="2420" t="s">
        <v>2133</v>
      </c>
      <c r="L295" s="1810"/>
      <c r="M295" s="2441"/>
      <c r="N295" s="2441"/>
      <c r="O295" s="2441"/>
      <c r="P295" s="2441"/>
      <c r="Q295" s="2441"/>
      <c r="R295" s="2441"/>
      <c r="S295" s="2441"/>
    </row>
    <row r="296" spans="1:19" ht="15">
      <c r="A296" s="556" t="s">
        <v>2121</v>
      </c>
      <c r="B296" s="94">
        <v>57</v>
      </c>
      <c r="C296" s="94">
        <v>1</v>
      </c>
      <c r="D296" s="549">
        <v>0.5</v>
      </c>
      <c r="E296" s="95" t="s">
        <v>1037</v>
      </c>
      <c r="F296" s="94" t="s">
        <v>348</v>
      </c>
      <c r="G296" s="94" t="s">
        <v>62</v>
      </c>
      <c r="H296" s="94" t="s">
        <v>66</v>
      </c>
      <c r="I296" s="582"/>
      <c r="J296" s="94"/>
      <c r="K296" s="2420" t="s">
        <v>2133</v>
      </c>
      <c r="L296" s="1810"/>
      <c r="M296" s="2441"/>
      <c r="N296" s="2441"/>
      <c r="O296" s="2441"/>
      <c r="P296" s="2441"/>
      <c r="Q296" s="2441"/>
      <c r="R296" s="2441"/>
      <c r="S296" s="2441"/>
    </row>
    <row r="297" spans="1:19" ht="15">
      <c r="A297" s="556" t="s">
        <v>2121</v>
      </c>
      <c r="B297" s="94">
        <v>57</v>
      </c>
      <c r="C297" s="94">
        <v>6</v>
      </c>
      <c r="D297" s="549">
        <v>0.7</v>
      </c>
      <c r="E297" s="95" t="s">
        <v>1037</v>
      </c>
      <c r="F297" s="94" t="s">
        <v>348</v>
      </c>
      <c r="G297" s="94" t="s">
        <v>62</v>
      </c>
      <c r="H297" s="94" t="s">
        <v>66</v>
      </c>
      <c r="I297" s="582"/>
      <c r="J297" s="94"/>
      <c r="K297" s="2420" t="s">
        <v>2133</v>
      </c>
      <c r="L297" s="1810"/>
      <c r="M297" s="2441"/>
      <c r="N297" s="2441"/>
      <c r="O297" s="2441"/>
      <c r="P297" s="2441"/>
      <c r="Q297" s="2441"/>
      <c r="R297" s="2441"/>
      <c r="S297" s="2441"/>
    </row>
    <row r="298" spans="1:19" ht="15">
      <c r="A298" s="556" t="s">
        <v>2121</v>
      </c>
      <c r="B298" s="94">
        <v>62</v>
      </c>
      <c r="C298" s="94" t="s">
        <v>2134</v>
      </c>
      <c r="D298" s="549">
        <v>1</v>
      </c>
      <c r="E298" s="95" t="s">
        <v>1037</v>
      </c>
      <c r="F298" s="94" t="s">
        <v>348</v>
      </c>
      <c r="G298" s="94" t="s">
        <v>62</v>
      </c>
      <c r="H298" s="94" t="s">
        <v>66</v>
      </c>
      <c r="I298" s="582"/>
      <c r="J298" s="94"/>
      <c r="K298" s="2420" t="s">
        <v>2133</v>
      </c>
      <c r="L298" s="1810"/>
      <c r="M298" s="2441"/>
      <c r="N298" s="2441"/>
      <c r="O298" s="2441"/>
      <c r="P298" s="2441"/>
      <c r="Q298" s="2441"/>
      <c r="R298" s="2441"/>
      <c r="S298" s="2441"/>
    </row>
    <row r="299" spans="1:19" ht="15">
      <c r="A299" s="556" t="s">
        <v>2121</v>
      </c>
      <c r="B299" s="94">
        <v>62</v>
      </c>
      <c r="C299" s="94" t="s">
        <v>2135</v>
      </c>
      <c r="D299" s="549">
        <v>0.7</v>
      </c>
      <c r="E299" s="95" t="s">
        <v>1037</v>
      </c>
      <c r="F299" s="94" t="s">
        <v>348</v>
      </c>
      <c r="G299" s="94" t="s">
        <v>62</v>
      </c>
      <c r="H299" s="94" t="s">
        <v>66</v>
      </c>
      <c r="I299" s="582"/>
      <c r="J299" s="94"/>
      <c r="K299" s="2420" t="s">
        <v>2133</v>
      </c>
      <c r="L299" s="1810"/>
      <c r="M299" s="2441"/>
      <c r="N299" s="2441"/>
      <c r="O299" s="2441"/>
      <c r="P299" s="2441"/>
      <c r="Q299" s="2441"/>
      <c r="R299" s="2441"/>
      <c r="S299" s="2441"/>
    </row>
    <row r="300" spans="1:19" ht="15">
      <c r="A300" s="556" t="s">
        <v>2121</v>
      </c>
      <c r="B300" s="94">
        <v>62</v>
      </c>
      <c r="C300" s="94">
        <v>4</v>
      </c>
      <c r="D300" s="549">
        <v>0.5</v>
      </c>
      <c r="E300" s="95" t="s">
        <v>1037</v>
      </c>
      <c r="F300" s="94" t="s">
        <v>348</v>
      </c>
      <c r="G300" s="94" t="s">
        <v>62</v>
      </c>
      <c r="H300" s="94" t="s">
        <v>66</v>
      </c>
      <c r="I300" s="582"/>
      <c r="J300" s="582"/>
      <c r="K300" s="2420" t="s">
        <v>2133</v>
      </c>
      <c r="L300" s="1810"/>
      <c r="M300" s="2441"/>
      <c r="N300" s="2441"/>
      <c r="O300" s="2441"/>
      <c r="P300" s="2441"/>
      <c r="Q300" s="2441"/>
      <c r="R300" s="2441"/>
      <c r="S300" s="2441"/>
    </row>
    <row r="301" spans="1:19" ht="15.75" thickBot="1">
      <c r="A301" s="556" t="s">
        <v>2121</v>
      </c>
      <c r="B301" s="94">
        <v>62</v>
      </c>
      <c r="C301" s="94" t="s">
        <v>2136</v>
      </c>
      <c r="D301" s="549">
        <v>0.2</v>
      </c>
      <c r="E301" s="95" t="s">
        <v>1037</v>
      </c>
      <c r="F301" s="94" t="s">
        <v>348</v>
      </c>
      <c r="G301" s="94" t="s">
        <v>62</v>
      </c>
      <c r="H301" s="94" t="s">
        <v>66</v>
      </c>
      <c r="I301" s="582"/>
      <c r="J301" s="582"/>
      <c r="K301" s="2420" t="s">
        <v>2133</v>
      </c>
      <c r="L301" s="1810"/>
      <c r="M301" s="2441"/>
      <c r="N301" s="2441"/>
      <c r="O301" s="2441"/>
      <c r="P301" s="2441"/>
      <c r="Q301" s="2441"/>
      <c r="R301" s="2441"/>
      <c r="S301" s="2441"/>
    </row>
    <row r="302" spans="1:18" ht="15.75" thickBot="1">
      <c r="A302" s="2442" t="s">
        <v>244</v>
      </c>
      <c r="B302" s="603"/>
      <c r="C302" s="603"/>
      <c r="D302" s="2446">
        <f>D301+D300+D299+D298+D297+D296+D295+D294+D293+D292+D291+D290+D289+D288+D287+D286+D285+D284+D283+D282+D281</f>
        <v>15.700000000000001</v>
      </c>
      <c r="E302" s="2433"/>
      <c r="F302" s="604"/>
      <c r="G302" s="603"/>
      <c r="H302" s="603"/>
      <c r="I302" s="605"/>
      <c r="J302" s="605"/>
      <c r="K302" s="605"/>
      <c r="L302" s="605"/>
      <c r="M302" s="605"/>
      <c r="N302" s="605"/>
      <c r="O302" s="605"/>
      <c r="P302" s="605"/>
      <c r="Q302" s="605"/>
      <c r="R302" s="595"/>
    </row>
    <row r="303" spans="1:18" ht="15.75" thickBot="1">
      <c r="A303" s="2442" t="s">
        <v>70</v>
      </c>
      <c r="B303" s="627"/>
      <c r="C303" s="627"/>
      <c r="D303" s="628">
        <f>D302+D279+D223+D194+D167</f>
        <v>109.2</v>
      </c>
      <c r="E303" s="628"/>
      <c r="F303" s="627"/>
      <c r="G303" s="627"/>
      <c r="H303" s="627"/>
      <c r="I303" s="627"/>
      <c r="J303" s="627"/>
      <c r="K303" s="627"/>
      <c r="L303" s="627"/>
      <c r="M303" s="627"/>
      <c r="N303" s="627"/>
      <c r="O303" s="627"/>
      <c r="P303" s="627"/>
      <c r="Q303" s="627"/>
      <c r="R303" s="629"/>
    </row>
    <row r="306" ht="12.75">
      <c r="F306" s="916"/>
    </row>
    <row r="307" ht="12.75">
      <c r="F307" s="916"/>
    </row>
  </sheetData>
  <sheetProtection/>
  <mergeCells count="3">
    <mergeCell ref="B154:R154"/>
    <mergeCell ref="B168:R168"/>
    <mergeCell ref="B224:R2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Y158"/>
  <sheetViews>
    <sheetView zoomScalePageLayoutView="0" workbookViewId="0" topLeftCell="A1">
      <selection activeCell="D160" sqref="D160"/>
    </sheetView>
  </sheetViews>
  <sheetFormatPr defaultColWidth="9.140625" defaultRowHeight="15"/>
  <cols>
    <col min="1" max="1" width="21.8515625" style="0" customWidth="1"/>
    <col min="4" max="4" width="9.421875" style="0" customWidth="1"/>
    <col min="6" max="6" width="9.421875" style="0" customWidth="1"/>
    <col min="8" max="8" width="10.140625" style="0" customWidth="1"/>
    <col min="9" max="9" width="11.57421875" style="0" customWidth="1"/>
    <col min="11" max="11" width="12.7109375" style="0" customWidth="1"/>
    <col min="12" max="12" width="21.7109375" style="0" customWidth="1"/>
  </cols>
  <sheetData>
    <row r="2" spans="1:25" ht="17.25">
      <c r="A2" s="52"/>
      <c r="B2" s="52"/>
      <c r="C2" s="52"/>
      <c r="D2" s="52"/>
      <c r="E2" s="52"/>
      <c r="F2" s="52"/>
      <c r="G2" s="52"/>
      <c r="H2" s="52"/>
      <c r="I2" s="52"/>
      <c r="J2" s="100" t="s">
        <v>332</v>
      </c>
      <c r="K2" s="100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">
      <c r="A3" s="52" t="s">
        <v>71</v>
      </c>
      <c r="B3" s="86" t="s">
        <v>252</v>
      </c>
      <c r="C3" s="86"/>
      <c r="D3" s="86"/>
      <c r="E3" s="86"/>
      <c r="F3" s="86"/>
      <c r="G3" s="86"/>
      <c r="H3" s="86"/>
      <c r="I3" s="86"/>
      <c r="J3" s="86"/>
      <c r="K3" s="87"/>
      <c r="L3" s="86" t="s">
        <v>1602</v>
      </c>
      <c r="M3" s="86" t="s">
        <v>944</v>
      </c>
      <c r="N3" s="86"/>
      <c r="O3" s="86"/>
      <c r="P3" s="86"/>
      <c r="Q3" s="52"/>
      <c r="R3" s="52"/>
      <c r="S3" s="52"/>
      <c r="T3" s="52"/>
      <c r="U3" s="52"/>
      <c r="V3" s="52"/>
      <c r="W3" s="52"/>
      <c r="X3" s="52"/>
      <c r="Y3" s="52"/>
    </row>
    <row r="4" spans="1:25" ht="17.25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101" t="s">
        <v>73</v>
      </c>
      <c r="K4" s="10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8" thickBot="1">
      <c r="A5" s="52"/>
      <c r="B5" s="52"/>
      <c r="C5" s="52"/>
      <c r="D5" s="52"/>
      <c r="E5" s="52"/>
      <c r="F5" s="52"/>
      <c r="G5" s="52"/>
      <c r="H5" s="52"/>
      <c r="I5" s="52"/>
      <c r="J5" s="101"/>
      <c r="K5" s="10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8" thickBot="1">
      <c r="A6" s="630" t="s">
        <v>495</v>
      </c>
      <c r="B6" s="631" t="s">
        <v>275</v>
      </c>
      <c r="C6" s="631" t="s">
        <v>275</v>
      </c>
      <c r="D6" s="631" t="s">
        <v>275</v>
      </c>
      <c r="E6" s="632" t="s">
        <v>74</v>
      </c>
      <c r="F6" s="631" t="s">
        <v>75</v>
      </c>
      <c r="G6" s="632" t="s">
        <v>579</v>
      </c>
      <c r="H6" s="630" t="s">
        <v>76</v>
      </c>
      <c r="I6" s="633" t="s">
        <v>77</v>
      </c>
      <c r="J6" s="634"/>
      <c r="K6" s="635" t="s">
        <v>78</v>
      </c>
      <c r="L6" s="636" t="s">
        <v>501</v>
      </c>
      <c r="M6" s="637"/>
      <c r="N6" s="638"/>
      <c r="O6" s="638" t="s">
        <v>79</v>
      </c>
      <c r="P6" s="638" t="s">
        <v>80</v>
      </c>
      <c r="Q6" s="639" t="s">
        <v>81</v>
      </c>
      <c r="R6" s="638"/>
      <c r="S6" s="638"/>
      <c r="T6" s="638" t="s">
        <v>82</v>
      </c>
      <c r="U6" s="638"/>
      <c r="V6" s="638"/>
      <c r="W6" s="638"/>
      <c r="X6" s="638"/>
      <c r="Y6" s="640"/>
    </row>
    <row r="7" spans="1:25" ht="15" thickBot="1">
      <c r="A7" s="641" t="s">
        <v>83</v>
      </c>
      <c r="B7" s="642" t="s">
        <v>84</v>
      </c>
      <c r="C7" s="642" t="s">
        <v>85</v>
      </c>
      <c r="D7" s="642" t="s">
        <v>86</v>
      </c>
      <c r="E7" s="643" t="s">
        <v>508</v>
      </c>
      <c r="F7" s="642" t="s">
        <v>87</v>
      </c>
      <c r="G7" s="642" t="s">
        <v>88</v>
      </c>
      <c r="H7" s="642" t="s">
        <v>511</v>
      </c>
      <c r="I7" s="642" t="s">
        <v>89</v>
      </c>
      <c r="J7" s="642" t="s">
        <v>90</v>
      </c>
      <c r="K7" s="642" t="s">
        <v>91</v>
      </c>
      <c r="L7" s="644" t="s">
        <v>92</v>
      </c>
      <c r="M7" s="645" t="s">
        <v>298</v>
      </c>
      <c r="N7" s="646"/>
      <c r="O7" s="633"/>
      <c r="P7" s="647"/>
      <c r="Q7" s="647" t="s">
        <v>80</v>
      </c>
      <c r="R7" s="647" t="s">
        <v>93</v>
      </c>
      <c r="S7" s="647" t="s">
        <v>94</v>
      </c>
      <c r="T7" s="647"/>
      <c r="U7" s="647"/>
      <c r="V7" s="2296"/>
      <c r="W7" s="2296"/>
      <c r="X7" s="2296"/>
      <c r="Y7" s="2297"/>
    </row>
    <row r="8" spans="1:25" ht="14.25">
      <c r="A8" s="641" t="s">
        <v>95</v>
      </c>
      <c r="B8" s="642" t="s">
        <v>565</v>
      </c>
      <c r="C8" s="642" t="s">
        <v>96</v>
      </c>
      <c r="D8" s="642" t="s">
        <v>97</v>
      </c>
      <c r="E8" s="641"/>
      <c r="F8" s="642" t="s">
        <v>585</v>
      </c>
      <c r="G8" s="642" t="s">
        <v>98</v>
      </c>
      <c r="H8" s="642" t="s">
        <v>287</v>
      </c>
      <c r="I8" s="642" t="s">
        <v>303</v>
      </c>
      <c r="J8" s="642" t="s">
        <v>99</v>
      </c>
      <c r="K8" s="644" t="s">
        <v>297</v>
      </c>
      <c r="L8" s="644" t="s">
        <v>114</v>
      </c>
      <c r="M8" s="644" t="s">
        <v>115</v>
      </c>
      <c r="N8" s="642"/>
      <c r="O8" s="641"/>
      <c r="P8" s="642"/>
      <c r="Q8" s="641"/>
      <c r="R8" s="642"/>
      <c r="S8" s="642"/>
      <c r="T8" s="641"/>
      <c r="U8" s="642"/>
      <c r="V8" s="641"/>
      <c r="W8" s="648"/>
      <c r="X8" s="649"/>
      <c r="Y8" s="2298" t="s">
        <v>116</v>
      </c>
    </row>
    <row r="9" spans="1:25" ht="14.25">
      <c r="A9" s="641"/>
      <c r="B9" s="642"/>
      <c r="C9" s="642" t="s">
        <v>117</v>
      </c>
      <c r="D9" s="642"/>
      <c r="E9" s="641" t="s">
        <v>285</v>
      </c>
      <c r="F9" s="642"/>
      <c r="G9" s="641" t="s">
        <v>706</v>
      </c>
      <c r="H9" s="642" t="s">
        <v>294</v>
      </c>
      <c r="I9" s="641"/>
      <c r="J9" s="642"/>
      <c r="K9" s="641"/>
      <c r="L9" s="644" t="s">
        <v>118</v>
      </c>
      <c r="M9" s="650" t="s">
        <v>305</v>
      </c>
      <c r="N9" s="642" t="s">
        <v>44</v>
      </c>
      <c r="O9" s="642" t="s">
        <v>119</v>
      </c>
      <c r="P9" s="642" t="s">
        <v>462</v>
      </c>
      <c r="Q9" s="642" t="s">
        <v>220</v>
      </c>
      <c r="R9" s="642" t="s">
        <v>203</v>
      </c>
      <c r="S9" s="642" t="s">
        <v>525</v>
      </c>
      <c r="T9" s="642" t="s">
        <v>341</v>
      </c>
      <c r="U9" s="642" t="s">
        <v>312</v>
      </c>
      <c r="V9" s="642" t="s">
        <v>314</v>
      </c>
      <c r="W9" s="642" t="s">
        <v>238</v>
      </c>
      <c r="X9" s="651" t="s">
        <v>120</v>
      </c>
      <c r="Y9" s="2299"/>
    </row>
    <row r="10" spans="1:25" ht="15" thickBot="1">
      <c r="A10" s="641"/>
      <c r="B10" s="652"/>
      <c r="C10" s="652"/>
      <c r="D10" s="652"/>
      <c r="E10" s="641"/>
      <c r="F10" s="652"/>
      <c r="G10" s="641"/>
      <c r="H10" s="652" t="s">
        <v>699</v>
      </c>
      <c r="I10" s="641"/>
      <c r="J10" s="642"/>
      <c r="K10" s="641"/>
      <c r="L10" s="653"/>
      <c r="M10" s="650"/>
      <c r="N10" s="652"/>
      <c r="O10" s="641"/>
      <c r="P10" s="652"/>
      <c r="Q10" s="641"/>
      <c r="R10" s="652"/>
      <c r="S10" s="652"/>
      <c r="T10" s="641"/>
      <c r="U10" s="652"/>
      <c r="V10" s="641"/>
      <c r="W10" s="652"/>
      <c r="X10" s="646"/>
      <c r="Y10" s="2300"/>
    </row>
    <row r="11" spans="1:25" ht="15" thickBot="1">
      <c r="A11" s="654">
        <v>1</v>
      </c>
      <c r="B11" s="655"/>
      <c r="C11" s="655">
        <v>2</v>
      </c>
      <c r="D11" s="656">
        <v>3</v>
      </c>
      <c r="E11" s="656">
        <v>4</v>
      </c>
      <c r="F11" s="656">
        <v>5</v>
      </c>
      <c r="G11" s="656">
        <v>6</v>
      </c>
      <c r="H11" s="656">
        <v>7</v>
      </c>
      <c r="I11" s="657">
        <v>8</v>
      </c>
      <c r="J11" s="658">
        <v>9</v>
      </c>
      <c r="K11" s="659">
        <v>10</v>
      </c>
      <c r="L11" s="656">
        <v>11</v>
      </c>
      <c r="M11" s="656">
        <v>12</v>
      </c>
      <c r="N11" s="656">
        <v>13</v>
      </c>
      <c r="O11" s="656">
        <v>14</v>
      </c>
      <c r="P11" s="656">
        <v>15</v>
      </c>
      <c r="Q11" s="656">
        <v>16</v>
      </c>
      <c r="R11" s="660">
        <v>17</v>
      </c>
      <c r="S11" s="656">
        <v>18</v>
      </c>
      <c r="T11" s="656">
        <v>19</v>
      </c>
      <c r="U11" s="661">
        <v>20</v>
      </c>
      <c r="V11" s="661">
        <v>21</v>
      </c>
      <c r="W11" s="661">
        <v>22</v>
      </c>
      <c r="X11" s="662">
        <v>23</v>
      </c>
      <c r="Y11" s="663">
        <v>24</v>
      </c>
    </row>
    <row r="12" spans="1:25" ht="31.5">
      <c r="A12" s="798" t="s">
        <v>121</v>
      </c>
      <c r="B12" s="799">
        <v>1</v>
      </c>
      <c r="C12" s="799">
        <v>2</v>
      </c>
      <c r="D12" s="800">
        <v>3.13</v>
      </c>
      <c r="E12" s="1184">
        <v>1</v>
      </c>
      <c r="F12" s="801" t="s">
        <v>203</v>
      </c>
      <c r="G12" s="799" t="s">
        <v>909</v>
      </c>
      <c r="H12" s="799" t="s">
        <v>1603</v>
      </c>
      <c r="I12" s="799" t="s">
        <v>122</v>
      </c>
      <c r="J12" s="799" t="s">
        <v>910</v>
      </c>
      <c r="K12" s="799" t="s">
        <v>123</v>
      </c>
      <c r="L12" s="802" t="s">
        <v>124</v>
      </c>
      <c r="M12" s="803">
        <v>2.5</v>
      </c>
      <c r="N12" s="804"/>
      <c r="O12" s="803"/>
      <c r="P12" s="804"/>
      <c r="Q12" s="804"/>
      <c r="R12" s="803">
        <v>2.5</v>
      </c>
      <c r="S12" s="803"/>
      <c r="T12" s="803"/>
      <c r="U12" s="805"/>
      <c r="V12" s="804"/>
      <c r="W12" s="804"/>
      <c r="X12" s="806"/>
      <c r="Y12" s="99"/>
    </row>
    <row r="13" spans="1:25" ht="31.5">
      <c r="A13" s="799" t="s">
        <v>125</v>
      </c>
      <c r="B13" s="799">
        <v>2</v>
      </c>
      <c r="C13" s="799">
        <v>2</v>
      </c>
      <c r="D13" s="800">
        <v>3.14</v>
      </c>
      <c r="E13" s="1184">
        <v>0.9</v>
      </c>
      <c r="F13" s="801" t="s">
        <v>203</v>
      </c>
      <c r="G13" s="799" t="s">
        <v>909</v>
      </c>
      <c r="H13" s="799" t="s">
        <v>1603</v>
      </c>
      <c r="I13" s="799" t="s">
        <v>122</v>
      </c>
      <c r="J13" s="799" t="s">
        <v>910</v>
      </c>
      <c r="K13" s="799" t="s">
        <v>123</v>
      </c>
      <c r="L13" s="802" t="s">
        <v>124</v>
      </c>
      <c r="M13" s="803">
        <v>2.3</v>
      </c>
      <c r="N13" s="803"/>
      <c r="O13" s="803"/>
      <c r="P13" s="803"/>
      <c r="Q13" s="803"/>
      <c r="R13" s="803">
        <v>2.3</v>
      </c>
      <c r="S13" s="803"/>
      <c r="T13" s="803"/>
      <c r="U13" s="805"/>
      <c r="V13" s="803"/>
      <c r="W13" s="803"/>
      <c r="X13" s="807"/>
      <c r="Y13" s="142"/>
    </row>
    <row r="14" spans="1:25" ht="31.5">
      <c r="A14" s="799" t="s">
        <v>125</v>
      </c>
      <c r="B14" s="799">
        <v>3</v>
      </c>
      <c r="C14" s="799">
        <v>5</v>
      </c>
      <c r="D14" s="800">
        <v>2.3</v>
      </c>
      <c r="E14" s="1184">
        <v>0.8</v>
      </c>
      <c r="F14" s="801" t="s">
        <v>203</v>
      </c>
      <c r="G14" s="799" t="s">
        <v>909</v>
      </c>
      <c r="H14" s="799" t="s">
        <v>1603</v>
      </c>
      <c r="I14" s="799" t="s">
        <v>122</v>
      </c>
      <c r="J14" s="799" t="s">
        <v>910</v>
      </c>
      <c r="K14" s="799" t="s">
        <v>126</v>
      </c>
      <c r="L14" s="802" t="s">
        <v>911</v>
      </c>
      <c r="M14" s="803">
        <v>4</v>
      </c>
      <c r="N14" s="803"/>
      <c r="O14" s="803"/>
      <c r="P14" s="803"/>
      <c r="Q14" s="803"/>
      <c r="R14" s="803">
        <v>2.7</v>
      </c>
      <c r="S14" s="803"/>
      <c r="T14" s="803"/>
      <c r="U14" s="805">
        <v>1.3</v>
      </c>
      <c r="V14" s="803"/>
      <c r="W14" s="803"/>
      <c r="X14" s="807"/>
      <c r="Y14" s="142"/>
    </row>
    <row r="15" spans="1:25" ht="31.5">
      <c r="A15" s="799" t="s">
        <v>127</v>
      </c>
      <c r="B15" s="799">
        <v>4</v>
      </c>
      <c r="C15" s="799">
        <v>27</v>
      </c>
      <c r="D15" s="800">
        <v>12.11</v>
      </c>
      <c r="E15" s="1184">
        <v>1</v>
      </c>
      <c r="F15" s="801" t="s">
        <v>203</v>
      </c>
      <c r="G15" s="799" t="s">
        <v>909</v>
      </c>
      <c r="H15" s="799" t="s">
        <v>1603</v>
      </c>
      <c r="I15" s="799" t="s">
        <v>122</v>
      </c>
      <c r="J15" s="799" t="s">
        <v>910</v>
      </c>
      <c r="K15" s="799" t="s">
        <v>126</v>
      </c>
      <c r="L15" s="802" t="s">
        <v>1604</v>
      </c>
      <c r="M15" s="803">
        <v>5</v>
      </c>
      <c r="N15" s="803"/>
      <c r="O15" s="803">
        <v>0.7</v>
      </c>
      <c r="P15" s="803"/>
      <c r="Q15" s="803"/>
      <c r="R15" s="803">
        <v>2.9</v>
      </c>
      <c r="S15" s="803"/>
      <c r="T15" s="803"/>
      <c r="U15" s="805">
        <v>1.4</v>
      </c>
      <c r="V15" s="803"/>
      <c r="W15" s="803"/>
      <c r="X15" s="807"/>
      <c r="Y15" s="142"/>
    </row>
    <row r="16" spans="1:25" ht="31.5">
      <c r="A16" s="799" t="s">
        <v>127</v>
      </c>
      <c r="B16" s="799">
        <v>5</v>
      </c>
      <c r="C16" s="799">
        <v>27</v>
      </c>
      <c r="D16" s="800">
        <v>12.12</v>
      </c>
      <c r="E16" s="1184">
        <v>0.6</v>
      </c>
      <c r="F16" s="801" t="s">
        <v>203</v>
      </c>
      <c r="G16" s="799" t="s">
        <v>909</v>
      </c>
      <c r="H16" s="799" t="s">
        <v>1603</v>
      </c>
      <c r="I16" s="799" t="s">
        <v>122</v>
      </c>
      <c r="J16" s="799" t="s">
        <v>910</v>
      </c>
      <c r="K16" s="799" t="s">
        <v>126</v>
      </c>
      <c r="L16" s="802" t="s">
        <v>1604</v>
      </c>
      <c r="M16" s="803">
        <v>3</v>
      </c>
      <c r="N16" s="803"/>
      <c r="O16" s="803">
        <v>0.4</v>
      </c>
      <c r="P16" s="803"/>
      <c r="Q16" s="803"/>
      <c r="R16" s="803">
        <v>1.7</v>
      </c>
      <c r="S16" s="803"/>
      <c r="T16" s="803"/>
      <c r="U16" s="805">
        <v>0.9</v>
      </c>
      <c r="V16" s="803"/>
      <c r="W16" s="803"/>
      <c r="X16" s="807"/>
      <c r="Y16" s="142"/>
    </row>
    <row r="17" spans="1:25" ht="14.25">
      <c r="A17" s="808" t="s">
        <v>128</v>
      </c>
      <c r="B17" s="809"/>
      <c r="C17" s="799"/>
      <c r="D17" s="799"/>
      <c r="E17" s="1185">
        <f>E16+E15+E14+E13+E12</f>
        <v>4.300000000000001</v>
      </c>
      <c r="F17" s="799"/>
      <c r="G17" s="799"/>
      <c r="H17" s="799"/>
      <c r="I17" s="799"/>
      <c r="J17" s="799"/>
      <c r="K17" s="799"/>
      <c r="L17" s="799"/>
      <c r="M17" s="810">
        <f>M16+M15+M14+M13+M12</f>
        <v>16.8</v>
      </c>
      <c r="N17" s="810">
        <f aca="true" t="shared" si="0" ref="N17:Y17">N16+N15+N14+N13+N12</f>
        <v>0</v>
      </c>
      <c r="O17" s="810">
        <f t="shared" si="0"/>
        <v>1.1</v>
      </c>
      <c r="P17" s="810">
        <f t="shared" si="0"/>
        <v>0</v>
      </c>
      <c r="Q17" s="810">
        <f t="shared" si="0"/>
        <v>0</v>
      </c>
      <c r="R17" s="810">
        <f t="shared" si="0"/>
        <v>12.1</v>
      </c>
      <c r="S17" s="810">
        <f t="shared" si="0"/>
        <v>0</v>
      </c>
      <c r="T17" s="810">
        <f t="shared" si="0"/>
        <v>0</v>
      </c>
      <c r="U17" s="810">
        <f t="shared" si="0"/>
        <v>3.5999999999999996</v>
      </c>
      <c r="V17" s="810">
        <f t="shared" si="0"/>
        <v>0</v>
      </c>
      <c r="W17" s="810">
        <f t="shared" si="0"/>
        <v>0</v>
      </c>
      <c r="X17" s="810">
        <f t="shared" si="0"/>
        <v>0</v>
      </c>
      <c r="Y17" s="810">
        <f t="shared" si="0"/>
        <v>0</v>
      </c>
    </row>
    <row r="18" spans="1:25" ht="41.25" customHeight="1">
      <c r="A18" s="798" t="s">
        <v>912</v>
      </c>
      <c r="B18" s="1186">
        <v>1</v>
      </c>
      <c r="C18" s="1186">
        <v>8</v>
      </c>
      <c r="D18" s="1598">
        <v>10.3</v>
      </c>
      <c r="E18" s="1187">
        <v>1</v>
      </c>
      <c r="F18" s="811" t="s">
        <v>220</v>
      </c>
      <c r="G18" s="799" t="s">
        <v>909</v>
      </c>
      <c r="H18" s="799" t="s">
        <v>1603</v>
      </c>
      <c r="I18" s="1188" t="s">
        <v>913</v>
      </c>
      <c r="J18" s="1188" t="s">
        <v>253</v>
      </c>
      <c r="K18" s="799" t="s">
        <v>1605</v>
      </c>
      <c r="L18" s="812" t="s">
        <v>914</v>
      </c>
      <c r="M18" s="1189">
        <f>N18+O18+P18+Q18+R18</f>
        <v>3.3</v>
      </c>
      <c r="N18" s="803"/>
      <c r="O18" s="803"/>
      <c r="P18" s="803"/>
      <c r="Q18" s="803">
        <v>3.3</v>
      </c>
      <c r="R18" s="803"/>
      <c r="S18" s="803"/>
      <c r="T18" s="803"/>
      <c r="U18" s="1190"/>
      <c r="V18" s="803"/>
      <c r="W18" s="803"/>
      <c r="X18" s="807"/>
      <c r="Y18" s="828"/>
    </row>
    <row r="19" spans="1:25" ht="48">
      <c r="A19" s="1191" t="s">
        <v>1606</v>
      </c>
      <c r="B19" s="1186">
        <v>2</v>
      </c>
      <c r="C19" s="1186">
        <v>8</v>
      </c>
      <c r="D19" s="1598">
        <v>18.5</v>
      </c>
      <c r="E19" s="1187">
        <v>0.2</v>
      </c>
      <c r="F19" s="811" t="s">
        <v>220</v>
      </c>
      <c r="G19" s="799" t="s">
        <v>909</v>
      </c>
      <c r="H19" s="799" t="s">
        <v>1603</v>
      </c>
      <c r="I19" s="1188" t="s">
        <v>913</v>
      </c>
      <c r="J19" s="1188" t="s">
        <v>253</v>
      </c>
      <c r="K19" s="799" t="s">
        <v>1605</v>
      </c>
      <c r="L19" s="812" t="s">
        <v>914</v>
      </c>
      <c r="M19" s="1189">
        <f>N19+O19+P19+Q19+R19</f>
        <v>0.7</v>
      </c>
      <c r="N19" s="1189"/>
      <c r="O19" s="1193"/>
      <c r="P19" s="1193"/>
      <c r="Q19" s="1189">
        <v>0.7</v>
      </c>
      <c r="R19" s="1189"/>
      <c r="S19" s="1193"/>
      <c r="T19" s="1153"/>
      <c r="U19" s="1193"/>
      <c r="V19" s="1193"/>
      <c r="W19" s="1193"/>
      <c r="X19" s="1153"/>
      <c r="Y19" s="1153"/>
    </row>
    <row r="20" spans="1:25" ht="48">
      <c r="A20" s="1191" t="s">
        <v>1606</v>
      </c>
      <c r="B20" s="1186">
        <v>3</v>
      </c>
      <c r="C20" s="1186">
        <v>8</v>
      </c>
      <c r="D20" s="1598">
        <v>24.3</v>
      </c>
      <c r="E20" s="1187">
        <v>1</v>
      </c>
      <c r="F20" s="811" t="s">
        <v>220</v>
      </c>
      <c r="G20" s="799" t="s">
        <v>909</v>
      </c>
      <c r="H20" s="799" t="s">
        <v>1603</v>
      </c>
      <c r="I20" s="1188" t="s">
        <v>915</v>
      </c>
      <c r="J20" s="1188" t="s">
        <v>253</v>
      </c>
      <c r="K20" s="799" t="s">
        <v>1605</v>
      </c>
      <c r="L20" s="812" t="s">
        <v>914</v>
      </c>
      <c r="M20" s="1189">
        <f>N20+O20+P20+Q20+R20</f>
        <v>3.3</v>
      </c>
      <c r="N20" s="817"/>
      <c r="O20" s="817"/>
      <c r="P20" s="803"/>
      <c r="Q20" s="817">
        <v>3.3</v>
      </c>
      <c r="R20" s="817"/>
      <c r="S20" s="817"/>
      <c r="T20" s="817"/>
      <c r="U20" s="803"/>
      <c r="V20" s="803"/>
      <c r="W20" s="803"/>
      <c r="X20" s="814"/>
      <c r="Y20" s="828"/>
    </row>
    <row r="21" spans="1:25" ht="48">
      <c r="A21" s="1191" t="s">
        <v>1606</v>
      </c>
      <c r="B21" s="1186">
        <v>4</v>
      </c>
      <c r="C21" s="1186">
        <v>8</v>
      </c>
      <c r="D21" s="1598">
        <v>24.4</v>
      </c>
      <c r="E21" s="1187">
        <v>0.5</v>
      </c>
      <c r="F21" s="811" t="s">
        <v>220</v>
      </c>
      <c r="G21" s="799" t="s">
        <v>909</v>
      </c>
      <c r="H21" s="799" t="s">
        <v>1603</v>
      </c>
      <c r="I21" s="1188" t="s">
        <v>913</v>
      </c>
      <c r="J21" s="1188" t="s">
        <v>253</v>
      </c>
      <c r="K21" s="799" t="s">
        <v>1605</v>
      </c>
      <c r="L21" s="812" t="s">
        <v>914</v>
      </c>
      <c r="M21" s="1189">
        <f>N21+O21+P21+Q21+R21</f>
        <v>1.3</v>
      </c>
      <c r="N21" s="1189"/>
      <c r="O21" s="1193"/>
      <c r="P21" s="1193"/>
      <c r="Q21" s="1189">
        <v>1.3</v>
      </c>
      <c r="R21" s="1189"/>
      <c r="S21" s="1193"/>
      <c r="T21" s="1153"/>
      <c r="U21" s="1193"/>
      <c r="V21" s="1193"/>
      <c r="W21" s="1193"/>
      <c r="X21" s="1153"/>
      <c r="Y21" s="1153"/>
    </row>
    <row r="22" spans="1:25" ht="48">
      <c r="A22" s="1191" t="s">
        <v>1606</v>
      </c>
      <c r="B22" s="1186">
        <v>5</v>
      </c>
      <c r="C22" s="1186">
        <v>8</v>
      </c>
      <c r="D22" s="1598">
        <v>28.1</v>
      </c>
      <c r="E22" s="1187">
        <v>2.6</v>
      </c>
      <c r="F22" s="811" t="s">
        <v>220</v>
      </c>
      <c r="G22" s="799" t="s">
        <v>909</v>
      </c>
      <c r="H22" s="799" t="s">
        <v>1603</v>
      </c>
      <c r="I22" s="1188" t="s">
        <v>915</v>
      </c>
      <c r="J22" s="1188" t="s">
        <v>253</v>
      </c>
      <c r="K22" s="799" t="s">
        <v>1605</v>
      </c>
      <c r="L22" s="812" t="s">
        <v>914</v>
      </c>
      <c r="M22" s="1189">
        <v>8.6</v>
      </c>
      <c r="N22" s="803"/>
      <c r="O22" s="803"/>
      <c r="P22" s="803"/>
      <c r="Q22" s="803">
        <v>8.6</v>
      </c>
      <c r="R22" s="803"/>
      <c r="S22" s="803"/>
      <c r="T22" s="803"/>
      <c r="U22" s="803"/>
      <c r="V22" s="803"/>
      <c r="W22" s="803"/>
      <c r="X22" s="814"/>
      <c r="Y22" s="828"/>
    </row>
    <row r="23" spans="1:25" ht="48">
      <c r="A23" s="1191" t="s">
        <v>1607</v>
      </c>
      <c r="B23" s="1186">
        <v>6</v>
      </c>
      <c r="C23" s="1186">
        <v>9</v>
      </c>
      <c r="D23" s="1598">
        <v>12.2</v>
      </c>
      <c r="E23" s="1187">
        <v>1</v>
      </c>
      <c r="F23" s="811" t="s">
        <v>220</v>
      </c>
      <c r="G23" s="799" t="s">
        <v>909</v>
      </c>
      <c r="H23" s="799" t="s">
        <v>1603</v>
      </c>
      <c r="I23" s="1188" t="s">
        <v>915</v>
      </c>
      <c r="J23" s="1188" t="s">
        <v>253</v>
      </c>
      <c r="K23" s="799" t="s">
        <v>1605</v>
      </c>
      <c r="L23" s="812" t="s">
        <v>914</v>
      </c>
      <c r="M23" s="1189">
        <f>N23+O23+P23+Q23+R23</f>
        <v>3.3</v>
      </c>
      <c r="N23" s="817"/>
      <c r="O23" s="817"/>
      <c r="P23" s="803"/>
      <c r="Q23" s="817">
        <v>3.3</v>
      </c>
      <c r="R23" s="817"/>
      <c r="S23" s="817"/>
      <c r="T23" s="817"/>
      <c r="U23" s="803"/>
      <c r="V23" s="803"/>
      <c r="W23" s="803"/>
      <c r="X23" s="814"/>
      <c r="Y23" s="828"/>
    </row>
    <row r="24" spans="1:25" ht="48">
      <c r="A24" s="1191" t="s">
        <v>1608</v>
      </c>
      <c r="B24" s="1186">
        <v>7</v>
      </c>
      <c r="C24" s="1186">
        <v>14</v>
      </c>
      <c r="D24" s="1598">
        <v>2</v>
      </c>
      <c r="E24" s="1187">
        <v>0.5</v>
      </c>
      <c r="F24" s="801" t="s">
        <v>203</v>
      </c>
      <c r="G24" s="1202" t="s">
        <v>309</v>
      </c>
      <c r="H24" s="799" t="s">
        <v>1603</v>
      </c>
      <c r="I24" s="1188" t="s">
        <v>915</v>
      </c>
      <c r="J24" s="1188" t="s">
        <v>253</v>
      </c>
      <c r="K24" s="799" t="s">
        <v>126</v>
      </c>
      <c r="L24" s="812" t="s">
        <v>916</v>
      </c>
      <c r="M24" s="1189">
        <f>N24+O24+P24+Q24+R24</f>
        <v>2.5</v>
      </c>
      <c r="N24" s="817"/>
      <c r="O24" s="817"/>
      <c r="P24" s="817"/>
      <c r="Q24" s="817"/>
      <c r="R24" s="817">
        <v>2.5</v>
      </c>
      <c r="S24" s="817"/>
      <c r="T24" s="817"/>
      <c r="U24" s="817"/>
      <c r="V24" s="817"/>
      <c r="W24" s="817"/>
      <c r="X24" s="817"/>
      <c r="Y24" s="817"/>
    </row>
    <row r="25" spans="1:25" ht="48">
      <c r="A25" s="1191" t="s">
        <v>1608</v>
      </c>
      <c r="B25" s="1186">
        <v>8</v>
      </c>
      <c r="C25" s="1186">
        <v>18</v>
      </c>
      <c r="D25" s="1598">
        <v>40</v>
      </c>
      <c r="E25" s="1187">
        <v>0.6</v>
      </c>
      <c r="F25" s="801" t="s">
        <v>203</v>
      </c>
      <c r="G25" s="1202" t="s">
        <v>309</v>
      </c>
      <c r="H25" s="799" t="s">
        <v>1603</v>
      </c>
      <c r="I25" s="1188" t="s">
        <v>915</v>
      </c>
      <c r="J25" s="1188" t="s">
        <v>253</v>
      </c>
      <c r="K25" s="799" t="s">
        <v>126</v>
      </c>
      <c r="L25" s="812" t="s">
        <v>917</v>
      </c>
      <c r="M25" s="1189">
        <f>N25+O25+P25+Q25+R25</f>
        <v>3</v>
      </c>
      <c r="N25" s="1189"/>
      <c r="O25" s="1193"/>
      <c r="P25" s="1193"/>
      <c r="Q25" s="1189"/>
      <c r="R25" s="1189">
        <v>3</v>
      </c>
      <c r="S25" s="1193"/>
      <c r="T25" s="1189"/>
      <c r="U25" s="1193"/>
      <c r="V25" s="1193"/>
      <c r="W25" s="1193"/>
      <c r="X25" s="1153"/>
      <c r="Y25" s="1153"/>
    </row>
    <row r="26" spans="1:25" ht="48">
      <c r="A26" s="1191" t="s">
        <v>1608</v>
      </c>
      <c r="B26" s="1186">
        <v>9</v>
      </c>
      <c r="C26" s="1186">
        <v>33</v>
      </c>
      <c r="D26" s="1598">
        <v>1.2</v>
      </c>
      <c r="E26" s="1187">
        <v>1</v>
      </c>
      <c r="F26" s="801" t="s">
        <v>203</v>
      </c>
      <c r="G26" s="1202" t="s">
        <v>309</v>
      </c>
      <c r="H26" s="799" t="s">
        <v>1603</v>
      </c>
      <c r="I26" s="1188" t="s">
        <v>915</v>
      </c>
      <c r="J26" s="1188" t="s">
        <v>253</v>
      </c>
      <c r="K26" s="799" t="s">
        <v>126</v>
      </c>
      <c r="L26" s="812" t="s">
        <v>917</v>
      </c>
      <c r="M26" s="1189">
        <f>N26+O26+P26+Q26+R26</f>
        <v>5</v>
      </c>
      <c r="N26" s="1189"/>
      <c r="O26" s="1193"/>
      <c r="P26" s="1193"/>
      <c r="Q26" s="1189"/>
      <c r="R26" s="1189">
        <v>5</v>
      </c>
      <c r="S26" s="1193"/>
      <c r="T26" s="1189"/>
      <c r="U26" s="1193"/>
      <c r="V26" s="1193"/>
      <c r="W26" s="1193"/>
      <c r="X26" s="1153"/>
      <c r="Y26" s="1153"/>
    </row>
    <row r="27" spans="1:25" ht="48">
      <c r="A27" s="1191" t="s">
        <v>1606</v>
      </c>
      <c r="B27" s="1186">
        <v>10</v>
      </c>
      <c r="C27" s="1186">
        <v>46</v>
      </c>
      <c r="D27" s="1598">
        <v>6.1</v>
      </c>
      <c r="E27" s="1187">
        <v>0.8</v>
      </c>
      <c r="F27" s="811" t="s">
        <v>220</v>
      </c>
      <c r="G27" s="799" t="s">
        <v>909</v>
      </c>
      <c r="H27" s="799" t="s">
        <v>1603</v>
      </c>
      <c r="I27" s="799" t="s">
        <v>129</v>
      </c>
      <c r="J27" s="1188" t="s">
        <v>253</v>
      </c>
      <c r="K27" s="799" t="s">
        <v>1605</v>
      </c>
      <c r="L27" s="812" t="s">
        <v>914</v>
      </c>
      <c r="M27" s="1189">
        <f>N27+O27+P27+Q27+R27</f>
        <v>2.6</v>
      </c>
      <c r="N27" s="1189"/>
      <c r="O27" s="1193"/>
      <c r="P27" s="1193"/>
      <c r="Q27" s="1189">
        <v>2.6</v>
      </c>
      <c r="R27" s="1189"/>
      <c r="S27" s="1193"/>
      <c r="T27" s="1153"/>
      <c r="U27" s="1193"/>
      <c r="V27" s="1193"/>
      <c r="W27" s="1193"/>
      <c r="X27" s="1153"/>
      <c r="Y27" s="1153"/>
    </row>
    <row r="28" spans="1:25" ht="14.25">
      <c r="A28" s="809" t="s">
        <v>130</v>
      </c>
      <c r="B28" s="809"/>
      <c r="C28" s="799"/>
      <c r="D28" s="799"/>
      <c r="E28" s="1054">
        <f>E27+E26+E25+E24+E23+E22+E21+E20+E19+E18</f>
        <v>9.2</v>
      </c>
      <c r="F28" s="799"/>
      <c r="G28" s="799"/>
      <c r="H28" s="799"/>
      <c r="I28" s="799"/>
      <c r="J28" s="799"/>
      <c r="K28" s="1053"/>
      <c r="L28" s="799"/>
      <c r="M28" s="1054">
        <f>M27+M26+M25+M24+M23+M22+M21+M20+M19+M18</f>
        <v>33.6</v>
      </c>
      <c r="N28" s="1054">
        <f aca="true" t="shared" si="1" ref="N28:Y28">N27+N26+N25+N24+N23+N22+N21+N20+N19+N18</f>
        <v>0</v>
      </c>
      <c r="O28" s="1054">
        <f t="shared" si="1"/>
        <v>0</v>
      </c>
      <c r="P28" s="1054">
        <f t="shared" si="1"/>
        <v>0</v>
      </c>
      <c r="Q28" s="1054">
        <f t="shared" si="1"/>
        <v>23.1</v>
      </c>
      <c r="R28" s="1054">
        <f t="shared" si="1"/>
        <v>10.5</v>
      </c>
      <c r="S28" s="1054">
        <f t="shared" si="1"/>
        <v>0</v>
      </c>
      <c r="T28" s="1054">
        <f t="shared" si="1"/>
        <v>0</v>
      </c>
      <c r="U28" s="1054">
        <f t="shared" si="1"/>
        <v>0</v>
      </c>
      <c r="V28" s="1054">
        <f t="shared" si="1"/>
        <v>0</v>
      </c>
      <c r="W28" s="1054">
        <f t="shared" si="1"/>
        <v>0</v>
      </c>
      <c r="X28" s="1054">
        <f t="shared" si="1"/>
        <v>0</v>
      </c>
      <c r="Y28" s="1054">
        <f t="shared" si="1"/>
        <v>0</v>
      </c>
    </row>
    <row r="29" spans="1:25" ht="48">
      <c r="A29" s="798" t="s">
        <v>256</v>
      </c>
      <c r="B29" s="819">
        <v>8</v>
      </c>
      <c r="C29" s="819">
        <v>18</v>
      </c>
      <c r="D29" s="819">
        <v>8.1</v>
      </c>
      <c r="E29" s="819">
        <v>0.5</v>
      </c>
      <c r="F29" s="801" t="s">
        <v>203</v>
      </c>
      <c r="G29" s="1202" t="s">
        <v>309</v>
      </c>
      <c r="H29" s="799" t="s">
        <v>1603</v>
      </c>
      <c r="I29" s="799" t="s">
        <v>129</v>
      </c>
      <c r="J29" s="1188" t="s">
        <v>253</v>
      </c>
      <c r="K29" s="799" t="s">
        <v>918</v>
      </c>
      <c r="L29" s="820" t="s">
        <v>1609</v>
      </c>
      <c r="M29" s="1189">
        <f>N29+O29+P29+Q29+R29</f>
        <v>0.25</v>
      </c>
      <c r="N29" s="821"/>
      <c r="O29" s="821"/>
      <c r="P29" s="821"/>
      <c r="Q29" s="821"/>
      <c r="R29" s="821">
        <v>0.25</v>
      </c>
      <c r="S29" s="821"/>
      <c r="T29" s="821"/>
      <c r="U29" s="821"/>
      <c r="V29" s="821"/>
      <c r="W29" s="821"/>
      <c r="X29" s="821"/>
      <c r="Y29" s="821"/>
    </row>
    <row r="30" spans="1:25" ht="48">
      <c r="A30" s="818" t="s">
        <v>255</v>
      </c>
      <c r="B30" s="819">
        <v>9</v>
      </c>
      <c r="C30" s="819">
        <v>32</v>
      </c>
      <c r="D30" s="819">
        <v>7.4</v>
      </c>
      <c r="E30" s="819">
        <v>0.2</v>
      </c>
      <c r="F30" s="811" t="s">
        <v>220</v>
      </c>
      <c r="G30" s="1202" t="s">
        <v>309</v>
      </c>
      <c r="H30" s="799" t="s">
        <v>1603</v>
      </c>
      <c r="I30" s="799" t="s">
        <v>129</v>
      </c>
      <c r="J30" s="1188" t="s">
        <v>253</v>
      </c>
      <c r="K30" s="799" t="s">
        <v>918</v>
      </c>
      <c r="L30" s="820" t="s">
        <v>1610</v>
      </c>
      <c r="M30" s="1189">
        <f>N30+O30+P30+Q30+R30+S30+T30</f>
        <v>0.1</v>
      </c>
      <c r="N30" s="821"/>
      <c r="O30" s="821"/>
      <c r="P30" s="821"/>
      <c r="Q30" s="821">
        <v>0.1</v>
      </c>
      <c r="R30" s="821"/>
      <c r="S30" s="821"/>
      <c r="T30" s="821"/>
      <c r="U30" s="821"/>
      <c r="V30" s="821"/>
      <c r="W30" s="821"/>
      <c r="X30" s="821"/>
      <c r="Y30" s="821"/>
    </row>
    <row r="31" spans="1:25" ht="48">
      <c r="A31" s="818" t="s">
        <v>255</v>
      </c>
      <c r="B31" s="819">
        <v>10</v>
      </c>
      <c r="C31" s="819">
        <v>33</v>
      </c>
      <c r="D31" s="819">
        <v>1.1</v>
      </c>
      <c r="E31" s="819">
        <v>0.9</v>
      </c>
      <c r="F31" s="811" t="s">
        <v>220</v>
      </c>
      <c r="G31" s="1202" t="s">
        <v>309</v>
      </c>
      <c r="H31" s="799" t="s">
        <v>1603</v>
      </c>
      <c r="I31" s="799" t="s">
        <v>129</v>
      </c>
      <c r="J31" s="1188" t="s">
        <v>253</v>
      </c>
      <c r="K31" s="799" t="s">
        <v>918</v>
      </c>
      <c r="L31" s="820" t="s">
        <v>1610</v>
      </c>
      <c r="M31" s="1189">
        <f>N31+O31+P31+Q31+R31+S31+T31</f>
        <v>0.45</v>
      </c>
      <c r="N31" s="821"/>
      <c r="O31" s="821"/>
      <c r="P31" s="821"/>
      <c r="Q31" s="821">
        <v>0.45</v>
      </c>
      <c r="R31" s="821"/>
      <c r="S31" s="821"/>
      <c r="T31" s="821"/>
      <c r="U31" s="821"/>
      <c r="V31" s="821"/>
      <c r="W31" s="821"/>
      <c r="X31" s="821"/>
      <c r="Y31" s="821"/>
    </row>
    <row r="32" spans="1:25" ht="48">
      <c r="A32" s="818" t="s">
        <v>1611</v>
      </c>
      <c r="B32" s="819">
        <v>11</v>
      </c>
      <c r="C32" s="819">
        <v>36</v>
      </c>
      <c r="D32" s="819">
        <v>36</v>
      </c>
      <c r="E32" s="819">
        <v>0.4</v>
      </c>
      <c r="F32" s="811" t="s">
        <v>220</v>
      </c>
      <c r="G32" s="799" t="s">
        <v>909</v>
      </c>
      <c r="H32" s="799" t="s">
        <v>1603</v>
      </c>
      <c r="I32" s="799" t="s">
        <v>129</v>
      </c>
      <c r="J32" s="1188" t="s">
        <v>253</v>
      </c>
      <c r="K32" s="799" t="s">
        <v>918</v>
      </c>
      <c r="L32" s="820" t="s">
        <v>1612</v>
      </c>
      <c r="M32" s="1189">
        <f>N32+O32+P32+Q32+R32+S32+T32</f>
        <v>0.2</v>
      </c>
      <c r="N32" s="821"/>
      <c r="O32" s="821"/>
      <c r="P32" s="821"/>
      <c r="Q32" s="821">
        <v>0.2</v>
      </c>
      <c r="R32" s="821"/>
      <c r="S32" s="821"/>
      <c r="T32" s="821"/>
      <c r="U32" s="821"/>
      <c r="V32" s="821"/>
      <c r="W32" s="821"/>
      <c r="X32" s="821"/>
      <c r="Y32" s="821"/>
    </row>
    <row r="33" spans="1:25" ht="14.25">
      <c r="A33" s="809" t="s">
        <v>130</v>
      </c>
      <c r="B33" s="809"/>
      <c r="C33" s="799"/>
      <c r="D33" s="799"/>
      <c r="E33" s="808">
        <f>E32+E31+E30+E29</f>
        <v>2</v>
      </c>
      <c r="F33" s="799"/>
      <c r="G33" s="799"/>
      <c r="H33" s="799"/>
      <c r="I33" s="799"/>
      <c r="J33" s="799"/>
      <c r="K33" s="799"/>
      <c r="L33" s="799"/>
      <c r="M33" s="808" t="e">
        <f>SUM(#REF!)</f>
        <v>#REF!</v>
      </c>
      <c r="N33" s="808"/>
      <c r="O33" s="808"/>
      <c r="P33" s="803"/>
      <c r="Q33" s="808" t="e">
        <f>SUM(#REF!)</f>
        <v>#REF!</v>
      </c>
      <c r="R33" s="808"/>
      <c r="S33" s="808"/>
      <c r="T33" s="808"/>
      <c r="U33" s="803"/>
      <c r="V33" s="803"/>
      <c r="W33" s="803"/>
      <c r="X33" s="814"/>
      <c r="Y33" s="142"/>
    </row>
    <row r="34" spans="1:25" ht="14.25">
      <c r="A34" s="809" t="s">
        <v>254</v>
      </c>
      <c r="B34" s="808"/>
      <c r="C34" s="808"/>
      <c r="D34" s="816"/>
      <c r="E34" s="808">
        <f>E28+E33</f>
        <v>11.2</v>
      </c>
      <c r="F34" s="808"/>
      <c r="G34" s="808"/>
      <c r="H34" s="817"/>
      <c r="I34" s="817"/>
      <c r="J34" s="808"/>
      <c r="K34" s="808"/>
      <c r="L34" s="808"/>
      <c r="M34" s="808" t="e">
        <f aca="true" t="shared" si="2" ref="M34:Y34">M28+M33</f>
        <v>#REF!</v>
      </c>
      <c r="N34" s="808">
        <f t="shared" si="2"/>
        <v>0</v>
      </c>
      <c r="O34" s="808">
        <f t="shared" si="2"/>
        <v>0</v>
      </c>
      <c r="P34" s="808">
        <f t="shared" si="2"/>
        <v>0</v>
      </c>
      <c r="Q34" s="808" t="e">
        <f t="shared" si="2"/>
        <v>#REF!</v>
      </c>
      <c r="R34" s="808">
        <f t="shared" si="2"/>
        <v>10.5</v>
      </c>
      <c r="S34" s="808">
        <f t="shared" si="2"/>
        <v>0</v>
      </c>
      <c r="T34" s="808">
        <f t="shared" si="2"/>
        <v>0</v>
      </c>
      <c r="U34" s="808">
        <f t="shared" si="2"/>
        <v>0</v>
      </c>
      <c r="V34" s="808">
        <f t="shared" si="2"/>
        <v>0</v>
      </c>
      <c r="W34" s="808">
        <f t="shared" si="2"/>
        <v>0</v>
      </c>
      <c r="X34" s="808">
        <f t="shared" si="2"/>
        <v>0</v>
      </c>
      <c r="Y34" s="808">
        <f t="shared" si="2"/>
        <v>0</v>
      </c>
    </row>
    <row r="35" spans="1:25" ht="48">
      <c r="A35" s="1194" t="s">
        <v>1708</v>
      </c>
      <c r="B35" s="815">
        <v>1</v>
      </c>
      <c r="C35" s="815">
        <v>35</v>
      </c>
      <c r="D35" s="825">
        <v>1.1</v>
      </c>
      <c r="E35" s="815">
        <v>1</v>
      </c>
      <c r="F35" s="801" t="s">
        <v>203</v>
      </c>
      <c r="G35" s="1202" t="s">
        <v>309</v>
      </c>
      <c r="H35" s="799" t="s">
        <v>1603</v>
      </c>
      <c r="I35" s="799" t="s">
        <v>131</v>
      </c>
      <c r="J35" s="1188" t="s">
        <v>253</v>
      </c>
      <c r="K35" s="799" t="s">
        <v>132</v>
      </c>
      <c r="L35" s="826" t="s">
        <v>1709</v>
      </c>
      <c r="M35" s="1189">
        <f>N35+O35+P35+Q35+R35+S35+T35+U35</f>
        <v>5</v>
      </c>
      <c r="N35" s="829"/>
      <c r="O35" s="803"/>
      <c r="P35" s="803"/>
      <c r="Q35" s="803">
        <v>0.8</v>
      </c>
      <c r="R35" s="803">
        <v>4.2</v>
      </c>
      <c r="S35" s="803"/>
      <c r="T35" s="803"/>
      <c r="U35" s="803"/>
      <c r="V35" s="803"/>
      <c r="W35" s="803"/>
      <c r="X35" s="830"/>
      <c r="Y35" s="142"/>
    </row>
    <row r="36" spans="1:25" ht="14.25">
      <c r="A36" s="808" t="s">
        <v>298</v>
      </c>
      <c r="B36" s="808"/>
      <c r="C36" s="808"/>
      <c r="D36" s="816"/>
      <c r="E36" s="831">
        <f>E35</f>
        <v>1</v>
      </c>
      <c r="F36" s="808"/>
      <c r="G36" s="808"/>
      <c r="H36" s="808"/>
      <c r="I36" s="808"/>
      <c r="J36" s="808"/>
      <c r="K36" s="808"/>
      <c r="L36" s="808"/>
      <c r="M36" s="1054" t="e">
        <f>#REF!+#REF!+#REF!+#REF!+#REF!+#REF!+M35</f>
        <v>#REF!</v>
      </c>
      <c r="N36" s="1054" t="e">
        <f>#REF!+#REF!+#REF!+#REF!+#REF!+#REF!+N35</f>
        <v>#REF!</v>
      </c>
      <c r="O36" s="1054" t="e">
        <f>#REF!+#REF!+#REF!+#REF!+#REF!+#REF!+O35</f>
        <v>#REF!</v>
      </c>
      <c r="P36" s="1054" t="e">
        <f>#REF!+#REF!+#REF!+#REF!+#REF!+#REF!+P35</f>
        <v>#REF!</v>
      </c>
      <c r="Q36" s="1054" t="e">
        <f>#REF!+#REF!+#REF!+#REF!+#REF!+#REF!+Q35</f>
        <v>#REF!</v>
      </c>
      <c r="R36" s="1054" t="e">
        <f>#REF!+#REF!+#REF!+#REF!+#REF!+#REF!+R35</f>
        <v>#REF!</v>
      </c>
      <c r="S36" s="1054" t="e">
        <f>#REF!+#REF!+#REF!+#REF!+#REF!+#REF!+S35</f>
        <v>#REF!</v>
      </c>
      <c r="T36" s="1054" t="e">
        <f>#REF!+#REF!+#REF!+#REF!+#REF!+#REF!+T35</f>
        <v>#REF!</v>
      </c>
      <c r="U36" s="1054" t="e">
        <f>#REF!+#REF!+#REF!+#REF!+#REF!+#REF!+U35</f>
        <v>#REF!</v>
      </c>
      <c r="V36" s="1054" t="e">
        <f>#REF!+#REF!+#REF!+#REF!+#REF!+#REF!+V35</f>
        <v>#REF!</v>
      </c>
      <c r="W36" s="1054" t="e">
        <f>#REF!+#REF!+#REF!+#REF!+#REF!+#REF!+W35</f>
        <v>#REF!</v>
      </c>
      <c r="X36" s="1054" t="e">
        <f>#REF!+#REF!+#REF!+#REF!+#REF!+#REF!+X35</f>
        <v>#REF!</v>
      </c>
      <c r="Y36" s="1054" t="e">
        <f>#REF!+#REF!+#REF!+#REF!+#REF!+#REF!+Y35</f>
        <v>#REF!</v>
      </c>
    </row>
    <row r="37" spans="1:25" ht="48">
      <c r="A37" s="798" t="s">
        <v>919</v>
      </c>
      <c r="B37" s="819">
        <v>2</v>
      </c>
      <c r="C37" s="819">
        <v>11</v>
      </c>
      <c r="D37" s="819">
        <v>7.1</v>
      </c>
      <c r="E37" s="819">
        <v>1</v>
      </c>
      <c r="F37" s="801" t="s">
        <v>203</v>
      </c>
      <c r="G37" s="799" t="s">
        <v>909</v>
      </c>
      <c r="H37" s="799" t="s">
        <v>1603</v>
      </c>
      <c r="I37" s="799" t="s">
        <v>129</v>
      </c>
      <c r="J37" s="1188" t="s">
        <v>253</v>
      </c>
      <c r="K37" s="799" t="s">
        <v>918</v>
      </c>
      <c r="L37" s="820" t="s">
        <v>1613</v>
      </c>
      <c r="M37" s="1189">
        <f>N37+O37+P37+Q37+R37</f>
        <v>0.7</v>
      </c>
      <c r="N37" s="821"/>
      <c r="O37" s="821"/>
      <c r="P37" s="821"/>
      <c r="Q37" s="821">
        <v>0.3</v>
      </c>
      <c r="R37" s="821">
        <v>0.4</v>
      </c>
      <c r="S37" s="821"/>
      <c r="T37" s="821"/>
      <c r="U37" s="821"/>
      <c r="V37" s="821"/>
      <c r="W37" s="821"/>
      <c r="X37" s="821"/>
      <c r="Y37" s="821"/>
    </row>
    <row r="38" spans="1:25" ht="48">
      <c r="A38" s="1599" t="s">
        <v>1614</v>
      </c>
      <c r="B38" s="819">
        <v>3</v>
      </c>
      <c r="C38" s="819">
        <v>11</v>
      </c>
      <c r="D38" s="819">
        <v>7.2</v>
      </c>
      <c r="E38" s="819">
        <v>0.8</v>
      </c>
      <c r="F38" s="811" t="s">
        <v>220</v>
      </c>
      <c r="G38" s="799" t="s">
        <v>909</v>
      </c>
      <c r="H38" s="799" t="s">
        <v>1603</v>
      </c>
      <c r="I38" s="799" t="s">
        <v>129</v>
      </c>
      <c r="J38" s="1188" t="s">
        <v>253</v>
      </c>
      <c r="K38" s="799" t="s">
        <v>918</v>
      </c>
      <c r="L38" s="820" t="s">
        <v>1615</v>
      </c>
      <c r="M38" s="1189">
        <f>N38+O38+P38+Q38+R38</f>
        <v>0.6</v>
      </c>
      <c r="N38" s="821"/>
      <c r="O38" s="821"/>
      <c r="P38" s="821"/>
      <c r="Q38" s="821">
        <v>0.6</v>
      </c>
      <c r="R38" s="821"/>
      <c r="S38" s="821"/>
      <c r="T38" s="821"/>
      <c r="U38" s="821"/>
      <c r="V38" s="821"/>
      <c r="W38" s="821"/>
      <c r="X38" s="821"/>
      <c r="Y38" s="821"/>
    </row>
    <row r="39" spans="1:25" ht="48">
      <c r="A39" s="1599" t="s">
        <v>1614</v>
      </c>
      <c r="B39" s="819">
        <v>4</v>
      </c>
      <c r="C39" s="819">
        <v>14</v>
      </c>
      <c r="D39" s="819">
        <v>40.8</v>
      </c>
      <c r="E39" s="819">
        <v>1</v>
      </c>
      <c r="F39" s="811" t="s">
        <v>339</v>
      </c>
      <c r="G39" s="799" t="s">
        <v>909</v>
      </c>
      <c r="H39" s="799" t="s">
        <v>1603</v>
      </c>
      <c r="I39" s="1188" t="s">
        <v>915</v>
      </c>
      <c r="J39" s="1188" t="s">
        <v>253</v>
      </c>
      <c r="K39" s="799" t="s">
        <v>918</v>
      </c>
      <c r="L39" s="820" t="s">
        <v>1616</v>
      </c>
      <c r="M39" s="1189">
        <f>N39+O39+P39+Q39+R39</f>
        <v>0.7</v>
      </c>
      <c r="N39" s="821">
        <v>0.7</v>
      </c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</row>
    <row r="40" spans="1:25" ht="48">
      <c r="A40" s="1599" t="s">
        <v>1614</v>
      </c>
      <c r="B40" s="819">
        <v>5</v>
      </c>
      <c r="C40" s="819">
        <v>14</v>
      </c>
      <c r="D40" s="819">
        <v>40.1</v>
      </c>
      <c r="E40" s="819">
        <v>0.5</v>
      </c>
      <c r="F40" s="811" t="s">
        <v>339</v>
      </c>
      <c r="G40" s="799" t="s">
        <v>909</v>
      </c>
      <c r="H40" s="799" t="s">
        <v>1603</v>
      </c>
      <c r="I40" s="1188" t="s">
        <v>915</v>
      </c>
      <c r="J40" s="1188" t="s">
        <v>253</v>
      </c>
      <c r="K40" s="799" t="s">
        <v>918</v>
      </c>
      <c r="L40" s="820" t="s">
        <v>1617</v>
      </c>
      <c r="M40" s="1189">
        <f>N40+O40+P40+Q40+R40</f>
        <v>0.35</v>
      </c>
      <c r="N40" s="821">
        <v>0.35</v>
      </c>
      <c r="O40" s="821"/>
      <c r="P40" s="821"/>
      <c r="Q40" s="821"/>
      <c r="R40" s="821"/>
      <c r="S40" s="821"/>
      <c r="T40" s="821"/>
      <c r="U40" s="821"/>
      <c r="V40" s="821"/>
      <c r="W40" s="821"/>
      <c r="X40" s="821"/>
      <c r="Y40" s="821"/>
    </row>
    <row r="41" spans="1:25" ht="14.25">
      <c r="A41" s="809" t="s">
        <v>130</v>
      </c>
      <c r="B41" s="808"/>
      <c r="C41" s="808"/>
      <c r="D41" s="816"/>
      <c r="E41" s="822">
        <f>E40+E39+E38+E37</f>
        <v>3.3</v>
      </c>
      <c r="F41" s="808"/>
      <c r="G41" s="808"/>
      <c r="H41" s="808"/>
      <c r="I41" s="808"/>
      <c r="J41" s="808"/>
      <c r="K41" s="808"/>
      <c r="L41" s="823"/>
      <c r="M41" s="822">
        <f>M40+M39+M38+M37</f>
        <v>2.3499999999999996</v>
      </c>
      <c r="N41" s="822">
        <f aca="true" t="shared" si="3" ref="N41:Y41">N40+N39+N38+N37</f>
        <v>1.0499999999999998</v>
      </c>
      <c r="O41" s="822">
        <f t="shared" si="3"/>
        <v>0</v>
      </c>
      <c r="P41" s="822">
        <f t="shared" si="3"/>
        <v>0</v>
      </c>
      <c r="Q41" s="822">
        <f t="shared" si="3"/>
        <v>0.8999999999999999</v>
      </c>
      <c r="R41" s="822">
        <f t="shared" si="3"/>
        <v>0.4</v>
      </c>
      <c r="S41" s="822">
        <f t="shared" si="3"/>
        <v>0</v>
      </c>
      <c r="T41" s="822">
        <f t="shared" si="3"/>
        <v>0</v>
      </c>
      <c r="U41" s="822">
        <f t="shared" si="3"/>
        <v>0</v>
      </c>
      <c r="V41" s="822">
        <f t="shared" si="3"/>
        <v>0</v>
      </c>
      <c r="W41" s="822">
        <f t="shared" si="3"/>
        <v>0</v>
      </c>
      <c r="X41" s="822">
        <f t="shared" si="3"/>
        <v>0</v>
      </c>
      <c r="Y41" s="822">
        <f t="shared" si="3"/>
        <v>0</v>
      </c>
    </row>
    <row r="42" spans="1:25" ht="14.25">
      <c r="A42" s="808" t="s">
        <v>244</v>
      </c>
      <c r="B42" s="808"/>
      <c r="C42" s="808"/>
      <c r="D42" s="816"/>
      <c r="E42" s="831">
        <f>E41+E36</f>
        <v>4.3</v>
      </c>
      <c r="F42" s="808"/>
      <c r="G42" s="1195"/>
      <c r="H42" s="808"/>
      <c r="I42" s="823"/>
      <c r="J42" s="808"/>
      <c r="K42" s="808"/>
      <c r="L42" s="808"/>
      <c r="M42" s="1054" t="e">
        <f>M41+M36</f>
        <v>#REF!</v>
      </c>
      <c r="N42" s="1054" t="e">
        <f aca="true" t="shared" si="4" ref="N42:Y42">N41+N36</f>
        <v>#REF!</v>
      </c>
      <c r="O42" s="1054" t="e">
        <f t="shared" si="4"/>
        <v>#REF!</v>
      </c>
      <c r="P42" s="1054" t="e">
        <f t="shared" si="4"/>
        <v>#REF!</v>
      </c>
      <c r="Q42" s="1054" t="e">
        <f t="shared" si="4"/>
        <v>#REF!</v>
      </c>
      <c r="R42" s="1054" t="e">
        <f t="shared" si="4"/>
        <v>#REF!</v>
      </c>
      <c r="S42" s="1054" t="e">
        <f t="shared" si="4"/>
        <v>#REF!</v>
      </c>
      <c r="T42" s="1054" t="e">
        <f t="shared" si="4"/>
        <v>#REF!</v>
      </c>
      <c r="U42" s="1054" t="e">
        <f t="shared" si="4"/>
        <v>#REF!</v>
      </c>
      <c r="V42" s="1054" t="e">
        <f t="shared" si="4"/>
        <v>#REF!</v>
      </c>
      <c r="W42" s="1054" t="e">
        <f t="shared" si="4"/>
        <v>#REF!</v>
      </c>
      <c r="X42" s="1054" t="e">
        <f t="shared" si="4"/>
        <v>#REF!</v>
      </c>
      <c r="Y42" s="1054" t="e">
        <f t="shared" si="4"/>
        <v>#REF!</v>
      </c>
    </row>
    <row r="43" spans="1:25" ht="48">
      <c r="A43" s="1194" t="s">
        <v>920</v>
      </c>
      <c r="B43" s="799">
        <v>1</v>
      </c>
      <c r="C43" s="799">
        <v>1</v>
      </c>
      <c r="D43" s="800">
        <v>27.2</v>
      </c>
      <c r="E43" s="799">
        <v>0.4</v>
      </c>
      <c r="F43" s="811" t="s">
        <v>339</v>
      </c>
      <c r="G43" s="1202" t="s">
        <v>309</v>
      </c>
      <c r="H43" s="799" t="s">
        <v>1603</v>
      </c>
      <c r="I43" s="802" t="s">
        <v>136</v>
      </c>
      <c r="J43" s="1188" t="s">
        <v>253</v>
      </c>
      <c r="K43" s="799" t="s">
        <v>132</v>
      </c>
      <c r="L43" s="815" t="s">
        <v>933</v>
      </c>
      <c r="M43" s="1189">
        <f aca="true" t="shared" si="5" ref="M43:M48">N43+O43+P43+Q43+R43+S43+T43+U43</f>
        <v>2</v>
      </c>
      <c r="N43" s="803">
        <v>1.2</v>
      </c>
      <c r="O43" s="803"/>
      <c r="P43" s="803"/>
      <c r="R43" s="803">
        <v>0.8</v>
      </c>
      <c r="S43" s="803"/>
      <c r="T43" s="803"/>
      <c r="U43" s="803"/>
      <c r="V43" s="803"/>
      <c r="W43" s="803"/>
      <c r="X43" s="803"/>
      <c r="Y43" s="142"/>
    </row>
    <row r="44" spans="1:25" ht="48">
      <c r="A44" s="799" t="s">
        <v>921</v>
      </c>
      <c r="B44" s="799">
        <v>2</v>
      </c>
      <c r="C44" s="799">
        <v>5</v>
      </c>
      <c r="D44" s="832" t="s">
        <v>1367</v>
      </c>
      <c r="E44" s="799">
        <v>0.7</v>
      </c>
      <c r="F44" s="811" t="s">
        <v>339</v>
      </c>
      <c r="G44" s="1202" t="s">
        <v>309</v>
      </c>
      <c r="H44" s="799" t="s">
        <v>1603</v>
      </c>
      <c r="I44" s="802" t="s">
        <v>136</v>
      </c>
      <c r="J44" s="1188" t="s">
        <v>253</v>
      </c>
      <c r="K44" s="799" t="s">
        <v>132</v>
      </c>
      <c r="L44" s="815" t="s">
        <v>933</v>
      </c>
      <c r="M44" s="1189">
        <f t="shared" si="5"/>
        <v>3.5</v>
      </c>
      <c r="N44" s="803">
        <v>2.1</v>
      </c>
      <c r="O44" s="803"/>
      <c r="P44" s="803"/>
      <c r="Q44" s="803"/>
      <c r="R44" s="803">
        <v>1.4</v>
      </c>
      <c r="S44" s="803"/>
      <c r="T44" s="803"/>
      <c r="U44" s="803"/>
      <c r="V44" s="803"/>
      <c r="W44" s="803"/>
      <c r="X44" s="803"/>
      <c r="Y44" s="142"/>
    </row>
    <row r="45" spans="1:25" ht="48">
      <c r="A45" s="799" t="s">
        <v>922</v>
      </c>
      <c r="B45" s="799">
        <v>3</v>
      </c>
      <c r="C45" s="799">
        <v>5</v>
      </c>
      <c r="D45" s="800">
        <v>5.1</v>
      </c>
      <c r="E45" s="799">
        <v>1</v>
      </c>
      <c r="F45" s="801" t="s">
        <v>203</v>
      </c>
      <c r="G45" s="1202" t="s">
        <v>309</v>
      </c>
      <c r="H45" s="799" t="s">
        <v>1603</v>
      </c>
      <c r="I45" s="802" t="s">
        <v>136</v>
      </c>
      <c r="J45" s="1188" t="s">
        <v>253</v>
      </c>
      <c r="K45" s="799" t="s">
        <v>132</v>
      </c>
      <c r="L45" s="799" t="s">
        <v>1618</v>
      </c>
      <c r="M45" s="1189">
        <f t="shared" si="5"/>
        <v>5</v>
      </c>
      <c r="N45" s="803"/>
      <c r="O45" s="803"/>
      <c r="P45" s="803"/>
      <c r="Q45" s="803"/>
      <c r="R45" s="803">
        <v>5</v>
      </c>
      <c r="S45" s="803"/>
      <c r="T45" s="803"/>
      <c r="U45" s="803"/>
      <c r="V45" s="803"/>
      <c r="W45" s="803"/>
      <c r="X45" s="803"/>
      <c r="Y45" s="142"/>
    </row>
    <row r="46" spans="1:25" ht="48">
      <c r="A46" s="799" t="s">
        <v>1619</v>
      </c>
      <c r="B46" s="799">
        <v>4</v>
      </c>
      <c r="C46" s="799">
        <v>41</v>
      </c>
      <c r="D46" s="800">
        <v>16.1</v>
      </c>
      <c r="E46" s="799">
        <v>1</v>
      </c>
      <c r="F46" s="801" t="s">
        <v>203</v>
      </c>
      <c r="G46" s="1202" t="s">
        <v>309</v>
      </c>
      <c r="H46" s="799" t="s">
        <v>1603</v>
      </c>
      <c r="I46" s="802" t="s">
        <v>136</v>
      </c>
      <c r="J46" s="1188" t="s">
        <v>253</v>
      </c>
      <c r="K46" s="799" t="s">
        <v>132</v>
      </c>
      <c r="L46" s="826" t="s">
        <v>1620</v>
      </c>
      <c r="M46" s="1189">
        <f t="shared" si="5"/>
        <v>5</v>
      </c>
      <c r="N46" s="803"/>
      <c r="O46" s="803"/>
      <c r="P46" s="803"/>
      <c r="Q46" s="803"/>
      <c r="R46" s="803">
        <v>4</v>
      </c>
      <c r="S46" s="803"/>
      <c r="T46" s="803"/>
      <c r="U46" s="803">
        <v>1</v>
      </c>
      <c r="V46" s="803"/>
      <c r="W46" s="803"/>
      <c r="X46" s="803"/>
      <c r="Y46" s="142"/>
    </row>
    <row r="47" spans="1:25" ht="48">
      <c r="A47" s="799" t="s">
        <v>1621</v>
      </c>
      <c r="B47" s="799">
        <v>5</v>
      </c>
      <c r="C47" s="799">
        <v>43</v>
      </c>
      <c r="D47" s="800">
        <v>4.4</v>
      </c>
      <c r="E47" s="799">
        <v>0.9</v>
      </c>
      <c r="F47" s="811" t="s">
        <v>339</v>
      </c>
      <c r="G47" s="1202" t="s">
        <v>309</v>
      </c>
      <c r="H47" s="799" t="s">
        <v>1603</v>
      </c>
      <c r="I47" s="802" t="s">
        <v>1622</v>
      </c>
      <c r="J47" s="1188" t="s">
        <v>253</v>
      </c>
      <c r="K47" s="799" t="s">
        <v>132</v>
      </c>
      <c r="L47" s="815" t="s">
        <v>933</v>
      </c>
      <c r="M47" s="1189">
        <f t="shared" si="5"/>
        <v>4.5</v>
      </c>
      <c r="N47" s="803">
        <v>2.7</v>
      </c>
      <c r="O47" s="803"/>
      <c r="P47" s="803"/>
      <c r="Q47" s="803"/>
      <c r="R47" s="803">
        <v>1.8</v>
      </c>
      <c r="S47" s="803"/>
      <c r="T47" s="803"/>
      <c r="U47" s="803"/>
      <c r="V47" s="803"/>
      <c r="W47" s="803"/>
      <c r="X47" s="803"/>
      <c r="Y47" s="142"/>
    </row>
    <row r="48" spans="1:25" ht="48">
      <c r="A48" s="799" t="s">
        <v>1623</v>
      </c>
      <c r="B48" s="799">
        <v>6</v>
      </c>
      <c r="C48" s="799">
        <v>55</v>
      </c>
      <c r="D48" s="800">
        <v>1.3</v>
      </c>
      <c r="E48" s="799">
        <v>1</v>
      </c>
      <c r="F48" s="811" t="s">
        <v>220</v>
      </c>
      <c r="G48" s="1202" t="s">
        <v>309</v>
      </c>
      <c r="H48" s="799" t="s">
        <v>1603</v>
      </c>
      <c r="I48" s="799" t="s">
        <v>129</v>
      </c>
      <c r="J48" s="1188" t="s">
        <v>253</v>
      </c>
      <c r="K48" s="799" t="s">
        <v>137</v>
      </c>
      <c r="L48" s="812" t="s">
        <v>914</v>
      </c>
      <c r="M48" s="1189">
        <f t="shared" si="5"/>
        <v>3.35</v>
      </c>
      <c r="N48" s="803"/>
      <c r="O48" s="803"/>
      <c r="P48" s="803"/>
      <c r="Q48" s="803">
        <v>3.35</v>
      </c>
      <c r="R48" s="803"/>
      <c r="S48" s="803"/>
      <c r="T48" s="803"/>
      <c r="U48" s="803"/>
      <c r="V48" s="803"/>
      <c r="W48" s="803"/>
      <c r="X48" s="803"/>
      <c r="Y48" s="142"/>
    </row>
    <row r="49" spans="1:25" ht="14.25">
      <c r="A49" s="808" t="s">
        <v>298</v>
      </c>
      <c r="B49" s="808"/>
      <c r="C49" s="808"/>
      <c r="D49" s="816"/>
      <c r="E49" s="1050">
        <f>E48+E47+E46+E45+E44+E43</f>
        <v>5</v>
      </c>
      <c r="F49" s="808"/>
      <c r="G49" s="808"/>
      <c r="H49" s="817"/>
      <c r="I49" s="817"/>
      <c r="J49" s="808"/>
      <c r="K49" s="808"/>
      <c r="L49" s="808"/>
      <c r="M49" s="813">
        <f aca="true" t="shared" si="6" ref="M49:Y49">SUM(M43:M48)</f>
        <v>23.35</v>
      </c>
      <c r="N49" s="813">
        <f t="shared" si="6"/>
        <v>6</v>
      </c>
      <c r="O49" s="813">
        <f t="shared" si="6"/>
        <v>0</v>
      </c>
      <c r="P49" s="813">
        <f t="shared" si="6"/>
        <v>0</v>
      </c>
      <c r="Q49" s="813">
        <f t="shared" si="6"/>
        <v>3.35</v>
      </c>
      <c r="R49" s="813">
        <f t="shared" si="6"/>
        <v>13</v>
      </c>
      <c r="S49" s="813">
        <f t="shared" si="6"/>
        <v>0</v>
      </c>
      <c r="T49" s="813">
        <f t="shared" si="6"/>
        <v>0</v>
      </c>
      <c r="U49" s="813">
        <f t="shared" si="6"/>
        <v>1</v>
      </c>
      <c r="V49" s="813">
        <f t="shared" si="6"/>
        <v>0</v>
      </c>
      <c r="W49" s="813">
        <f t="shared" si="6"/>
        <v>0</v>
      </c>
      <c r="X49" s="813">
        <f t="shared" si="6"/>
        <v>0</v>
      </c>
      <c r="Y49" s="813">
        <f t="shared" si="6"/>
        <v>0</v>
      </c>
    </row>
    <row r="50" spans="1:25" ht="27">
      <c r="A50" s="798" t="s">
        <v>923</v>
      </c>
      <c r="B50" s="815">
        <v>1</v>
      </c>
      <c r="C50" s="815">
        <v>5</v>
      </c>
      <c r="D50" s="833" t="s">
        <v>779</v>
      </c>
      <c r="E50" s="815">
        <v>1</v>
      </c>
      <c r="F50" s="801" t="s">
        <v>203</v>
      </c>
      <c r="G50" s="1202" t="s">
        <v>309</v>
      </c>
      <c r="H50" s="799" t="s">
        <v>1603</v>
      </c>
      <c r="I50" s="799"/>
      <c r="J50" s="1188"/>
      <c r="K50" s="799"/>
      <c r="L50" s="802" t="s">
        <v>1624</v>
      </c>
      <c r="M50" s="1189">
        <f>N50+O50+P50+Q50+R50+S50+T50+U50</f>
        <v>0</v>
      </c>
      <c r="N50" s="803"/>
      <c r="O50" s="803"/>
      <c r="P50" s="803"/>
      <c r="Q50" s="803"/>
      <c r="R50" s="803"/>
      <c r="S50" s="803"/>
      <c r="T50" s="803"/>
      <c r="U50" s="803"/>
      <c r="V50" s="803"/>
      <c r="W50" s="803"/>
      <c r="X50" s="803"/>
      <c r="Y50" s="142"/>
    </row>
    <row r="51" spans="1:25" ht="14.25">
      <c r="A51" s="799" t="s">
        <v>921</v>
      </c>
      <c r="B51" s="815">
        <v>2</v>
      </c>
      <c r="C51" s="815">
        <v>5</v>
      </c>
      <c r="D51" s="833" t="s">
        <v>435</v>
      </c>
      <c r="E51" s="815">
        <v>1</v>
      </c>
      <c r="F51" s="811" t="s">
        <v>339</v>
      </c>
      <c r="G51" s="1202" t="s">
        <v>309</v>
      </c>
      <c r="H51" s="799" t="s">
        <v>1603</v>
      </c>
      <c r="I51" s="799"/>
      <c r="J51" s="1188"/>
      <c r="K51" s="799"/>
      <c r="L51" s="802" t="s">
        <v>1625</v>
      </c>
      <c r="M51" s="1189">
        <f aca="true" t="shared" si="7" ref="M51:M56">N51+O51+P51+Q51+R51+S51+T51+U51</f>
        <v>0</v>
      </c>
      <c r="N51" s="803"/>
      <c r="O51" s="803"/>
      <c r="P51" s="803"/>
      <c r="Q51" s="803"/>
      <c r="R51" s="803"/>
      <c r="S51" s="803"/>
      <c r="T51" s="803"/>
      <c r="U51" s="803"/>
      <c r="V51" s="803"/>
      <c r="W51" s="803"/>
      <c r="X51" s="803"/>
      <c r="Y51" s="142"/>
    </row>
    <row r="52" spans="1:25" ht="14.25">
      <c r="A52" s="799" t="s">
        <v>921</v>
      </c>
      <c r="B52" s="815">
        <v>3</v>
      </c>
      <c r="C52" s="815">
        <v>10</v>
      </c>
      <c r="D52" s="833" t="s">
        <v>326</v>
      </c>
      <c r="E52" s="815">
        <v>0.9</v>
      </c>
      <c r="F52" s="801" t="s">
        <v>203</v>
      </c>
      <c r="G52" s="1202" t="s">
        <v>309</v>
      </c>
      <c r="H52" s="799" t="s">
        <v>1603</v>
      </c>
      <c r="I52" s="799"/>
      <c r="J52" s="1188"/>
      <c r="K52" s="799"/>
      <c r="L52" s="802" t="s">
        <v>1626</v>
      </c>
      <c r="M52" s="1189">
        <f t="shared" si="7"/>
        <v>0</v>
      </c>
      <c r="N52" s="803"/>
      <c r="O52" s="803"/>
      <c r="P52" s="803"/>
      <c r="Q52" s="803"/>
      <c r="R52" s="803"/>
      <c r="S52" s="803"/>
      <c r="U52" s="803"/>
      <c r="V52" s="803"/>
      <c r="W52" s="803"/>
      <c r="X52" s="803"/>
      <c r="Y52" s="142"/>
    </row>
    <row r="53" spans="1:25" ht="14.25">
      <c r="A53" s="799" t="s">
        <v>1627</v>
      </c>
      <c r="B53" s="815">
        <v>4</v>
      </c>
      <c r="C53" s="815">
        <v>28</v>
      </c>
      <c r="D53" s="833" t="s">
        <v>1628</v>
      </c>
      <c r="E53" s="815">
        <v>1</v>
      </c>
      <c r="F53" s="801" t="s">
        <v>203</v>
      </c>
      <c r="G53" s="1202" t="s">
        <v>309</v>
      </c>
      <c r="H53" s="799" t="s">
        <v>1603</v>
      </c>
      <c r="I53" s="799"/>
      <c r="J53" s="1188"/>
      <c r="K53" s="799"/>
      <c r="L53" s="802" t="s">
        <v>1629</v>
      </c>
      <c r="M53" s="1189">
        <f t="shared" si="7"/>
        <v>0</v>
      </c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142"/>
    </row>
    <row r="54" spans="1:25" ht="14.25">
      <c r="A54" s="799" t="s">
        <v>1621</v>
      </c>
      <c r="B54" s="815">
        <v>5</v>
      </c>
      <c r="C54" s="815">
        <v>34</v>
      </c>
      <c r="D54" s="833" t="s">
        <v>441</v>
      </c>
      <c r="E54" s="815">
        <v>1</v>
      </c>
      <c r="F54" s="801" t="s">
        <v>203</v>
      </c>
      <c r="G54" s="1202" t="s">
        <v>309</v>
      </c>
      <c r="H54" s="799" t="s">
        <v>1603</v>
      </c>
      <c r="I54" s="799"/>
      <c r="J54" s="1188"/>
      <c r="K54" s="799"/>
      <c r="L54" s="802" t="s">
        <v>1630</v>
      </c>
      <c r="M54" s="1189">
        <f t="shared" si="7"/>
        <v>0</v>
      </c>
      <c r="N54" s="803"/>
      <c r="O54" s="803"/>
      <c r="P54" s="803"/>
      <c r="Q54" s="803"/>
      <c r="R54" s="803"/>
      <c r="S54" s="803"/>
      <c r="T54" s="803"/>
      <c r="U54" s="803"/>
      <c r="V54" s="803"/>
      <c r="W54" s="803"/>
      <c r="X54" s="803"/>
      <c r="Y54" s="142"/>
    </row>
    <row r="55" spans="1:25" ht="14.25">
      <c r="A55" s="799" t="s">
        <v>1631</v>
      </c>
      <c r="B55" s="815">
        <v>6</v>
      </c>
      <c r="C55" s="815">
        <v>52</v>
      </c>
      <c r="D55" s="833" t="s">
        <v>435</v>
      </c>
      <c r="E55" s="815">
        <v>1</v>
      </c>
      <c r="F55" s="801" t="s">
        <v>203</v>
      </c>
      <c r="G55" s="799" t="s">
        <v>909</v>
      </c>
      <c r="H55" s="799" t="s">
        <v>1603</v>
      </c>
      <c r="I55" s="799"/>
      <c r="J55" s="1188"/>
      <c r="K55" s="799"/>
      <c r="L55" s="802" t="s">
        <v>1632</v>
      </c>
      <c r="M55" s="1189">
        <f t="shared" si="7"/>
        <v>0</v>
      </c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142"/>
    </row>
    <row r="56" spans="1:25" ht="14.25">
      <c r="A56" s="799" t="s">
        <v>1633</v>
      </c>
      <c r="B56" s="815">
        <v>7</v>
      </c>
      <c r="C56" s="815">
        <v>56</v>
      </c>
      <c r="D56" s="833" t="s">
        <v>102</v>
      </c>
      <c r="E56" s="815">
        <v>1</v>
      </c>
      <c r="F56" s="801" t="s">
        <v>203</v>
      </c>
      <c r="G56" s="1202" t="s">
        <v>309</v>
      </c>
      <c r="H56" s="799" t="s">
        <v>1603</v>
      </c>
      <c r="I56" s="799"/>
      <c r="J56" s="1188"/>
      <c r="K56" s="799"/>
      <c r="L56" s="802" t="s">
        <v>1634</v>
      </c>
      <c r="M56" s="1189">
        <f t="shared" si="7"/>
        <v>0</v>
      </c>
      <c r="N56" s="803"/>
      <c r="O56" s="803"/>
      <c r="P56" s="803"/>
      <c r="Q56" s="803"/>
      <c r="R56" s="803"/>
      <c r="S56" s="803"/>
      <c r="T56" s="803"/>
      <c r="U56" s="803"/>
      <c r="V56" s="803"/>
      <c r="W56" s="803"/>
      <c r="X56" s="803"/>
      <c r="Y56" s="142"/>
    </row>
    <row r="57" spans="1:25" ht="14.25">
      <c r="A57" s="808" t="s">
        <v>298</v>
      </c>
      <c r="B57" s="808"/>
      <c r="C57" s="808"/>
      <c r="D57" s="816"/>
      <c r="E57" s="808">
        <f>E56+E55+E54+E53+E52+E51+E50</f>
        <v>6.9</v>
      </c>
      <c r="F57" s="808"/>
      <c r="G57" s="808"/>
      <c r="H57" s="817"/>
      <c r="I57" s="817"/>
      <c r="J57" s="808"/>
      <c r="K57" s="808"/>
      <c r="L57" s="808"/>
      <c r="M57" s="808">
        <f aca="true" t="shared" si="8" ref="M57:Y57">SUM(M50:M56)</f>
        <v>0</v>
      </c>
      <c r="N57" s="808">
        <f t="shared" si="8"/>
        <v>0</v>
      </c>
      <c r="O57" s="808">
        <f t="shared" si="8"/>
        <v>0</v>
      </c>
      <c r="P57" s="808">
        <f t="shared" si="8"/>
        <v>0</v>
      </c>
      <c r="Q57" s="808">
        <f t="shared" si="8"/>
        <v>0</v>
      </c>
      <c r="R57" s="808">
        <f t="shared" si="8"/>
        <v>0</v>
      </c>
      <c r="S57" s="808">
        <f t="shared" si="8"/>
        <v>0</v>
      </c>
      <c r="T57" s="808">
        <f t="shared" si="8"/>
        <v>0</v>
      </c>
      <c r="U57" s="808">
        <f t="shared" si="8"/>
        <v>0</v>
      </c>
      <c r="V57" s="808">
        <f t="shared" si="8"/>
        <v>0</v>
      </c>
      <c r="W57" s="808">
        <f t="shared" si="8"/>
        <v>0</v>
      </c>
      <c r="X57" s="808">
        <f t="shared" si="8"/>
        <v>0</v>
      </c>
      <c r="Y57" s="808">
        <f t="shared" si="8"/>
        <v>0</v>
      </c>
    </row>
    <row r="58" spans="1:25" ht="14.25">
      <c r="A58" s="809" t="s">
        <v>138</v>
      </c>
      <c r="B58" s="808"/>
      <c r="C58" s="808"/>
      <c r="D58" s="816"/>
      <c r="E58" s="824">
        <f>E57+E49</f>
        <v>11.9</v>
      </c>
      <c r="F58" s="808"/>
      <c r="G58" s="808"/>
      <c r="H58" s="817"/>
      <c r="I58" s="817"/>
      <c r="J58" s="808"/>
      <c r="K58" s="808"/>
      <c r="L58" s="808"/>
      <c r="M58" s="808">
        <f aca="true" t="shared" si="9" ref="M58:Y58">M49+M57</f>
        <v>23.35</v>
      </c>
      <c r="N58" s="808">
        <f t="shared" si="9"/>
        <v>6</v>
      </c>
      <c r="O58" s="808">
        <f t="shared" si="9"/>
        <v>0</v>
      </c>
      <c r="P58" s="808">
        <f t="shared" si="9"/>
        <v>0</v>
      </c>
      <c r="Q58" s="808">
        <f t="shared" si="9"/>
        <v>3.35</v>
      </c>
      <c r="R58" s="808">
        <f t="shared" si="9"/>
        <v>13</v>
      </c>
      <c r="S58" s="808">
        <f t="shared" si="9"/>
        <v>0</v>
      </c>
      <c r="T58" s="808">
        <f t="shared" si="9"/>
        <v>0</v>
      </c>
      <c r="U58" s="808">
        <f t="shared" si="9"/>
        <v>1</v>
      </c>
      <c r="V58" s="808">
        <f t="shared" si="9"/>
        <v>0</v>
      </c>
      <c r="W58" s="808">
        <f t="shared" si="9"/>
        <v>0</v>
      </c>
      <c r="X58" s="808">
        <f t="shared" si="9"/>
        <v>0</v>
      </c>
      <c r="Y58" s="808">
        <f t="shared" si="9"/>
        <v>0</v>
      </c>
    </row>
    <row r="59" spans="1:25" ht="48">
      <c r="A59" s="834" t="s">
        <v>1635</v>
      </c>
      <c r="B59" s="835">
        <v>1</v>
      </c>
      <c r="C59" s="835">
        <v>20</v>
      </c>
      <c r="D59" s="835">
        <v>12.2</v>
      </c>
      <c r="E59" s="835">
        <v>1</v>
      </c>
      <c r="F59" s="836" t="s">
        <v>462</v>
      </c>
      <c r="G59" s="1202" t="s">
        <v>309</v>
      </c>
      <c r="H59" s="799" t="s">
        <v>1603</v>
      </c>
      <c r="I59" s="799" t="s">
        <v>1636</v>
      </c>
      <c r="J59" s="1188" t="s">
        <v>253</v>
      </c>
      <c r="K59" s="837" t="s">
        <v>259</v>
      </c>
      <c r="L59" s="838" t="s">
        <v>1637</v>
      </c>
      <c r="M59" s="1189">
        <f aca="true" t="shared" si="10" ref="M59:M77">N59+O59+P59+Q59+R59+S59+T59+U59</f>
        <v>0.8</v>
      </c>
      <c r="N59" s="827"/>
      <c r="O59" s="817"/>
      <c r="P59" s="1196">
        <v>0.8</v>
      </c>
      <c r="Q59" s="817"/>
      <c r="R59" s="817"/>
      <c r="S59" s="817"/>
      <c r="T59" s="817"/>
      <c r="U59" s="817"/>
      <c r="V59" s="817"/>
      <c r="W59" s="817"/>
      <c r="X59" s="828"/>
      <c r="Y59" s="142"/>
    </row>
    <row r="60" spans="1:25" ht="48">
      <c r="A60" s="839" t="s">
        <v>260</v>
      </c>
      <c r="B60" s="835">
        <v>2</v>
      </c>
      <c r="C60" s="835">
        <v>51</v>
      </c>
      <c r="D60" s="835">
        <v>15.3</v>
      </c>
      <c r="E60" s="835">
        <v>1</v>
      </c>
      <c r="F60" s="836" t="s">
        <v>462</v>
      </c>
      <c r="G60" s="799" t="s">
        <v>909</v>
      </c>
      <c r="H60" s="799" t="s">
        <v>1603</v>
      </c>
      <c r="I60" s="799" t="s">
        <v>1636</v>
      </c>
      <c r="J60" s="1188" t="s">
        <v>253</v>
      </c>
      <c r="K60" s="837" t="s">
        <v>259</v>
      </c>
      <c r="L60" s="838" t="s">
        <v>1638</v>
      </c>
      <c r="M60" s="1189">
        <f t="shared" si="10"/>
        <v>0.8</v>
      </c>
      <c r="N60" s="827"/>
      <c r="O60" s="817"/>
      <c r="P60" s="1196">
        <v>0.8</v>
      </c>
      <c r="Q60" s="817"/>
      <c r="R60" s="817"/>
      <c r="S60" s="817"/>
      <c r="T60" s="817"/>
      <c r="U60" s="817"/>
      <c r="V60" s="817"/>
      <c r="W60" s="817"/>
      <c r="X60" s="828"/>
      <c r="Y60" s="142"/>
    </row>
    <row r="61" spans="1:25" ht="48">
      <c r="A61" s="839" t="s">
        <v>139</v>
      </c>
      <c r="B61" s="835">
        <v>3</v>
      </c>
      <c r="C61" s="835">
        <v>75</v>
      </c>
      <c r="D61" s="835">
        <v>1</v>
      </c>
      <c r="E61" s="835">
        <v>0.5</v>
      </c>
      <c r="F61" s="836" t="s">
        <v>462</v>
      </c>
      <c r="G61" s="1202" t="s">
        <v>309</v>
      </c>
      <c r="H61" s="799" t="s">
        <v>1603</v>
      </c>
      <c r="I61" s="799" t="s">
        <v>1636</v>
      </c>
      <c r="J61" s="1188" t="s">
        <v>253</v>
      </c>
      <c r="K61" s="837" t="s">
        <v>259</v>
      </c>
      <c r="L61" s="838" t="s">
        <v>1639</v>
      </c>
      <c r="M61" s="1189">
        <f t="shared" si="10"/>
        <v>0.5</v>
      </c>
      <c r="N61" s="827"/>
      <c r="O61" s="817"/>
      <c r="P61" s="1196">
        <v>0.5</v>
      </c>
      <c r="Q61" s="817"/>
      <c r="R61" s="817"/>
      <c r="S61" s="817"/>
      <c r="T61" s="817"/>
      <c r="U61" s="817"/>
      <c r="V61" s="817"/>
      <c r="W61" s="817"/>
      <c r="X61" s="828"/>
      <c r="Y61" s="142"/>
    </row>
    <row r="62" spans="1:25" ht="48">
      <c r="A62" s="839" t="s">
        <v>139</v>
      </c>
      <c r="B62" s="835">
        <v>4</v>
      </c>
      <c r="C62" s="835">
        <v>74</v>
      </c>
      <c r="D62" s="835">
        <v>9</v>
      </c>
      <c r="E62" s="835">
        <v>0.4</v>
      </c>
      <c r="F62" s="836" t="s">
        <v>462</v>
      </c>
      <c r="G62" s="1202" t="s">
        <v>309</v>
      </c>
      <c r="H62" s="799" t="s">
        <v>1603</v>
      </c>
      <c r="I62" s="799" t="s">
        <v>1636</v>
      </c>
      <c r="J62" s="1188" t="s">
        <v>253</v>
      </c>
      <c r="K62" s="837" t="s">
        <v>259</v>
      </c>
      <c r="L62" s="838" t="s">
        <v>1640</v>
      </c>
      <c r="M62" s="1189">
        <f t="shared" si="10"/>
        <v>0.5</v>
      </c>
      <c r="N62" s="827"/>
      <c r="O62" s="817"/>
      <c r="P62" s="1196">
        <v>0.5</v>
      </c>
      <c r="Q62" s="817"/>
      <c r="R62" s="817"/>
      <c r="S62" s="817"/>
      <c r="T62" s="817"/>
      <c r="U62" s="817"/>
      <c r="V62" s="817"/>
      <c r="W62" s="817"/>
      <c r="X62" s="828"/>
      <c r="Y62" s="142"/>
    </row>
    <row r="63" spans="1:25" ht="48">
      <c r="A63" s="839" t="s">
        <v>140</v>
      </c>
      <c r="B63" s="835">
        <v>5</v>
      </c>
      <c r="C63" s="835">
        <v>79</v>
      </c>
      <c r="D63" s="835">
        <v>15</v>
      </c>
      <c r="E63" s="835">
        <v>0.6</v>
      </c>
      <c r="F63" s="836" t="s">
        <v>462</v>
      </c>
      <c r="G63" s="1202" t="s">
        <v>309</v>
      </c>
      <c r="H63" s="799" t="s">
        <v>1603</v>
      </c>
      <c r="I63" s="799" t="s">
        <v>1636</v>
      </c>
      <c r="J63" s="1188" t="s">
        <v>253</v>
      </c>
      <c r="K63" s="837" t="s">
        <v>259</v>
      </c>
      <c r="L63" s="838" t="s">
        <v>1641</v>
      </c>
      <c r="M63" s="1189">
        <f t="shared" si="10"/>
        <v>0.6</v>
      </c>
      <c r="N63" s="827"/>
      <c r="O63" s="817"/>
      <c r="P63" s="1196">
        <v>0.6</v>
      </c>
      <c r="Q63" s="817"/>
      <c r="R63" s="817"/>
      <c r="S63" s="817"/>
      <c r="T63" s="817"/>
      <c r="U63" s="817"/>
      <c r="V63" s="817"/>
      <c r="W63" s="817"/>
      <c r="X63" s="828"/>
      <c r="Y63" s="142"/>
    </row>
    <row r="64" spans="1:25" ht="48">
      <c r="A64" s="839" t="s">
        <v>140</v>
      </c>
      <c r="B64" s="835">
        <v>6</v>
      </c>
      <c r="C64" s="835">
        <v>44</v>
      </c>
      <c r="D64" s="835">
        <v>10</v>
      </c>
      <c r="E64" s="835">
        <v>0.6</v>
      </c>
      <c r="F64" s="836" t="s">
        <v>462</v>
      </c>
      <c r="G64" s="1202" t="s">
        <v>309</v>
      </c>
      <c r="H64" s="799" t="s">
        <v>1603</v>
      </c>
      <c r="I64" s="799" t="s">
        <v>1636</v>
      </c>
      <c r="J64" s="1188" t="s">
        <v>253</v>
      </c>
      <c r="K64" s="837" t="s">
        <v>259</v>
      </c>
      <c r="L64" s="838" t="s">
        <v>1642</v>
      </c>
      <c r="M64" s="1189">
        <f t="shared" si="10"/>
        <v>0.5</v>
      </c>
      <c r="N64" s="827"/>
      <c r="O64" s="817"/>
      <c r="P64" s="1196">
        <v>0.5</v>
      </c>
      <c r="Q64" s="817"/>
      <c r="R64" s="817"/>
      <c r="S64" s="817"/>
      <c r="T64" s="817"/>
      <c r="U64" s="817"/>
      <c r="V64" s="817"/>
      <c r="W64" s="817"/>
      <c r="X64" s="828"/>
      <c r="Y64" s="142"/>
    </row>
    <row r="65" spans="1:25" ht="48">
      <c r="A65" s="839" t="s">
        <v>140</v>
      </c>
      <c r="B65" s="835">
        <v>7</v>
      </c>
      <c r="C65" s="835">
        <v>45</v>
      </c>
      <c r="D65" s="835">
        <v>6.1</v>
      </c>
      <c r="E65" s="835">
        <v>1</v>
      </c>
      <c r="F65" s="836" t="s">
        <v>462</v>
      </c>
      <c r="G65" s="1202" t="s">
        <v>309</v>
      </c>
      <c r="H65" s="799" t="s">
        <v>1603</v>
      </c>
      <c r="I65" s="799" t="s">
        <v>1636</v>
      </c>
      <c r="J65" s="1188" t="s">
        <v>253</v>
      </c>
      <c r="K65" s="837" t="s">
        <v>259</v>
      </c>
      <c r="L65" s="838" t="s">
        <v>1643</v>
      </c>
      <c r="M65" s="1189">
        <f t="shared" si="10"/>
        <v>1</v>
      </c>
      <c r="N65" s="827"/>
      <c r="O65" s="817"/>
      <c r="P65" s="1196">
        <v>1</v>
      </c>
      <c r="Q65" s="817"/>
      <c r="R65" s="817"/>
      <c r="S65" s="817"/>
      <c r="T65" s="817"/>
      <c r="U65" s="817"/>
      <c r="V65" s="817"/>
      <c r="W65" s="817"/>
      <c r="X65" s="828"/>
      <c r="Y65" s="142"/>
    </row>
    <row r="66" spans="1:25" ht="48">
      <c r="A66" s="839" t="s">
        <v>140</v>
      </c>
      <c r="B66" s="835">
        <v>8</v>
      </c>
      <c r="C66" s="835">
        <v>79</v>
      </c>
      <c r="D66" s="835">
        <v>13.1</v>
      </c>
      <c r="E66" s="835">
        <v>1</v>
      </c>
      <c r="F66" s="836" t="s">
        <v>462</v>
      </c>
      <c r="G66" s="1202" t="s">
        <v>309</v>
      </c>
      <c r="H66" s="799" t="s">
        <v>1603</v>
      </c>
      <c r="I66" s="799" t="s">
        <v>1636</v>
      </c>
      <c r="J66" s="1188" t="s">
        <v>253</v>
      </c>
      <c r="K66" s="837" t="s">
        <v>259</v>
      </c>
      <c r="L66" s="838" t="s">
        <v>1644</v>
      </c>
      <c r="M66" s="1189">
        <f t="shared" si="10"/>
        <v>1</v>
      </c>
      <c r="N66" s="827"/>
      <c r="O66" s="817"/>
      <c r="P66" s="1196">
        <v>1</v>
      </c>
      <c r="Q66" s="817"/>
      <c r="R66" s="817"/>
      <c r="S66" s="817"/>
      <c r="T66" s="817"/>
      <c r="U66" s="817"/>
      <c r="V66" s="817"/>
      <c r="W66" s="817"/>
      <c r="X66" s="828"/>
      <c r="Y66" s="142"/>
    </row>
    <row r="67" spans="1:25" ht="48">
      <c r="A67" s="839" t="s">
        <v>140</v>
      </c>
      <c r="B67" s="835">
        <v>9</v>
      </c>
      <c r="C67" s="835">
        <v>79</v>
      </c>
      <c r="D67" s="835">
        <v>11.1</v>
      </c>
      <c r="E67" s="835">
        <v>0.9</v>
      </c>
      <c r="F67" s="836" t="s">
        <v>462</v>
      </c>
      <c r="G67" s="1202" t="s">
        <v>309</v>
      </c>
      <c r="H67" s="799" t="s">
        <v>1603</v>
      </c>
      <c r="I67" s="799" t="s">
        <v>1636</v>
      </c>
      <c r="J67" s="1188" t="s">
        <v>253</v>
      </c>
      <c r="K67" s="837" t="s">
        <v>259</v>
      </c>
      <c r="L67" s="838" t="s">
        <v>1645</v>
      </c>
      <c r="M67" s="1189">
        <f t="shared" si="10"/>
        <v>0.8</v>
      </c>
      <c r="N67" s="827"/>
      <c r="O67" s="817"/>
      <c r="P67" s="1196">
        <v>0.8</v>
      </c>
      <c r="Q67" s="817"/>
      <c r="R67" s="817"/>
      <c r="S67" s="817"/>
      <c r="T67" s="817"/>
      <c r="U67" s="817"/>
      <c r="V67" s="817"/>
      <c r="W67" s="817"/>
      <c r="X67" s="828"/>
      <c r="Y67" s="142"/>
    </row>
    <row r="68" spans="1:25" ht="48">
      <c r="A68" s="839" t="s">
        <v>139</v>
      </c>
      <c r="B68" s="835">
        <v>10</v>
      </c>
      <c r="C68" s="835">
        <v>19</v>
      </c>
      <c r="D68" s="835">
        <v>15.5</v>
      </c>
      <c r="E68" s="835">
        <v>0.8</v>
      </c>
      <c r="F68" s="836" t="s">
        <v>462</v>
      </c>
      <c r="G68" s="1202" t="s">
        <v>309</v>
      </c>
      <c r="H68" s="799" t="s">
        <v>1603</v>
      </c>
      <c r="I68" s="799" t="s">
        <v>1636</v>
      </c>
      <c r="J68" s="1188" t="s">
        <v>253</v>
      </c>
      <c r="K68" s="837" t="s">
        <v>259</v>
      </c>
      <c r="L68" s="838" t="s">
        <v>1646</v>
      </c>
      <c r="M68" s="1189">
        <f t="shared" si="10"/>
        <v>0.8</v>
      </c>
      <c r="N68" s="827"/>
      <c r="O68" s="817"/>
      <c r="P68" s="1196">
        <v>0.8</v>
      </c>
      <c r="Q68" s="817"/>
      <c r="R68" s="817"/>
      <c r="S68" s="817"/>
      <c r="T68" s="817"/>
      <c r="U68" s="817"/>
      <c r="V68" s="817"/>
      <c r="W68" s="817"/>
      <c r="X68" s="828"/>
      <c r="Y68" s="142"/>
    </row>
    <row r="69" spans="1:25" ht="48">
      <c r="A69" s="839" t="s">
        <v>140</v>
      </c>
      <c r="B69" s="835">
        <v>11</v>
      </c>
      <c r="C69" s="835">
        <v>44</v>
      </c>
      <c r="D69" s="835">
        <v>2</v>
      </c>
      <c r="E69" s="835">
        <v>1</v>
      </c>
      <c r="F69" s="836" t="s">
        <v>462</v>
      </c>
      <c r="G69" s="1202" t="s">
        <v>309</v>
      </c>
      <c r="H69" s="799" t="s">
        <v>1603</v>
      </c>
      <c r="I69" s="799" t="s">
        <v>1636</v>
      </c>
      <c r="J69" s="1188" t="s">
        <v>253</v>
      </c>
      <c r="K69" s="837" t="s">
        <v>259</v>
      </c>
      <c r="L69" s="838" t="s">
        <v>1647</v>
      </c>
      <c r="M69" s="1189">
        <f t="shared" si="10"/>
        <v>1.2</v>
      </c>
      <c r="N69" s="827"/>
      <c r="O69" s="817"/>
      <c r="P69" s="1196">
        <v>1.2</v>
      </c>
      <c r="Q69" s="817"/>
      <c r="R69" s="817"/>
      <c r="S69" s="817"/>
      <c r="T69" s="817"/>
      <c r="U69" s="817"/>
      <c r="V69" s="817"/>
      <c r="W69" s="817"/>
      <c r="X69" s="828"/>
      <c r="Y69" s="142"/>
    </row>
    <row r="70" spans="1:25" ht="48">
      <c r="A70" s="839" t="s">
        <v>139</v>
      </c>
      <c r="B70" s="835">
        <v>12</v>
      </c>
      <c r="C70" s="835">
        <v>73</v>
      </c>
      <c r="D70" s="835">
        <v>20</v>
      </c>
      <c r="E70" s="835">
        <v>0.6</v>
      </c>
      <c r="F70" s="836" t="s">
        <v>462</v>
      </c>
      <c r="G70" s="1202" t="s">
        <v>309</v>
      </c>
      <c r="H70" s="799" t="s">
        <v>1603</v>
      </c>
      <c r="I70" s="799" t="s">
        <v>1636</v>
      </c>
      <c r="J70" s="1188" t="s">
        <v>253</v>
      </c>
      <c r="K70" s="837" t="s">
        <v>259</v>
      </c>
      <c r="L70" s="838" t="s">
        <v>1648</v>
      </c>
      <c r="M70" s="1189">
        <f t="shared" si="10"/>
        <v>0.5</v>
      </c>
      <c r="N70" s="827"/>
      <c r="O70" s="817"/>
      <c r="P70" s="1196">
        <v>0.5</v>
      </c>
      <c r="Q70" s="817"/>
      <c r="R70" s="817"/>
      <c r="S70" s="817"/>
      <c r="T70" s="817"/>
      <c r="U70" s="817"/>
      <c r="V70" s="817"/>
      <c r="W70" s="817"/>
      <c r="X70" s="828"/>
      <c r="Y70" s="142"/>
    </row>
    <row r="71" spans="1:25" ht="48">
      <c r="A71" s="839" t="s">
        <v>139</v>
      </c>
      <c r="B71" s="835">
        <v>13</v>
      </c>
      <c r="C71" s="835">
        <v>75</v>
      </c>
      <c r="D71" s="835" t="s">
        <v>1649</v>
      </c>
      <c r="E71" s="835">
        <v>0.9</v>
      </c>
      <c r="F71" s="836" t="s">
        <v>462</v>
      </c>
      <c r="G71" s="1202" t="s">
        <v>309</v>
      </c>
      <c r="H71" s="799" t="s">
        <v>1603</v>
      </c>
      <c r="I71" s="799" t="s">
        <v>1636</v>
      </c>
      <c r="J71" s="1188" t="s">
        <v>253</v>
      </c>
      <c r="K71" s="837" t="s">
        <v>259</v>
      </c>
      <c r="L71" s="838" t="s">
        <v>1650</v>
      </c>
      <c r="M71" s="1189">
        <f t="shared" si="10"/>
        <v>0.9</v>
      </c>
      <c r="N71" s="827"/>
      <c r="O71" s="817"/>
      <c r="P71" s="1196">
        <v>0.9</v>
      </c>
      <c r="Q71" s="817"/>
      <c r="R71" s="817"/>
      <c r="S71" s="817"/>
      <c r="T71" s="817"/>
      <c r="U71" s="817"/>
      <c r="V71" s="817"/>
      <c r="W71" s="817"/>
      <c r="X71" s="828"/>
      <c r="Y71" s="142"/>
    </row>
    <row r="72" spans="1:25" ht="48">
      <c r="A72" s="839" t="s">
        <v>139</v>
      </c>
      <c r="B72" s="835">
        <v>14</v>
      </c>
      <c r="C72" s="835">
        <v>74</v>
      </c>
      <c r="D72" s="835" t="s">
        <v>1651</v>
      </c>
      <c r="E72" s="835">
        <v>0.5</v>
      </c>
      <c r="F72" s="836" t="s">
        <v>462</v>
      </c>
      <c r="G72" s="1202" t="s">
        <v>309</v>
      </c>
      <c r="H72" s="799" t="s">
        <v>1603</v>
      </c>
      <c r="I72" s="799" t="s">
        <v>1636</v>
      </c>
      <c r="J72" s="1188" t="s">
        <v>253</v>
      </c>
      <c r="K72" s="837" t="s">
        <v>259</v>
      </c>
      <c r="L72" s="838" t="s">
        <v>1652</v>
      </c>
      <c r="M72" s="1189">
        <f t="shared" si="10"/>
        <v>0.5</v>
      </c>
      <c r="N72" s="827"/>
      <c r="O72" s="817"/>
      <c r="P72" s="1196">
        <v>0.5</v>
      </c>
      <c r="Q72" s="817"/>
      <c r="R72" s="817"/>
      <c r="S72" s="817"/>
      <c r="T72" s="817"/>
      <c r="U72" s="817"/>
      <c r="V72" s="817"/>
      <c r="W72" s="817"/>
      <c r="X72" s="828"/>
      <c r="Y72" s="142"/>
    </row>
    <row r="73" spans="1:25" ht="48">
      <c r="A73" s="839" t="s">
        <v>139</v>
      </c>
      <c r="B73" s="835">
        <v>15</v>
      </c>
      <c r="C73" s="835">
        <v>74</v>
      </c>
      <c r="D73" s="835">
        <v>24.4</v>
      </c>
      <c r="E73" s="835">
        <v>0.5</v>
      </c>
      <c r="F73" s="836" t="s">
        <v>462</v>
      </c>
      <c r="G73" s="1202" t="s">
        <v>309</v>
      </c>
      <c r="H73" s="799" t="s">
        <v>1603</v>
      </c>
      <c r="I73" s="799" t="s">
        <v>1636</v>
      </c>
      <c r="J73" s="1188" t="s">
        <v>253</v>
      </c>
      <c r="K73" s="837" t="s">
        <v>259</v>
      </c>
      <c r="L73" s="838" t="s">
        <v>1653</v>
      </c>
      <c r="M73" s="1189">
        <f t="shared" si="10"/>
        <v>0.5</v>
      </c>
      <c r="N73" s="827"/>
      <c r="O73" s="817"/>
      <c r="P73" s="1196">
        <v>0.5</v>
      </c>
      <c r="Q73" s="817"/>
      <c r="R73" s="817"/>
      <c r="S73" s="817"/>
      <c r="T73" s="817"/>
      <c r="U73" s="817"/>
      <c r="V73" s="817"/>
      <c r="W73" s="817"/>
      <c r="X73" s="828"/>
      <c r="Y73" s="142"/>
    </row>
    <row r="74" spans="1:25" ht="48">
      <c r="A74" s="839" t="s">
        <v>139</v>
      </c>
      <c r="B74" s="835">
        <v>16</v>
      </c>
      <c r="C74" s="835">
        <v>74</v>
      </c>
      <c r="D74" s="835">
        <v>19.2</v>
      </c>
      <c r="E74" s="835">
        <v>0.8</v>
      </c>
      <c r="F74" s="836" t="s">
        <v>462</v>
      </c>
      <c r="G74" s="1202" t="s">
        <v>309</v>
      </c>
      <c r="H74" s="799" t="s">
        <v>1603</v>
      </c>
      <c r="I74" s="799" t="s">
        <v>1636</v>
      </c>
      <c r="J74" s="1188" t="s">
        <v>253</v>
      </c>
      <c r="K74" s="837" t="s">
        <v>259</v>
      </c>
      <c r="L74" s="838" t="s">
        <v>1654</v>
      </c>
      <c r="M74" s="1189">
        <f t="shared" si="10"/>
        <v>1</v>
      </c>
      <c r="N74" s="827"/>
      <c r="O74" s="817"/>
      <c r="P74" s="1196">
        <v>1</v>
      </c>
      <c r="Q74" s="817"/>
      <c r="R74" s="817"/>
      <c r="S74" s="817"/>
      <c r="T74" s="817"/>
      <c r="U74" s="817"/>
      <c r="V74" s="817"/>
      <c r="W74" s="817"/>
      <c r="X74" s="828"/>
      <c r="Y74" s="142"/>
    </row>
    <row r="75" spans="1:25" ht="48">
      <c r="A75" s="839" t="s">
        <v>139</v>
      </c>
      <c r="B75" s="835">
        <v>17</v>
      </c>
      <c r="C75" s="835">
        <v>74</v>
      </c>
      <c r="D75" s="835">
        <v>39.2</v>
      </c>
      <c r="E75" s="835">
        <v>0.5</v>
      </c>
      <c r="F75" s="836" t="s">
        <v>462</v>
      </c>
      <c r="G75" s="1202" t="s">
        <v>309</v>
      </c>
      <c r="H75" s="799" t="s">
        <v>1603</v>
      </c>
      <c r="I75" s="799" t="s">
        <v>1636</v>
      </c>
      <c r="J75" s="1188" t="s">
        <v>253</v>
      </c>
      <c r="K75" s="837" t="s">
        <v>259</v>
      </c>
      <c r="L75" s="838" t="s">
        <v>1655</v>
      </c>
      <c r="M75" s="1189">
        <f t="shared" si="10"/>
        <v>0.5</v>
      </c>
      <c r="N75" s="827"/>
      <c r="O75" s="817"/>
      <c r="P75" s="1196">
        <v>0.5</v>
      </c>
      <c r="Q75" s="817"/>
      <c r="R75" s="817"/>
      <c r="S75" s="817"/>
      <c r="T75" s="817"/>
      <c r="U75" s="817"/>
      <c r="V75" s="817"/>
      <c r="W75" s="817"/>
      <c r="X75" s="828"/>
      <c r="Y75" s="142"/>
    </row>
    <row r="76" spans="1:25" ht="48">
      <c r="A76" s="839" t="s">
        <v>140</v>
      </c>
      <c r="B76" s="835">
        <v>18</v>
      </c>
      <c r="C76" s="835">
        <v>79</v>
      </c>
      <c r="D76" s="835">
        <v>2</v>
      </c>
      <c r="E76" s="835">
        <v>0.7</v>
      </c>
      <c r="F76" s="836" t="s">
        <v>462</v>
      </c>
      <c r="G76" s="1202" t="s">
        <v>309</v>
      </c>
      <c r="H76" s="799" t="s">
        <v>1603</v>
      </c>
      <c r="I76" s="799" t="s">
        <v>1636</v>
      </c>
      <c r="J76" s="1188" t="s">
        <v>253</v>
      </c>
      <c r="K76" s="837" t="s">
        <v>259</v>
      </c>
      <c r="L76" s="838" t="s">
        <v>1656</v>
      </c>
      <c r="M76" s="1189">
        <f t="shared" si="10"/>
        <v>0.7</v>
      </c>
      <c r="N76" s="827"/>
      <c r="O76" s="817"/>
      <c r="P76" s="1196">
        <v>0.7</v>
      </c>
      <c r="Q76" s="817"/>
      <c r="R76" s="817"/>
      <c r="S76" s="817"/>
      <c r="T76" s="817"/>
      <c r="U76" s="817"/>
      <c r="V76" s="817"/>
      <c r="W76" s="817"/>
      <c r="X76" s="828"/>
      <c r="Y76" s="142"/>
    </row>
    <row r="77" spans="1:25" ht="48">
      <c r="A77" s="839" t="s">
        <v>139</v>
      </c>
      <c r="B77" s="835">
        <v>19</v>
      </c>
      <c r="C77" s="835">
        <v>19</v>
      </c>
      <c r="D77" s="835">
        <v>16.1</v>
      </c>
      <c r="E77" s="835">
        <v>0.8</v>
      </c>
      <c r="F77" s="836" t="s">
        <v>462</v>
      </c>
      <c r="G77" s="799" t="s">
        <v>909</v>
      </c>
      <c r="H77" s="799" t="s">
        <v>1603</v>
      </c>
      <c r="I77" s="799" t="s">
        <v>1636</v>
      </c>
      <c r="J77" s="1188" t="s">
        <v>253</v>
      </c>
      <c r="K77" s="837" t="s">
        <v>259</v>
      </c>
      <c r="L77" s="838" t="s">
        <v>1657</v>
      </c>
      <c r="M77" s="1189">
        <f t="shared" si="10"/>
        <v>1</v>
      </c>
      <c r="N77" s="827"/>
      <c r="O77" s="817"/>
      <c r="P77" s="1196">
        <v>1</v>
      </c>
      <c r="Q77" s="817"/>
      <c r="R77" s="817"/>
      <c r="S77" s="817"/>
      <c r="T77" s="817"/>
      <c r="U77" s="817"/>
      <c r="V77" s="817"/>
      <c r="W77" s="817"/>
      <c r="X77" s="828"/>
      <c r="Y77" s="142"/>
    </row>
    <row r="78" spans="1:25" ht="14.25">
      <c r="A78" s="809" t="s">
        <v>141</v>
      </c>
      <c r="B78" s="840"/>
      <c r="C78" s="840"/>
      <c r="D78" s="841"/>
      <c r="E78" s="844">
        <f>E77+E76+E75+E74+E73+E72+E71+E70+E69+E68+E67+E66+E65+E64+E63+E62+E61+E60+E59</f>
        <v>14.1</v>
      </c>
      <c r="F78" s="842"/>
      <c r="G78" s="809"/>
      <c r="H78" s="809"/>
      <c r="I78" s="809"/>
      <c r="J78" s="809"/>
      <c r="K78" s="809"/>
      <c r="L78" s="820"/>
      <c r="M78" s="1197">
        <f>M77+M76+M75+M74+M73+M72+M71+M70+M69+M68+M67+M66+M65+M64+M63+M62+M61+M60+M59</f>
        <v>14.100000000000001</v>
      </c>
      <c r="N78" s="1197">
        <f aca="true" t="shared" si="11" ref="N78:Y78">N77+N76+N75+N74+N73+N72+N71+N70+N69+N68+N67+N66+N65+N64+N63+N62+N61+N60+N59</f>
        <v>0</v>
      </c>
      <c r="O78" s="1197">
        <f t="shared" si="11"/>
        <v>0</v>
      </c>
      <c r="P78" s="1197">
        <f t="shared" si="11"/>
        <v>14.100000000000001</v>
      </c>
      <c r="Q78" s="1197">
        <f t="shared" si="11"/>
        <v>0</v>
      </c>
      <c r="R78" s="1197">
        <f t="shared" si="11"/>
        <v>0</v>
      </c>
      <c r="S78" s="1197">
        <f t="shared" si="11"/>
        <v>0</v>
      </c>
      <c r="T78" s="1197">
        <f t="shared" si="11"/>
        <v>0</v>
      </c>
      <c r="U78" s="1197">
        <f t="shared" si="11"/>
        <v>0</v>
      </c>
      <c r="V78" s="1197">
        <f t="shared" si="11"/>
        <v>0</v>
      </c>
      <c r="W78" s="1197">
        <f t="shared" si="11"/>
        <v>0</v>
      </c>
      <c r="X78" s="1197">
        <f t="shared" si="11"/>
        <v>0</v>
      </c>
      <c r="Y78" s="1197">
        <f t="shared" si="11"/>
        <v>0</v>
      </c>
    </row>
    <row r="79" spans="1:25" ht="48">
      <c r="A79" s="845" t="s">
        <v>1658</v>
      </c>
      <c r="B79" s="820">
        <v>1</v>
      </c>
      <c r="C79" s="820">
        <v>69</v>
      </c>
      <c r="D79" s="1600" t="s">
        <v>1649</v>
      </c>
      <c r="E79" s="1601">
        <v>1</v>
      </c>
      <c r="F79" s="836" t="s">
        <v>462</v>
      </c>
      <c r="G79" s="1202" t="s">
        <v>309</v>
      </c>
      <c r="H79" s="799" t="s">
        <v>1603</v>
      </c>
      <c r="I79" s="799" t="s">
        <v>129</v>
      </c>
      <c r="J79" s="1188" t="s">
        <v>253</v>
      </c>
      <c r="K79" s="837" t="s">
        <v>259</v>
      </c>
      <c r="L79" s="1602" t="s">
        <v>1659</v>
      </c>
      <c r="M79" s="1189">
        <f>N79+O79+P79+Q79+R79+S79+T79+U79</f>
        <v>6.699999999999999</v>
      </c>
      <c r="N79" s="1601"/>
      <c r="O79" s="1601">
        <v>1.3</v>
      </c>
      <c r="P79" s="1601">
        <v>4</v>
      </c>
      <c r="Q79" s="815"/>
      <c r="R79" s="815"/>
      <c r="S79" s="815"/>
      <c r="T79" s="815"/>
      <c r="U79" s="817">
        <v>1.4</v>
      </c>
      <c r="V79" s="815"/>
      <c r="W79" s="1603"/>
      <c r="X79" s="853"/>
      <c r="Y79" s="828"/>
    </row>
    <row r="80" spans="1:25" ht="48">
      <c r="A80" s="815" t="s">
        <v>262</v>
      </c>
      <c r="B80" s="820">
        <v>2</v>
      </c>
      <c r="C80" s="820">
        <v>69</v>
      </c>
      <c r="D80" s="1604">
        <v>8.1</v>
      </c>
      <c r="E80" s="1601">
        <v>1</v>
      </c>
      <c r="F80" s="836" t="s">
        <v>462</v>
      </c>
      <c r="G80" s="1202" t="s">
        <v>309</v>
      </c>
      <c r="H80" s="799" t="s">
        <v>1603</v>
      </c>
      <c r="I80" s="799" t="s">
        <v>129</v>
      </c>
      <c r="J80" s="1188" t="s">
        <v>253</v>
      </c>
      <c r="K80" s="837" t="s">
        <v>259</v>
      </c>
      <c r="L80" s="1602" t="s">
        <v>1659</v>
      </c>
      <c r="M80" s="1189">
        <f>N80+O80+P80+Q80+R80+S80+T80+U80</f>
        <v>6.6</v>
      </c>
      <c r="N80" s="1601"/>
      <c r="O80" s="1601">
        <v>1.3</v>
      </c>
      <c r="P80" s="1601">
        <v>4</v>
      </c>
      <c r="Q80" s="815"/>
      <c r="R80" s="815"/>
      <c r="S80" s="815"/>
      <c r="T80" s="815"/>
      <c r="U80" s="817">
        <v>1.3</v>
      </c>
      <c r="V80" s="815"/>
      <c r="W80" s="1603"/>
      <c r="X80" s="853"/>
      <c r="Y80" s="828"/>
    </row>
    <row r="81" spans="1:25" ht="14.25">
      <c r="A81" s="808" t="s">
        <v>298</v>
      </c>
      <c r="B81" s="809"/>
      <c r="C81" s="809"/>
      <c r="D81" s="848"/>
      <c r="E81" s="849">
        <f>E80+E79</f>
        <v>2</v>
      </c>
      <c r="F81" s="842"/>
      <c r="G81" s="809"/>
      <c r="H81" s="809"/>
      <c r="I81" s="809"/>
      <c r="J81" s="809"/>
      <c r="K81" s="809"/>
      <c r="L81" s="815"/>
      <c r="M81" s="1054">
        <f>M80+M79</f>
        <v>13.299999999999999</v>
      </c>
      <c r="N81" s="1054">
        <f aca="true" t="shared" si="12" ref="N81:Y81">N80+N79</f>
        <v>0</v>
      </c>
      <c r="O81" s="1054">
        <f t="shared" si="12"/>
        <v>2.6</v>
      </c>
      <c r="P81" s="1054">
        <f t="shared" si="12"/>
        <v>8</v>
      </c>
      <c r="Q81" s="1054">
        <f t="shared" si="12"/>
        <v>0</v>
      </c>
      <c r="R81" s="1054">
        <f t="shared" si="12"/>
        <v>0</v>
      </c>
      <c r="S81" s="1054">
        <f t="shared" si="12"/>
        <v>0</v>
      </c>
      <c r="T81" s="1054">
        <f t="shared" si="12"/>
        <v>0</v>
      </c>
      <c r="U81" s="1054">
        <f t="shared" si="12"/>
        <v>2.7</v>
      </c>
      <c r="V81" s="1054">
        <f t="shared" si="12"/>
        <v>0</v>
      </c>
      <c r="W81" s="1054">
        <f t="shared" si="12"/>
        <v>0</v>
      </c>
      <c r="X81" s="1054">
        <f t="shared" si="12"/>
        <v>0</v>
      </c>
      <c r="Y81" s="1054">
        <f t="shared" si="12"/>
        <v>0</v>
      </c>
    </row>
    <row r="82" spans="1:25" ht="48">
      <c r="A82" s="845" t="s">
        <v>1660</v>
      </c>
      <c r="B82" s="815">
        <v>1</v>
      </c>
      <c r="C82" s="799">
        <v>3</v>
      </c>
      <c r="D82" s="800">
        <v>2.1</v>
      </c>
      <c r="E82" s="799">
        <v>1</v>
      </c>
      <c r="F82" s="847" t="s">
        <v>462</v>
      </c>
      <c r="G82" s="1202" t="s">
        <v>309</v>
      </c>
      <c r="H82" s="799" t="s">
        <v>1603</v>
      </c>
      <c r="I82" s="799"/>
      <c r="J82" s="1188" t="s">
        <v>253</v>
      </c>
      <c r="K82" s="837" t="s">
        <v>259</v>
      </c>
      <c r="L82" s="838" t="s">
        <v>1661</v>
      </c>
      <c r="M82" s="1189">
        <f aca="true" t="shared" si="13" ref="M82:M96">N82+O82+P82+Q82+R82+S82+T82+U82</f>
        <v>0.8999999999999999</v>
      </c>
      <c r="N82" s="803"/>
      <c r="O82" s="803"/>
      <c r="P82" s="803">
        <v>0.7</v>
      </c>
      <c r="Q82" s="799"/>
      <c r="R82" s="799"/>
      <c r="S82" s="799"/>
      <c r="T82" s="799"/>
      <c r="U82" s="803">
        <v>0.2</v>
      </c>
      <c r="V82" s="799"/>
      <c r="X82" s="851"/>
      <c r="Y82" s="142"/>
    </row>
    <row r="83" spans="1:25" ht="48">
      <c r="A83" s="815" t="s">
        <v>926</v>
      </c>
      <c r="B83" s="815">
        <v>2</v>
      </c>
      <c r="C83" s="799">
        <v>6</v>
      </c>
      <c r="D83" s="800">
        <v>8.5</v>
      </c>
      <c r="E83" s="799">
        <v>0.8</v>
      </c>
      <c r="F83" s="847" t="s">
        <v>462</v>
      </c>
      <c r="G83" s="799" t="s">
        <v>909</v>
      </c>
      <c r="H83" s="799" t="s">
        <v>1603</v>
      </c>
      <c r="I83" s="799"/>
      <c r="J83" s="1188" t="s">
        <v>253</v>
      </c>
      <c r="K83" s="837" t="s">
        <v>259</v>
      </c>
      <c r="L83" s="838" t="s">
        <v>1662</v>
      </c>
      <c r="M83" s="1189">
        <f t="shared" si="13"/>
        <v>0.7</v>
      </c>
      <c r="N83" s="803"/>
      <c r="O83" s="803">
        <v>0.1</v>
      </c>
      <c r="P83" s="803">
        <v>0.6</v>
      </c>
      <c r="Q83" s="799"/>
      <c r="R83" s="799"/>
      <c r="S83" s="799"/>
      <c r="T83" s="799"/>
      <c r="U83" s="803"/>
      <c r="V83" s="799"/>
      <c r="W83" s="799"/>
      <c r="X83" s="851"/>
      <c r="Y83" s="142"/>
    </row>
    <row r="84" spans="1:25" ht="48">
      <c r="A84" s="815" t="s">
        <v>926</v>
      </c>
      <c r="B84" s="815">
        <v>3</v>
      </c>
      <c r="C84" s="799">
        <v>6</v>
      </c>
      <c r="D84" s="800">
        <v>11.4</v>
      </c>
      <c r="E84" s="799">
        <v>1</v>
      </c>
      <c r="F84" s="847" t="s">
        <v>462</v>
      </c>
      <c r="G84" s="799" t="s">
        <v>909</v>
      </c>
      <c r="H84" s="799" t="s">
        <v>1603</v>
      </c>
      <c r="I84" s="799"/>
      <c r="J84" s="1188" t="s">
        <v>253</v>
      </c>
      <c r="K84" s="837" t="s">
        <v>259</v>
      </c>
      <c r="L84" s="838" t="s">
        <v>1663</v>
      </c>
      <c r="M84" s="1189">
        <f t="shared" si="13"/>
        <v>0.8</v>
      </c>
      <c r="N84" s="803"/>
      <c r="O84" s="803"/>
      <c r="P84" s="803">
        <v>0.8</v>
      </c>
      <c r="Q84" s="803"/>
      <c r="R84" s="799"/>
      <c r="S84" s="799"/>
      <c r="T84" s="799"/>
      <c r="U84" s="803"/>
      <c r="V84" s="799"/>
      <c r="W84" s="803"/>
      <c r="X84" s="851"/>
      <c r="Y84" s="142"/>
    </row>
    <row r="85" spans="1:25" ht="48">
      <c r="A85" s="815" t="s">
        <v>926</v>
      </c>
      <c r="B85" s="815">
        <v>4</v>
      </c>
      <c r="C85" s="799">
        <v>6</v>
      </c>
      <c r="D85" s="800">
        <v>15.3</v>
      </c>
      <c r="E85" s="799">
        <v>1</v>
      </c>
      <c r="F85" s="847" t="s">
        <v>462</v>
      </c>
      <c r="G85" s="799" t="s">
        <v>909</v>
      </c>
      <c r="H85" s="799" t="s">
        <v>1603</v>
      </c>
      <c r="I85" s="799"/>
      <c r="J85" s="1188" t="s">
        <v>253</v>
      </c>
      <c r="K85" s="837" t="s">
        <v>259</v>
      </c>
      <c r="L85" s="838" t="s">
        <v>1664</v>
      </c>
      <c r="M85" s="1189">
        <f t="shared" si="13"/>
        <v>0.8</v>
      </c>
      <c r="N85" s="803"/>
      <c r="O85" s="803"/>
      <c r="P85" s="803">
        <v>0.6</v>
      </c>
      <c r="Q85" s="799"/>
      <c r="R85" s="799"/>
      <c r="S85" s="799"/>
      <c r="T85" s="799"/>
      <c r="U85" s="803">
        <v>0.2</v>
      </c>
      <c r="V85" s="799"/>
      <c r="W85" s="799"/>
      <c r="X85" s="851"/>
      <c r="Y85" s="142"/>
    </row>
    <row r="86" spans="1:25" ht="48">
      <c r="A86" s="815" t="s">
        <v>1665</v>
      </c>
      <c r="B86" s="815">
        <v>5</v>
      </c>
      <c r="C86" s="799">
        <v>15</v>
      </c>
      <c r="D86" s="800">
        <v>1.2</v>
      </c>
      <c r="E86" s="799">
        <v>0.8</v>
      </c>
      <c r="F86" s="847" t="s">
        <v>462</v>
      </c>
      <c r="G86" s="799" t="s">
        <v>909</v>
      </c>
      <c r="H86" s="799" t="s">
        <v>1603</v>
      </c>
      <c r="I86" s="799"/>
      <c r="J86" s="1188" t="s">
        <v>253</v>
      </c>
      <c r="K86" s="837" t="s">
        <v>259</v>
      </c>
      <c r="L86" s="838" t="s">
        <v>1666</v>
      </c>
      <c r="M86" s="1189">
        <f t="shared" si="13"/>
        <v>0.6</v>
      </c>
      <c r="N86" s="803"/>
      <c r="O86" s="803">
        <v>0.1</v>
      </c>
      <c r="P86" s="803">
        <v>0.5</v>
      </c>
      <c r="Q86" s="799"/>
      <c r="R86" s="799"/>
      <c r="S86" s="799"/>
      <c r="T86" s="799"/>
      <c r="U86" s="803"/>
      <c r="V86" s="799"/>
      <c r="W86" s="803"/>
      <c r="X86" s="851"/>
      <c r="Y86" s="142"/>
    </row>
    <row r="87" spans="1:25" ht="48">
      <c r="A87" s="815" t="s">
        <v>1667</v>
      </c>
      <c r="B87" s="815">
        <v>6</v>
      </c>
      <c r="C87" s="799">
        <v>24</v>
      </c>
      <c r="D87" s="800">
        <v>4.2</v>
      </c>
      <c r="E87" s="799">
        <v>0.8</v>
      </c>
      <c r="F87" s="847" t="s">
        <v>462</v>
      </c>
      <c r="G87" s="799" t="s">
        <v>909</v>
      </c>
      <c r="H87" s="799" t="s">
        <v>1603</v>
      </c>
      <c r="I87" s="799"/>
      <c r="J87" s="1188" t="s">
        <v>253</v>
      </c>
      <c r="K87" s="837" t="s">
        <v>259</v>
      </c>
      <c r="L87" s="838" t="s">
        <v>1668</v>
      </c>
      <c r="M87" s="1189">
        <f t="shared" si="13"/>
        <v>0.6</v>
      </c>
      <c r="N87" s="803"/>
      <c r="O87" s="803">
        <v>0.1</v>
      </c>
      <c r="P87" s="803">
        <v>0.5</v>
      </c>
      <c r="Q87" s="799"/>
      <c r="R87" s="799"/>
      <c r="S87" s="799"/>
      <c r="T87" s="799"/>
      <c r="U87" s="803"/>
      <c r="V87" s="799"/>
      <c r="W87" s="803"/>
      <c r="X87" s="851"/>
      <c r="Y87" s="142"/>
    </row>
    <row r="88" spans="1:25" ht="48">
      <c r="A88" s="815" t="s">
        <v>1669</v>
      </c>
      <c r="B88" s="815">
        <v>7</v>
      </c>
      <c r="C88" s="799">
        <v>40</v>
      </c>
      <c r="D88" s="800">
        <v>3.1</v>
      </c>
      <c r="E88" s="799">
        <v>0.6</v>
      </c>
      <c r="F88" s="847" t="s">
        <v>462</v>
      </c>
      <c r="G88" s="1202" t="s">
        <v>309</v>
      </c>
      <c r="H88" s="799" t="s">
        <v>1603</v>
      </c>
      <c r="I88" s="799"/>
      <c r="J88" s="1188" t="s">
        <v>253</v>
      </c>
      <c r="K88" s="837" t="s">
        <v>259</v>
      </c>
      <c r="L88" s="838" t="s">
        <v>1670</v>
      </c>
      <c r="M88" s="1189">
        <f t="shared" si="13"/>
        <v>0.5</v>
      </c>
      <c r="N88" s="803"/>
      <c r="O88" s="803">
        <v>0.1</v>
      </c>
      <c r="P88" s="803">
        <v>0.4</v>
      </c>
      <c r="Q88" s="799"/>
      <c r="R88" s="799"/>
      <c r="S88" s="799"/>
      <c r="T88" s="799"/>
      <c r="U88" s="803"/>
      <c r="V88" s="799"/>
      <c r="W88" s="803"/>
      <c r="X88" s="851"/>
      <c r="Y88" s="142"/>
    </row>
    <row r="89" spans="1:25" ht="48">
      <c r="A89" s="815" t="s">
        <v>1669</v>
      </c>
      <c r="B89" s="815">
        <v>8</v>
      </c>
      <c r="C89" s="799">
        <v>41</v>
      </c>
      <c r="D89" s="800">
        <v>1.5</v>
      </c>
      <c r="E89" s="799">
        <v>0.9</v>
      </c>
      <c r="F89" s="847" t="s">
        <v>462</v>
      </c>
      <c r="G89" s="1202" t="s">
        <v>309</v>
      </c>
      <c r="H89" s="799" t="s">
        <v>1603</v>
      </c>
      <c r="I89" s="799"/>
      <c r="J89" s="1188" t="s">
        <v>253</v>
      </c>
      <c r="K89" s="837" t="s">
        <v>259</v>
      </c>
      <c r="L89" s="838" t="s">
        <v>1671</v>
      </c>
      <c r="M89" s="1189">
        <f t="shared" si="13"/>
        <v>0.7</v>
      </c>
      <c r="N89" s="803"/>
      <c r="O89" s="803"/>
      <c r="P89" s="803">
        <v>0.6</v>
      </c>
      <c r="Q89" s="799"/>
      <c r="R89" s="799"/>
      <c r="S89" s="799"/>
      <c r="T89" s="799"/>
      <c r="U89" s="803">
        <v>0.1</v>
      </c>
      <c r="V89" s="799"/>
      <c r="W89" s="803"/>
      <c r="X89" s="851"/>
      <c r="Y89" s="142"/>
    </row>
    <row r="90" spans="1:25" ht="48">
      <c r="A90" s="815" t="s">
        <v>1669</v>
      </c>
      <c r="B90" s="815">
        <v>9</v>
      </c>
      <c r="C90" s="799">
        <v>41</v>
      </c>
      <c r="D90" s="800">
        <v>10.1</v>
      </c>
      <c r="E90" s="799">
        <v>0.7</v>
      </c>
      <c r="F90" s="847" t="s">
        <v>462</v>
      </c>
      <c r="G90" s="1202" t="s">
        <v>309</v>
      </c>
      <c r="H90" s="799" t="s">
        <v>1603</v>
      </c>
      <c r="I90" s="799"/>
      <c r="J90" s="1188" t="s">
        <v>253</v>
      </c>
      <c r="K90" s="837" t="s">
        <v>259</v>
      </c>
      <c r="L90" s="838" t="s">
        <v>1672</v>
      </c>
      <c r="M90" s="1189">
        <f t="shared" si="13"/>
        <v>0.6</v>
      </c>
      <c r="N90" s="803"/>
      <c r="O90" s="803">
        <v>0.1</v>
      </c>
      <c r="P90" s="803">
        <v>0.5</v>
      </c>
      <c r="Q90" s="799"/>
      <c r="R90" s="799"/>
      <c r="S90" s="799"/>
      <c r="T90" s="799"/>
      <c r="U90" s="803"/>
      <c r="V90" s="799"/>
      <c r="W90" s="803"/>
      <c r="X90" s="851"/>
      <c r="Y90" s="142"/>
    </row>
    <row r="91" spans="1:25" ht="48">
      <c r="A91" s="815" t="s">
        <v>927</v>
      </c>
      <c r="B91" s="815">
        <v>10</v>
      </c>
      <c r="C91" s="799">
        <v>48</v>
      </c>
      <c r="D91" s="800">
        <v>11.2</v>
      </c>
      <c r="E91" s="799">
        <v>0.9</v>
      </c>
      <c r="F91" s="847" t="s">
        <v>462</v>
      </c>
      <c r="G91" s="799" t="s">
        <v>909</v>
      </c>
      <c r="H91" s="799" t="s">
        <v>1603</v>
      </c>
      <c r="I91" s="799"/>
      <c r="J91" s="1188" t="s">
        <v>253</v>
      </c>
      <c r="K91" s="837" t="s">
        <v>259</v>
      </c>
      <c r="L91" s="838" t="s">
        <v>1673</v>
      </c>
      <c r="M91" s="1189">
        <f t="shared" si="13"/>
        <v>0.8</v>
      </c>
      <c r="N91" s="803"/>
      <c r="O91" s="803"/>
      <c r="P91" s="803">
        <v>0.6</v>
      </c>
      <c r="Q91" s="799"/>
      <c r="R91" s="799"/>
      <c r="S91" s="799"/>
      <c r="T91" s="799"/>
      <c r="U91" s="803">
        <v>0.2</v>
      </c>
      <c r="V91" s="799"/>
      <c r="W91" s="803"/>
      <c r="X91" s="851"/>
      <c r="Y91" s="142"/>
    </row>
    <row r="92" spans="1:25" ht="48">
      <c r="A92" s="815" t="s">
        <v>261</v>
      </c>
      <c r="B92" s="815">
        <v>11</v>
      </c>
      <c r="C92" s="799">
        <v>61</v>
      </c>
      <c r="D92" s="800">
        <v>23.1</v>
      </c>
      <c r="E92" s="799">
        <v>0.9</v>
      </c>
      <c r="F92" s="847" t="s">
        <v>462</v>
      </c>
      <c r="G92" s="799" t="s">
        <v>909</v>
      </c>
      <c r="H92" s="799" t="s">
        <v>1603</v>
      </c>
      <c r="I92" s="799"/>
      <c r="J92" s="1188" t="s">
        <v>253</v>
      </c>
      <c r="K92" s="837" t="s">
        <v>259</v>
      </c>
      <c r="L92" s="838" t="s">
        <v>928</v>
      </c>
      <c r="M92" s="1189">
        <f t="shared" si="13"/>
        <v>0.7</v>
      </c>
      <c r="N92" s="803"/>
      <c r="O92" s="803"/>
      <c r="P92" s="803">
        <v>0.6</v>
      </c>
      <c r="Q92" s="799"/>
      <c r="R92" s="799"/>
      <c r="S92" s="799"/>
      <c r="T92" s="799"/>
      <c r="U92" s="803">
        <v>0.1</v>
      </c>
      <c r="V92" s="799"/>
      <c r="W92" s="803"/>
      <c r="X92" s="851"/>
      <c r="Y92" s="142"/>
    </row>
    <row r="93" spans="1:25" ht="48">
      <c r="A93" s="815" t="s">
        <v>261</v>
      </c>
      <c r="B93" s="815">
        <v>12</v>
      </c>
      <c r="C93" s="799">
        <v>63</v>
      </c>
      <c r="D93" s="800">
        <v>17.1</v>
      </c>
      <c r="E93" s="799">
        <v>0.9</v>
      </c>
      <c r="F93" s="847" t="s">
        <v>462</v>
      </c>
      <c r="G93" s="1202" t="s">
        <v>309</v>
      </c>
      <c r="H93" s="799" t="s">
        <v>1603</v>
      </c>
      <c r="I93" s="799"/>
      <c r="J93" s="1188" t="s">
        <v>253</v>
      </c>
      <c r="K93" s="837" t="s">
        <v>259</v>
      </c>
      <c r="L93" s="838" t="s">
        <v>1674</v>
      </c>
      <c r="M93" s="1189">
        <f t="shared" si="13"/>
        <v>0.8</v>
      </c>
      <c r="N93" s="803"/>
      <c r="O93" s="803"/>
      <c r="P93" s="803">
        <v>0.6</v>
      </c>
      <c r="Q93" s="799"/>
      <c r="R93" s="799"/>
      <c r="S93" s="799"/>
      <c r="T93" s="799"/>
      <c r="U93" s="803">
        <v>0.2</v>
      </c>
      <c r="V93" s="799"/>
      <c r="W93" s="803"/>
      <c r="X93" s="851"/>
      <c r="Y93" s="142"/>
    </row>
    <row r="94" spans="1:25" ht="48">
      <c r="A94" s="815" t="s">
        <v>261</v>
      </c>
      <c r="B94" s="815">
        <v>13</v>
      </c>
      <c r="C94" s="815">
        <v>63</v>
      </c>
      <c r="D94" s="825">
        <v>25.1</v>
      </c>
      <c r="E94" s="1198">
        <v>1</v>
      </c>
      <c r="F94" s="847" t="s">
        <v>462</v>
      </c>
      <c r="G94" s="1202" t="s">
        <v>309</v>
      </c>
      <c r="H94" s="799" t="s">
        <v>1603</v>
      </c>
      <c r="I94" s="799"/>
      <c r="J94" s="1188" t="s">
        <v>253</v>
      </c>
      <c r="K94" s="837" t="s">
        <v>259</v>
      </c>
      <c r="L94" s="838" t="s">
        <v>929</v>
      </c>
      <c r="M94" s="1189">
        <f t="shared" si="13"/>
        <v>0.8999999999999999</v>
      </c>
      <c r="N94" s="803"/>
      <c r="O94" s="803">
        <v>0.2</v>
      </c>
      <c r="P94" s="803">
        <v>0.7</v>
      </c>
      <c r="Q94" s="799"/>
      <c r="R94" s="799"/>
      <c r="S94" s="799"/>
      <c r="T94" s="799"/>
      <c r="U94" s="799"/>
      <c r="V94" s="799"/>
      <c r="W94" s="803"/>
      <c r="X94" s="851"/>
      <c r="Y94" s="142"/>
    </row>
    <row r="95" spans="1:25" ht="48">
      <c r="A95" s="815" t="s">
        <v>261</v>
      </c>
      <c r="B95" s="815">
        <v>14</v>
      </c>
      <c r="C95" s="815">
        <v>66</v>
      </c>
      <c r="D95" s="825">
        <v>15.1</v>
      </c>
      <c r="E95" s="846">
        <v>1</v>
      </c>
      <c r="F95" s="847" t="s">
        <v>462</v>
      </c>
      <c r="G95" s="1202" t="s">
        <v>309</v>
      </c>
      <c r="H95" s="799" t="s">
        <v>1603</v>
      </c>
      <c r="I95" s="799"/>
      <c r="J95" s="1188" t="s">
        <v>253</v>
      </c>
      <c r="K95" s="837" t="s">
        <v>259</v>
      </c>
      <c r="L95" s="838" t="s">
        <v>1675</v>
      </c>
      <c r="M95" s="1189">
        <f t="shared" si="13"/>
        <v>0.8999999999999999</v>
      </c>
      <c r="N95" s="803"/>
      <c r="O95" s="803">
        <v>0.2</v>
      </c>
      <c r="P95" s="803">
        <v>0.7</v>
      </c>
      <c r="Q95" s="799"/>
      <c r="R95" s="799"/>
      <c r="S95" s="799"/>
      <c r="T95" s="799"/>
      <c r="U95" s="799"/>
      <c r="V95" s="799"/>
      <c r="W95" s="803"/>
      <c r="X95" s="851"/>
      <c r="Y95" s="142"/>
    </row>
    <row r="96" spans="1:25" ht="48">
      <c r="A96" s="815" t="s">
        <v>261</v>
      </c>
      <c r="B96" s="815">
        <v>15</v>
      </c>
      <c r="C96" s="815">
        <v>67</v>
      </c>
      <c r="D96" s="825">
        <v>14.1</v>
      </c>
      <c r="E96" s="846">
        <v>1</v>
      </c>
      <c r="F96" s="847" t="s">
        <v>462</v>
      </c>
      <c r="G96" s="1202" t="s">
        <v>309</v>
      </c>
      <c r="H96" s="799" t="s">
        <v>1603</v>
      </c>
      <c r="I96" s="799"/>
      <c r="J96" s="1188" t="s">
        <v>253</v>
      </c>
      <c r="K96" s="837" t="s">
        <v>259</v>
      </c>
      <c r="L96" s="838" t="s">
        <v>1676</v>
      </c>
      <c r="M96" s="1189">
        <f t="shared" si="13"/>
        <v>0.8</v>
      </c>
      <c r="N96" s="803"/>
      <c r="O96" s="803">
        <v>0.2</v>
      </c>
      <c r="P96" s="803">
        <v>0.6</v>
      </c>
      <c r="Q96" s="799"/>
      <c r="R96" s="799"/>
      <c r="S96" s="799"/>
      <c r="T96" s="799"/>
      <c r="U96" s="799"/>
      <c r="V96" s="799"/>
      <c r="W96" s="803"/>
      <c r="X96" s="851"/>
      <c r="Y96" s="142"/>
    </row>
    <row r="97" spans="1:25" ht="14.25">
      <c r="A97" s="808" t="s">
        <v>298</v>
      </c>
      <c r="B97" s="808"/>
      <c r="C97" s="808"/>
      <c r="D97" s="816"/>
      <c r="E97" s="808">
        <f>E96+E95+E94+E93+E92+E91+E90+E89+E88+E87+E86+E85+E84+E83+E82</f>
        <v>13.300000000000002</v>
      </c>
      <c r="F97" s="808"/>
      <c r="G97" s="808"/>
      <c r="H97" s="808"/>
      <c r="I97" s="808"/>
      <c r="J97" s="808"/>
      <c r="K97" s="808"/>
      <c r="L97" s="808"/>
      <c r="M97" s="1054">
        <f>M96+M95+M94+M93+M92+M91+M90+M89+M88+M87+M86+M85+M84+M83+M82</f>
        <v>11.1</v>
      </c>
      <c r="N97" s="1054">
        <f aca="true" t="shared" si="14" ref="N97:Y97">N96+N95+N94+N93+N92+N91+N90+N89+N88+N87+N86+N85+N84+N83+N82</f>
        <v>0</v>
      </c>
      <c r="O97" s="1054">
        <f t="shared" si="14"/>
        <v>1.1</v>
      </c>
      <c r="P97" s="1054">
        <f t="shared" si="14"/>
        <v>8.999999999999998</v>
      </c>
      <c r="Q97" s="1054">
        <f t="shared" si="14"/>
        <v>0</v>
      </c>
      <c r="R97" s="1054">
        <f t="shared" si="14"/>
        <v>0</v>
      </c>
      <c r="S97" s="1054">
        <f t="shared" si="14"/>
        <v>0</v>
      </c>
      <c r="T97" s="1054">
        <f t="shared" si="14"/>
        <v>0</v>
      </c>
      <c r="U97" s="1054">
        <f t="shared" si="14"/>
        <v>1</v>
      </c>
      <c r="V97" s="1054">
        <f t="shared" si="14"/>
        <v>0</v>
      </c>
      <c r="W97" s="1054">
        <f t="shared" si="14"/>
        <v>0</v>
      </c>
      <c r="X97" s="1054">
        <f t="shared" si="14"/>
        <v>0</v>
      </c>
      <c r="Y97" s="1054">
        <f t="shared" si="14"/>
        <v>0</v>
      </c>
    </row>
    <row r="98" spans="1:25" ht="14.25">
      <c r="A98" s="809" t="s">
        <v>138</v>
      </c>
      <c r="B98" s="808"/>
      <c r="C98" s="808"/>
      <c r="D98" s="816"/>
      <c r="E98" s="824">
        <f>E97+E81</f>
        <v>15.300000000000002</v>
      </c>
      <c r="F98" s="808"/>
      <c r="G98" s="808"/>
      <c r="H98" s="808"/>
      <c r="I98" s="808"/>
      <c r="J98" s="808"/>
      <c r="K98" s="808"/>
      <c r="L98" s="808"/>
      <c r="M98" s="808">
        <f aca="true" t="shared" si="15" ref="M98:Y98">M79+M97</f>
        <v>17.799999999999997</v>
      </c>
      <c r="N98" s="808">
        <f t="shared" si="15"/>
        <v>0</v>
      </c>
      <c r="O98" s="808">
        <f>O81+O97</f>
        <v>3.7</v>
      </c>
      <c r="P98" s="808">
        <f t="shared" si="15"/>
        <v>12.999999999999998</v>
      </c>
      <c r="Q98" s="808">
        <f t="shared" si="15"/>
        <v>0</v>
      </c>
      <c r="R98" s="808">
        <f t="shared" si="15"/>
        <v>0</v>
      </c>
      <c r="S98" s="808">
        <f t="shared" si="15"/>
        <v>0</v>
      </c>
      <c r="T98" s="808">
        <f t="shared" si="15"/>
        <v>0</v>
      </c>
      <c r="U98" s="808">
        <f t="shared" si="15"/>
        <v>2.4</v>
      </c>
      <c r="V98" s="808">
        <f t="shared" si="15"/>
        <v>0</v>
      </c>
      <c r="W98" s="808">
        <f t="shared" si="15"/>
        <v>0</v>
      </c>
      <c r="X98" s="808">
        <f t="shared" si="15"/>
        <v>0</v>
      </c>
      <c r="Y98" s="808">
        <f t="shared" si="15"/>
        <v>0</v>
      </c>
    </row>
    <row r="99" spans="1:25" ht="48">
      <c r="A99" s="798" t="s">
        <v>1677</v>
      </c>
      <c r="B99" s="815">
        <v>1</v>
      </c>
      <c r="C99" s="815">
        <v>27</v>
      </c>
      <c r="D99" s="825">
        <v>8.1</v>
      </c>
      <c r="E99" s="815">
        <v>0.6</v>
      </c>
      <c r="F99" s="811" t="s">
        <v>220</v>
      </c>
      <c r="G99" s="799" t="s">
        <v>909</v>
      </c>
      <c r="H99" s="799" t="s">
        <v>1603</v>
      </c>
      <c r="I99" s="799" t="s">
        <v>131</v>
      </c>
      <c r="J99" s="1188" t="s">
        <v>253</v>
      </c>
      <c r="K99" s="799" t="s">
        <v>137</v>
      </c>
      <c r="L99" s="815" t="s">
        <v>931</v>
      </c>
      <c r="M99" s="1189">
        <v>2</v>
      </c>
      <c r="N99" s="817"/>
      <c r="O99" s="817"/>
      <c r="P99" s="817"/>
      <c r="Q99" s="817">
        <v>2</v>
      </c>
      <c r="R99" s="817"/>
      <c r="S99" s="817"/>
      <c r="T99" s="817"/>
      <c r="U99" s="817"/>
      <c r="V99" s="817"/>
      <c r="W99" s="817"/>
      <c r="X99" s="828"/>
      <c r="Y99" s="828"/>
    </row>
    <row r="100" spans="1:25" ht="14.25">
      <c r="A100" s="808" t="s">
        <v>298</v>
      </c>
      <c r="B100" s="809"/>
      <c r="C100" s="809"/>
      <c r="D100" s="848"/>
      <c r="E100" s="849">
        <f>E99</f>
        <v>0.6</v>
      </c>
      <c r="F100" s="842"/>
      <c r="G100" s="809"/>
      <c r="H100" s="809"/>
      <c r="I100" s="809"/>
      <c r="J100" s="809"/>
      <c r="K100" s="809"/>
      <c r="L100" s="815"/>
      <c r="M100" s="1054">
        <f>M99</f>
        <v>2</v>
      </c>
      <c r="N100" s="1054">
        <f aca="true" t="shared" si="16" ref="N100:Y100">N99</f>
        <v>0</v>
      </c>
      <c r="O100" s="1054">
        <f t="shared" si="16"/>
        <v>0</v>
      </c>
      <c r="P100" s="1054">
        <f t="shared" si="16"/>
        <v>0</v>
      </c>
      <c r="Q100" s="1054">
        <f t="shared" si="16"/>
        <v>2</v>
      </c>
      <c r="R100" s="1054">
        <f t="shared" si="16"/>
        <v>0</v>
      </c>
      <c r="S100" s="1054">
        <f t="shared" si="16"/>
        <v>0</v>
      </c>
      <c r="T100" s="1054">
        <f t="shared" si="16"/>
        <v>0</v>
      </c>
      <c r="U100" s="1054">
        <f t="shared" si="16"/>
        <v>0</v>
      </c>
      <c r="V100" s="1054">
        <f t="shared" si="16"/>
        <v>0</v>
      </c>
      <c r="W100" s="1054">
        <f t="shared" si="16"/>
        <v>0</v>
      </c>
      <c r="X100" s="1054">
        <f t="shared" si="16"/>
        <v>0</v>
      </c>
      <c r="Y100" s="1054">
        <f t="shared" si="16"/>
        <v>0</v>
      </c>
    </row>
    <row r="101" spans="1:25" ht="27">
      <c r="A101" s="798" t="s">
        <v>930</v>
      </c>
      <c r="B101" s="815"/>
      <c r="C101" s="815"/>
      <c r="D101" s="825"/>
      <c r="E101" s="815"/>
      <c r="F101" s="1199"/>
      <c r="G101" s="799"/>
      <c r="H101" s="799"/>
      <c r="I101" s="799"/>
      <c r="J101" s="1188"/>
      <c r="K101" s="799"/>
      <c r="L101" s="815"/>
      <c r="M101" s="1189"/>
      <c r="N101" s="817"/>
      <c r="O101" s="817"/>
      <c r="P101" s="817"/>
      <c r="Q101" s="817"/>
      <c r="R101" s="817"/>
      <c r="S101" s="817"/>
      <c r="T101" s="817"/>
      <c r="U101" s="817"/>
      <c r="V101" s="817"/>
      <c r="W101" s="817"/>
      <c r="X101" s="828"/>
      <c r="Y101" s="828"/>
    </row>
    <row r="102" spans="1:25" ht="14.25">
      <c r="A102" s="808" t="s">
        <v>298</v>
      </c>
      <c r="B102" s="809"/>
      <c r="C102" s="809"/>
      <c r="D102" s="848"/>
      <c r="E102" s="849">
        <f>SUM(E101:E101)</f>
        <v>0</v>
      </c>
      <c r="F102" s="842"/>
      <c r="G102" s="809"/>
      <c r="H102" s="809"/>
      <c r="I102" s="809"/>
      <c r="J102" s="809"/>
      <c r="K102" s="809"/>
      <c r="L102" s="815"/>
      <c r="M102" s="808">
        <f>SUM(M101:M101)</f>
        <v>0</v>
      </c>
      <c r="N102" s="808">
        <f aca="true" t="shared" si="17" ref="N102:Y102">SUM(N101:N101)</f>
        <v>0</v>
      </c>
      <c r="O102" s="808">
        <f t="shared" si="17"/>
        <v>0</v>
      </c>
      <c r="P102" s="808">
        <f t="shared" si="17"/>
        <v>0</v>
      </c>
      <c r="Q102" s="808">
        <f t="shared" si="17"/>
        <v>0</v>
      </c>
      <c r="R102" s="808">
        <f t="shared" si="17"/>
        <v>0</v>
      </c>
      <c r="S102" s="808">
        <f t="shared" si="17"/>
        <v>0</v>
      </c>
      <c r="T102" s="808">
        <f t="shared" si="17"/>
        <v>0</v>
      </c>
      <c r="U102" s="808">
        <f t="shared" si="17"/>
        <v>0</v>
      </c>
      <c r="V102" s="808">
        <f t="shared" si="17"/>
        <v>0</v>
      </c>
      <c r="W102" s="808">
        <f t="shared" si="17"/>
        <v>0</v>
      </c>
      <c r="X102" s="808">
        <f t="shared" si="17"/>
        <v>0</v>
      </c>
      <c r="Y102" s="808">
        <f t="shared" si="17"/>
        <v>0</v>
      </c>
    </row>
    <row r="103" spans="1:25" ht="14.25">
      <c r="A103" s="809" t="s">
        <v>138</v>
      </c>
      <c r="B103" s="808"/>
      <c r="C103" s="808"/>
      <c r="D103" s="816"/>
      <c r="E103" s="824">
        <f>E100+E102</f>
        <v>0.6</v>
      </c>
      <c r="F103" s="808"/>
      <c r="G103" s="808"/>
      <c r="H103" s="808"/>
      <c r="I103" s="808"/>
      <c r="J103" s="808"/>
      <c r="K103" s="808"/>
      <c r="L103" s="808"/>
      <c r="M103" s="808">
        <f aca="true" t="shared" si="18" ref="M103:Y103">M100+M102</f>
        <v>2</v>
      </c>
      <c r="N103" s="808">
        <f t="shared" si="18"/>
        <v>0</v>
      </c>
      <c r="O103" s="808">
        <f t="shared" si="18"/>
        <v>0</v>
      </c>
      <c r="P103" s="808">
        <f t="shared" si="18"/>
        <v>0</v>
      </c>
      <c r="Q103" s="808">
        <f t="shared" si="18"/>
        <v>2</v>
      </c>
      <c r="R103" s="808">
        <f t="shared" si="18"/>
        <v>0</v>
      </c>
      <c r="S103" s="808">
        <f t="shared" si="18"/>
        <v>0</v>
      </c>
      <c r="T103" s="808">
        <f t="shared" si="18"/>
        <v>0</v>
      </c>
      <c r="U103" s="808">
        <f t="shared" si="18"/>
        <v>0</v>
      </c>
      <c r="V103" s="808">
        <f t="shared" si="18"/>
        <v>0</v>
      </c>
      <c r="W103" s="808">
        <f t="shared" si="18"/>
        <v>0</v>
      </c>
      <c r="X103" s="808">
        <f t="shared" si="18"/>
        <v>0</v>
      </c>
      <c r="Y103" s="808">
        <f t="shared" si="18"/>
        <v>0</v>
      </c>
    </row>
    <row r="104" spans="1:25" ht="48">
      <c r="A104" s="852" t="s">
        <v>1678</v>
      </c>
      <c r="B104" s="1200">
        <v>1</v>
      </c>
      <c r="C104" s="1200">
        <v>34</v>
      </c>
      <c r="D104" s="1201">
        <v>19.1</v>
      </c>
      <c r="E104" s="825">
        <v>1</v>
      </c>
      <c r="F104" s="811" t="s">
        <v>339</v>
      </c>
      <c r="G104" s="799" t="s">
        <v>1679</v>
      </c>
      <c r="H104" s="799" t="s">
        <v>1603</v>
      </c>
      <c r="I104" s="802" t="s">
        <v>136</v>
      </c>
      <c r="J104" s="1188" t="s">
        <v>253</v>
      </c>
      <c r="K104" s="799" t="s">
        <v>257</v>
      </c>
      <c r="L104" s="815" t="s">
        <v>933</v>
      </c>
      <c r="M104" s="1189">
        <f aca="true" t="shared" si="19" ref="M104:M113">N104+O104+P104+Q104+R104+S104+T104+U104</f>
        <v>5</v>
      </c>
      <c r="N104" s="803">
        <v>3</v>
      </c>
      <c r="O104" s="803"/>
      <c r="P104" s="803"/>
      <c r="Q104" s="803"/>
      <c r="R104" s="803">
        <v>2</v>
      </c>
      <c r="S104" s="803"/>
      <c r="T104" s="803"/>
      <c r="U104" s="803"/>
      <c r="V104" s="803"/>
      <c r="W104" s="803"/>
      <c r="X104" s="803"/>
      <c r="Y104" s="142"/>
    </row>
    <row r="105" spans="1:25" ht="48">
      <c r="A105" s="799" t="s">
        <v>932</v>
      </c>
      <c r="B105" s="1200">
        <v>2</v>
      </c>
      <c r="C105" s="1200">
        <v>34</v>
      </c>
      <c r="D105" s="1200">
        <v>5.6</v>
      </c>
      <c r="E105" s="1201">
        <v>1</v>
      </c>
      <c r="F105" s="811" t="s">
        <v>339</v>
      </c>
      <c r="G105" s="799" t="s">
        <v>1679</v>
      </c>
      <c r="H105" s="799" t="s">
        <v>1603</v>
      </c>
      <c r="I105" s="802" t="s">
        <v>136</v>
      </c>
      <c r="J105" s="1188" t="s">
        <v>253</v>
      </c>
      <c r="K105" s="799" t="s">
        <v>257</v>
      </c>
      <c r="L105" s="815" t="s">
        <v>933</v>
      </c>
      <c r="M105" s="1189">
        <f t="shared" si="19"/>
        <v>5</v>
      </c>
      <c r="N105" s="803">
        <v>3</v>
      </c>
      <c r="O105" s="803"/>
      <c r="P105" s="803"/>
      <c r="Q105" s="803"/>
      <c r="R105" s="803">
        <v>2</v>
      </c>
      <c r="S105" s="803"/>
      <c r="T105" s="803"/>
      <c r="U105" s="803"/>
      <c r="V105" s="803"/>
      <c r="W105" s="803"/>
      <c r="X105" s="830"/>
      <c r="Y105" s="142"/>
    </row>
    <row r="106" spans="1:25" ht="48">
      <c r="A106" s="799" t="s">
        <v>1680</v>
      </c>
      <c r="B106" s="1200">
        <v>3</v>
      </c>
      <c r="C106" s="1200">
        <v>21</v>
      </c>
      <c r="D106" s="1200" t="s">
        <v>1681</v>
      </c>
      <c r="E106" s="1201">
        <v>0.9</v>
      </c>
      <c r="F106" s="811" t="s">
        <v>220</v>
      </c>
      <c r="G106" s="1192" t="s">
        <v>309</v>
      </c>
      <c r="H106" s="799" t="s">
        <v>1603</v>
      </c>
      <c r="I106" s="802" t="s">
        <v>136</v>
      </c>
      <c r="J106" s="1188" t="s">
        <v>253</v>
      </c>
      <c r="K106" s="799" t="s">
        <v>257</v>
      </c>
      <c r="L106" s="815" t="s">
        <v>935</v>
      </c>
      <c r="M106" s="1189">
        <f t="shared" si="19"/>
        <v>5</v>
      </c>
      <c r="N106" s="803"/>
      <c r="O106" s="803"/>
      <c r="P106" s="803"/>
      <c r="Q106" s="803">
        <v>4</v>
      </c>
      <c r="R106" s="803"/>
      <c r="S106" s="803">
        <v>1</v>
      </c>
      <c r="T106" s="803"/>
      <c r="U106" s="803"/>
      <c r="V106" s="803"/>
      <c r="W106" s="803"/>
      <c r="X106" s="830"/>
      <c r="Y106" s="142"/>
    </row>
    <row r="107" spans="1:25" ht="48">
      <c r="A107" s="799" t="s">
        <v>934</v>
      </c>
      <c r="B107" s="1200">
        <v>4</v>
      </c>
      <c r="C107" s="1200">
        <v>7</v>
      </c>
      <c r="D107" s="1200">
        <v>55</v>
      </c>
      <c r="E107" s="1201">
        <v>0.7</v>
      </c>
      <c r="F107" s="801" t="s">
        <v>203</v>
      </c>
      <c r="G107" s="1192" t="s">
        <v>309</v>
      </c>
      <c r="H107" s="799" t="s">
        <v>1603</v>
      </c>
      <c r="I107" s="802" t="s">
        <v>136</v>
      </c>
      <c r="J107" s="1188" t="s">
        <v>253</v>
      </c>
      <c r="K107" s="799" t="s">
        <v>257</v>
      </c>
      <c r="L107" s="815" t="s">
        <v>1682</v>
      </c>
      <c r="M107" s="1189">
        <f t="shared" si="19"/>
        <v>3.5</v>
      </c>
      <c r="N107" s="803">
        <v>1.4</v>
      </c>
      <c r="O107" s="803"/>
      <c r="P107" s="803"/>
      <c r="Q107" s="803"/>
      <c r="R107" s="803">
        <v>2.1</v>
      </c>
      <c r="S107" s="803"/>
      <c r="T107" s="803"/>
      <c r="U107" s="803"/>
      <c r="V107" s="803"/>
      <c r="W107" s="803"/>
      <c r="X107" s="830"/>
      <c r="Y107" s="142"/>
    </row>
    <row r="108" spans="1:25" ht="48">
      <c r="A108" s="799" t="s">
        <v>934</v>
      </c>
      <c r="B108" s="1200">
        <v>5</v>
      </c>
      <c r="C108" s="1200">
        <v>8</v>
      </c>
      <c r="D108" s="1605">
        <v>1.1</v>
      </c>
      <c r="E108" s="1201">
        <v>1</v>
      </c>
      <c r="F108" s="801" t="s">
        <v>203</v>
      </c>
      <c r="G108" s="1192" t="s">
        <v>309</v>
      </c>
      <c r="H108" s="799" t="s">
        <v>1603</v>
      </c>
      <c r="I108" s="802" t="s">
        <v>136</v>
      </c>
      <c r="J108" s="1188" t="s">
        <v>253</v>
      </c>
      <c r="K108" s="799" t="s">
        <v>257</v>
      </c>
      <c r="L108" s="815" t="s">
        <v>1682</v>
      </c>
      <c r="M108" s="1189">
        <f t="shared" si="19"/>
        <v>5</v>
      </c>
      <c r="N108" s="803">
        <v>2</v>
      </c>
      <c r="O108" s="803"/>
      <c r="P108" s="803"/>
      <c r="Q108" s="803"/>
      <c r="R108" s="803">
        <v>3</v>
      </c>
      <c r="S108" s="803"/>
      <c r="T108" s="803"/>
      <c r="U108" s="803"/>
      <c r="V108" s="803"/>
      <c r="W108" s="803"/>
      <c r="X108" s="830"/>
      <c r="Y108" s="142"/>
    </row>
    <row r="109" spans="1:25" ht="48">
      <c r="A109" s="799" t="s">
        <v>934</v>
      </c>
      <c r="B109" s="1200">
        <v>6</v>
      </c>
      <c r="C109" s="1200">
        <v>12</v>
      </c>
      <c r="D109" s="1200" t="s">
        <v>1598</v>
      </c>
      <c r="E109" s="1201">
        <v>1</v>
      </c>
      <c r="F109" s="811" t="s">
        <v>339</v>
      </c>
      <c r="G109" s="799" t="s">
        <v>1679</v>
      </c>
      <c r="H109" s="799" t="s">
        <v>1603</v>
      </c>
      <c r="I109" s="802" t="s">
        <v>136</v>
      </c>
      <c r="J109" s="1188" t="s">
        <v>253</v>
      </c>
      <c r="K109" s="799" t="s">
        <v>257</v>
      </c>
      <c r="L109" s="815" t="s">
        <v>933</v>
      </c>
      <c r="M109" s="1189">
        <f t="shared" si="19"/>
        <v>5</v>
      </c>
      <c r="N109" s="803">
        <v>3</v>
      </c>
      <c r="O109" s="803"/>
      <c r="P109" s="803"/>
      <c r="Q109" s="803"/>
      <c r="R109" s="803">
        <v>2</v>
      </c>
      <c r="S109" s="803"/>
      <c r="T109" s="803"/>
      <c r="U109" s="803"/>
      <c r="V109" s="803"/>
      <c r="W109" s="803"/>
      <c r="X109" s="830"/>
      <c r="Y109" s="142"/>
    </row>
    <row r="110" spans="1:25" ht="48">
      <c r="A110" s="799" t="s">
        <v>934</v>
      </c>
      <c r="B110" s="1200">
        <v>7</v>
      </c>
      <c r="C110" s="1200">
        <v>12</v>
      </c>
      <c r="D110" s="1200" t="s">
        <v>1683</v>
      </c>
      <c r="E110" s="1201">
        <v>1</v>
      </c>
      <c r="F110" s="811" t="s">
        <v>339</v>
      </c>
      <c r="G110" s="799" t="s">
        <v>1679</v>
      </c>
      <c r="H110" s="799" t="s">
        <v>1603</v>
      </c>
      <c r="I110" s="802" t="s">
        <v>136</v>
      </c>
      <c r="J110" s="1188" t="s">
        <v>253</v>
      </c>
      <c r="K110" s="799" t="s">
        <v>257</v>
      </c>
      <c r="L110" s="815" t="s">
        <v>933</v>
      </c>
      <c r="M110" s="1189">
        <f t="shared" si="19"/>
        <v>5</v>
      </c>
      <c r="N110" s="803">
        <v>3</v>
      </c>
      <c r="O110" s="803"/>
      <c r="P110" s="803"/>
      <c r="Q110" s="803"/>
      <c r="R110" s="803">
        <v>2</v>
      </c>
      <c r="S110" s="803"/>
      <c r="T110" s="803"/>
      <c r="U110" s="803"/>
      <c r="V110" s="803"/>
      <c r="W110" s="803"/>
      <c r="X110" s="830"/>
      <c r="Y110" s="142"/>
    </row>
    <row r="111" spans="1:25" ht="14.25">
      <c r="A111" s="799"/>
      <c r="B111" s="1200"/>
      <c r="C111" s="1200"/>
      <c r="D111" s="1200"/>
      <c r="E111" s="1201"/>
      <c r="F111" s="811"/>
      <c r="G111" s="799"/>
      <c r="H111" s="799"/>
      <c r="I111" s="802"/>
      <c r="J111" s="1188"/>
      <c r="K111" s="799"/>
      <c r="L111" s="815"/>
      <c r="M111" s="1189"/>
      <c r="N111" s="803"/>
      <c r="O111" s="803"/>
      <c r="P111" s="803"/>
      <c r="Q111" s="803"/>
      <c r="R111" s="803"/>
      <c r="S111" s="803"/>
      <c r="T111" s="803"/>
      <c r="U111" s="803"/>
      <c r="V111" s="803"/>
      <c r="W111" s="803"/>
      <c r="X111" s="830"/>
      <c r="Y111" s="142"/>
    </row>
    <row r="112" spans="1:25" ht="48">
      <c r="A112" s="799" t="s">
        <v>934</v>
      </c>
      <c r="B112" s="1200">
        <v>8</v>
      </c>
      <c r="C112" s="1200">
        <v>14</v>
      </c>
      <c r="D112" s="1200">
        <v>20.5</v>
      </c>
      <c r="E112" s="1201">
        <v>1</v>
      </c>
      <c r="F112" s="811" t="s">
        <v>220</v>
      </c>
      <c r="G112" s="799" t="s">
        <v>1679</v>
      </c>
      <c r="H112" s="799" t="s">
        <v>1603</v>
      </c>
      <c r="I112" s="802" t="s">
        <v>136</v>
      </c>
      <c r="J112" s="1188" t="s">
        <v>253</v>
      </c>
      <c r="K112" s="799" t="s">
        <v>257</v>
      </c>
      <c r="L112" s="815" t="s">
        <v>933</v>
      </c>
      <c r="M112" s="1189">
        <f t="shared" si="19"/>
        <v>5</v>
      </c>
      <c r="N112" s="803">
        <v>3</v>
      </c>
      <c r="O112" s="803"/>
      <c r="P112" s="803"/>
      <c r="Q112" s="803"/>
      <c r="R112" s="803">
        <v>2</v>
      </c>
      <c r="S112" s="803"/>
      <c r="T112" s="803"/>
      <c r="U112" s="803"/>
      <c r="V112" s="803"/>
      <c r="W112" s="803"/>
      <c r="X112" s="830"/>
      <c r="Y112" s="142"/>
    </row>
    <row r="113" spans="1:25" ht="48">
      <c r="A113" s="799" t="s">
        <v>1684</v>
      </c>
      <c r="B113" s="1200">
        <v>9</v>
      </c>
      <c r="C113" s="1200">
        <v>18</v>
      </c>
      <c r="D113" s="1200">
        <v>33.1</v>
      </c>
      <c r="E113" s="1201">
        <v>1</v>
      </c>
      <c r="F113" s="811" t="s">
        <v>220</v>
      </c>
      <c r="G113" s="799" t="s">
        <v>1679</v>
      </c>
      <c r="H113" s="799" t="s">
        <v>1603</v>
      </c>
      <c r="I113" s="802" t="s">
        <v>136</v>
      </c>
      <c r="J113" s="1188" t="s">
        <v>253</v>
      </c>
      <c r="K113" s="799" t="s">
        <v>257</v>
      </c>
      <c r="L113" s="815" t="s">
        <v>935</v>
      </c>
      <c r="M113" s="1189">
        <f t="shared" si="19"/>
        <v>5</v>
      </c>
      <c r="N113" s="803"/>
      <c r="O113" s="803"/>
      <c r="P113" s="803"/>
      <c r="Q113" s="803">
        <v>4</v>
      </c>
      <c r="R113" s="803"/>
      <c r="S113" s="803">
        <v>1</v>
      </c>
      <c r="T113" s="803"/>
      <c r="U113" s="803"/>
      <c r="V113" s="803"/>
      <c r="W113" s="803"/>
      <c r="X113" s="830"/>
      <c r="Y113" s="142"/>
    </row>
    <row r="114" spans="1:25" ht="14.25">
      <c r="A114" s="808" t="s">
        <v>142</v>
      </c>
      <c r="B114" s="808"/>
      <c r="C114" s="808"/>
      <c r="D114" s="816"/>
      <c r="E114" s="849">
        <f>E113+E112+E111+E110+E109+E108+E107+E106+E105+E104</f>
        <v>8.600000000000001</v>
      </c>
      <c r="F114" s="808"/>
      <c r="G114" s="808"/>
      <c r="H114" s="799"/>
      <c r="I114" s="808"/>
      <c r="J114" s="808"/>
      <c r="K114" s="808"/>
      <c r="L114" s="808"/>
      <c r="M114" s="1203">
        <f>M113+M112+M111+M110+M109+M108+M107+M106+M105+M104</f>
        <v>43.5</v>
      </c>
      <c r="N114" s="1203">
        <f aca="true" t="shared" si="20" ref="N114:Y114">N113+N112+N111+N110+N109+N108+N107+N106+N105+N104</f>
        <v>18.4</v>
      </c>
      <c r="O114" s="1203">
        <f t="shared" si="20"/>
        <v>0</v>
      </c>
      <c r="P114" s="1203">
        <f t="shared" si="20"/>
        <v>0</v>
      </c>
      <c r="Q114" s="1203">
        <f t="shared" si="20"/>
        <v>8</v>
      </c>
      <c r="R114" s="1203">
        <f t="shared" si="20"/>
        <v>15.1</v>
      </c>
      <c r="S114" s="1203">
        <f t="shared" si="20"/>
        <v>2</v>
      </c>
      <c r="T114" s="1203">
        <f t="shared" si="20"/>
        <v>0</v>
      </c>
      <c r="U114" s="1203">
        <f t="shared" si="20"/>
        <v>0</v>
      </c>
      <c r="V114" s="1203">
        <f t="shared" si="20"/>
        <v>0</v>
      </c>
      <c r="W114" s="1203">
        <f t="shared" si="20"/>
        <v>0</v>
      </c>
      <c r="X114" s="1203">
        <f t="shared" si="20"/>
        <v>0</v>
      </c>
      <c r="Y114" s="1203">
        <f t="shared" si="20"/>
        <v>0</v>
      </c>
    </row>
    <row r="115" spans="1:25" ht="14.25">
      <c r="A115" s="852"/>
      <c r="B115" s="815"/>
      <c r="C115" s="815"/>
      <c r="D115" s="833"/>
      <c r="E115" s="815"/>
      <c r="F115" s="811"/>
      <c r="G115" s="1192"/>
      <c r="H115" s="799"/>
      <c r="I115" s="802"/>
      <c r="J115" s="1188"/>
      <c r="K115" s="799"/>
      <c r="L115" s="815"/>
      <c r="M115" s="817"/>
      <c r="N115" s="817"/>
      <c r="O115" s="817"/>
      <c r="P115" s="817"/>
      <c r="Q115" s="817"/>
      <c r="R115" s="817"/>
      <c r="S115" s="817"/>
      <c r="T115" s="808"/>
      <c r="U115" s="808"/>
      <c r="V115" s="808"/>
      <c r="W115" s="808"/>
      <c r="X115" s="850"/>
      <c r="Y115" s="828"/>
    </row>
    <row r="116" spans="1:25" ht="14.25">
      <c r="A116" s="808" t="s">
        <v>143</v>
      </c>
      <c r="B116" s="808"/>
      <c r="C116" s="808"/>
      <c r="D116" s="816"/>
      <c r="E116" s="808">
        <f>SUM(E115:E115)</f>
        <v>0</v>
      </c>
      <c r="F116" s="808"/>
      <c r="G116" s="808"/>
      <c r="H116" s="808"/>
      <c r="I116" s="808"/>
      <c r="J116" s="808"/>
      <c r="K116" s="808"/>
      <c r="L116" s="808"/>
      <c r="M116" s="808">
        <f>SUM(M115:M115)</f>
        <v>0</v>
      </c>
      <c r="N116" s="808">
        <f>SUM(N115:N115)</f>
        <v>0</v>
      </c>
      <c r="O116" s="809"/>
      <c r="P116" s="809"/>
      <c r="Q116" s="809"/>
      <c r="R116" s="809"/>
      <c r="S116" s="809"/>
      <c r="T116" s="809"/>
      <c r="U116" s="809"/>
      <c r="V116" s="809"/>
      <c r="W116" s="809"/>
      <c r="X116" s="843"/>
      <c r="Y116" s="850"/>
    </row>
    <row r="117" spans="1:25" ht="14.25">
      <c r="A117" s="809" t="s">
        <v>138</v>
      </c>
      <c r="B117" s="808"/>
      <c r="C117" s="808"/>
      <c r="D117" s="816"/>
      <c r="E117" s="824">
        <f>E114+E115</f>
        <v>8.600000000000001</v>
      </c>
      <c r="F117" s="808"/>
      <c r="G117" s="808"/>
      <c r="H117" s="808"/>
      <c r="I117" s="808"/>
      <c r="J117" s="808"/>
      <c r="K117" s="808"/>
      <c r="L117" s="808"/>
      <c r="M117" s="808">
        <f aca="true" t="shared" si="21" ref="M117:Y117">M114+M115</f>
        <v>43.5</v>
      </c>
      <c r="N117" s="808">
        <f t="shared" si="21"/>
        <v>18.4</v>
      </c>
      <c r="O117" s="808">
        <f t="shared" si="21"/>
        <v>0</v>
      </c>
      <c r="P117" s="808">
        <f t="shared" si="21"/>
        <v>0</v>
      </c>
      <c r="Q117" s="808">
        <f t="shared" si="21"/>
        <v>8</v>
      </c>
      <c r="R117" s="808">
        <f t="shared" si="21"/>
        <v>15.1</v>
      </c>
      <c r="S117" s="808">
        <f t="shared" si="21"/>
        <v>2</v>
      </c>
      <c r="T117" s="808">
        <f t="shared" si="21"/>
        <v>0</v>
      </c>
      <c r="U117" s="808">
        <f t="shared" si="21"/>
        <v>0</v>
      </c>
      <c r="V117" s="808">
        <f t="shared" si="21"/>
        <v>0</v>
      </c>
      <c r="W117" s="808">
        <f t="shared" si="21"/>
        <v>0</v>
      </c>
      <c r="X117" s="808">
        <f t="shared" si="21"/>
        <v>0</v>
      </c>
      <c r="Y117" s="808">
        <f t="shared" si="21"/>
        <v>0</v>
      </c>
    </row>
    <row r="118" spans="1:25" ht="27">
      <c r="A118" s="798" t="s">
        <v>1685</v>
      </c>
      <c r="B118" s="815">
        <v>1</v>
      </c>
      <c r="C118" s="815">
        <v>5</v>
      </c>
      <c r="D118" s="825">
        <v>11.6</v>
      </c>
      <c r="E118" s="817">
        <v>1</v>
      </c>
      <c r="F118" s="847" t="s">
        <v>462</v>
      </c>
      <c r="G118" s="799" t="s">
        <v>909</v>
      </c>
      <c r="H118" s="799" t="s">
        <v>1603</v>
      </c>
      <c r="I118" s="815" t="s">
        <v>267</v>
      </c>
      <c r="J118" s="815" t="s">
        <v>937</v>
      </c>
      <c r="K118" s="815" t="s">
        <v>268</v>
      </c>
      <c r="L118" s="815" t="s">
        <v>1686</v>
      </c>
      <c r="M118" s="1189">
        <f aca="true" t="shared" si="22" ref="M118:M148">N118+O118+P118+Q118+R118+S118+T118+U118</f>
        <v>1</v>
      </c>
      <c r="N118" s="817"/>
      <c r="O118" s="817"/>
      <c r="P118" s="817"/>
      <c r="Q118" s="817"/>
      <c r="R118" s="817">
        <v>1</v>
      </c>
      <c r="S118" s="815"/>
      <c r="T118" s="815"/>
      <c r="U118" s="815"/>
      <c r="V118" s="815"/>
      <c r="W118" s="815"/>
      <c r="X118" s="853"/>
      <c r="Y118" s="828"/>
    </row>
    <row r="119" spans="1:25" ht="21">
      <c r="A119" s="799" t="s">
        <v>938</v>
      </c>
      <c r="B119" s="815">
        <v>2</v>
      </c>
      <c r="C119" s="815">
        <v>6</v>
      </c>
      <c r="D119" s="825">
        <v>5.9</v>
      </c>
      <c r="E119" s="815">
        <v>1</v>
      </c>
      <c r="F119" s="847" t="s">
        <v>462</v>
      </c>
      <c r="G119" s="799" t="s">
        <v>909</v>
      </c>
      <c r="H119" s="799" t="s">
        <v>1603</v>
      </c>
      <c r="I119" s="799" t="s">
        <v>267</v>
      </c>
      <c r="J119" s="799" t="s">
        <v>937</v>
      </c>
      <c r="K119" s="799" t="s">
        <v>268</v>
      </c>
      <c r="L119" s="815" t="s">
        <v>1687</v>
      </c>
      <c r="M119" s="1189">
        <f t="shared" si="22"/>
        <v>0.9</v>
      </c>
      <c r="N119" s="817"/>
      <c r="O119" s="817"/>
      <c r="P119" s="817">
        <v>0.5</v>
      </c>
      <c r="Q119" s="817"/>
      <c r="R119" s="817">
        <v>0.4</v>
      </c>
      <c r="S119" s="817"/>
      <c r="T119" s="817"/>
      <c r="U119" s="817"/>
      <c r="V119" s="817"/>
      <c r="W119" s="817"/>
      <c r="X119" s="828"/>
      <c r="Y119" s="142"/>
    </row>
    <row r="120" spans="1:25" ht="21">
      <c r="A120" s="799" t="s">
        <v>938</v>
      </c>
      <c r="B120" s="815">
        <v>3</v>
      </c>
      <c r="C120" s="815">
        <v>6</v>
      </c>
      <c r="D120" s="1606" t="s">
        <v>1688</v>
      </c>
      <c r="E120" s="815">
        <v>0.9</v>
      </c>
      <c r="F120" s="847" t="s">
        <v>462</v>
      </c>
      <c r="G120" s="799" t="s">
        <v>909</v>
      </c>
      <c r="H120" s="799" t="s">
        <v>1603</v>
      </c>
      <c r="I120" s="799" t="s">
        <v>267</v>
      </c>
      <c r="J120" s="799" t="s">
        <v>937</v>
      </c>
      <c r="K120" s="799" t="s">
        <v>268</v>
      </c>
      <c r="L120" s="815" t="s">
        <v>1689</v>
      </c>
      <c r="M120" s="1189">
        <f t="shared" si="22"/>
        <v>1</v>
      </c>
      <c r="N120" s="817"/>
      <c r="O120" s="817"/>
      <c r="P120" s="817">
        <v>0.6</v>
      </c>
      <c r="Q120" s="817"/>
      <c r="R120" s="817">
        <v>0.4</v>
      </c>
      <c r="S120" s="817"/>
      <c r="T120" s="817"/>
      <c r="U120" s="817"/>
      <c r="V120" s="817"/>
      <c r="W120" s="817"/>
      <c r="X120" s="828"/>
      <c r="Y120" s="142"/>
    </row>
    <row r="121" spans="1:25" ht="21">
      <c r="A121" s="799" t="s">
        <v>938</v>
      </c>
      <c r="B121" s="815">
        <v>4</v>
      </c>
      <c r="C121" s="815">
        <v>7</v>
      </c>
      <c r="D121" s="1606" t="s">
        <v>1690</v>
      </c>
      <c r="E121" s="815">
        <v>1</v>
      </c>
      <c r="F121" s="847" t="s">
        <v>462</v>
      </c>
      <c r="G121" s="799" t="s">
        <v>909</v>
      </c>
      <c r="H121" s="799" t="s">
        <v>1603</v>
      </c>
      <c r="I121" s="799" t="s">
        <v>267</v>
      </c>
      <c r="J121" s="799" t="s">
        <v>937</v>
      </c>
      <c r="K121" s="799" t="s">
        <v>268</v>
      </c>
      <c r="L121" s="815" t="s">
        <v>1691</v>
      </c>
      <c r="M121" s="1189">
        <f t="shared" si="22"/>
        <v>1</v>
      </c>
      <c r="N121" s="817"/>
      <c r="O121" s="817"/>
      <c r="P121" s="817"/>
      <c r="Q121" s="817"/>
      <c r="R121" s="817">
        <v>1</v>
      </c>
      <c r="S121" s="817"/>
      <c r="T121" s="817"/>
      <c r="U121" s="817"/>
      <c r="V121" s="817"/>
      <c r="W121" s="817"/>
      <c r="X121" s="828"/>
      <c r="Y121" s="142"/>
    </row>
    <row r="122" spans="1:25" ht="21">
      <c r="A122" s="799" t="s">
        <v>938</v>
      </c>
      <c r="B122" s="815">
        <v>5</v>
      </c>
      <c r="C122" s="815">
        <v>7</v>
      </c>
      <c r="D122" s="1606" t="s">
        <v>1692</v>
      </c>
      <c r="E122" s="815">
        <v>1</v>
      </c>
      <c r="F122" s="847" t="s">
        <v>462</v>
      </c>
      <c r="G122" s="799" t="s">
        <v>909</v>
      </c>
      <c r="H122" s="799" t="s">
        <v>1603</v>
      </c>
      <c r="I122" s="799" t="s">
        <v>267</v>
      </c>
      <c r="J122" s="799" t="s">
        <v>937</v>
      </c>
      <c r="K122" s="799" t="s">
        <v>268</v>
      </c>
      <c r="L122" s="815" t="s">
        <v>1691</v>
      </c>
      <c r="M122" s="1189">
        <f t="shared" si="22"/>
        <v>1</v>
      </c>
      <c r="N122" s="817"/>
      <c r="O122" s="817"/>
      <c r="P122" s="817"/>
      <c r="Q122" s="817"/>
      <c r="R122" s="817">
        <v>1</v>
      </c>
      <c r="S122" s="808"/>
      <c r="T122" s="808"/>
      <c r="U122" s="808"/>
      <c r="V122" s="808"/>
      <c r="W122" s="808"/>
      <c r="X122" s="850"/>
      <c r="Y122" s="142"/>
    </row>
    <row r="123" spans="1:25" ht="21">
      <c r="A123" s="799" t="s">
        <v>938</v>
      </c>
      <c r="B123" s="815">
        <v>6</v>
      </c>
      <c r="C123" s="815">
        <v>7</v>
      </c>
      <c r="D123" s="1606" t="s">
        <v>1693</v>
      </c>
      <c r="E123" s="815">
        <v>1</v>
      </c>
      <c r="F123" s="847" t="s">
        <v>462</v>
      </c>
      <c r="G123" s="799" t="s">
        <v>909</v>
      </c>
      <c r="H123" s="799" t="s">
        <v>1603</v>
      </c>
      <c r="I123" s="799" t="s">
        <v>267</v>
      </c>
      <c r="J123" s="799" t="s">
        <v>937</v>
      </c>
      <c r="K123" s="799" t="s">
        <v>268</v>
      </c>
      <c r="L123" s="815" t="s">
        <v>1694</v>
      </c>
      <c r="M123" s="1189">
        <f t="shared" si="22"/>
        <v>1</v>
      </c>
      <c r="N123" s="817"/>
      <c r="O123" s="817"/>
      <c r="P123" s="817"/>
      <c r="Q123" s="817"/>
      <c r="R123" s="817">
        <v>1</v>
      </c>
      <c r="S123" s="817"/>
      <c r="T123" s="817"/>
      <c r="U123" s="817"/>
      <c r="V123" s="817"/>
      <c r="W123" s="817"/>
      <c r="X123" s="828"/>
      <c r="Y123" s="142"/>
    </row>
    <row r="124" spans="1:25" ht="21">
      <c r="A124" s="799" t="s">
        <v>938</v>
      </c>
      <c r="B124" s="815">
        <v>7</v>
      </c>
      <c r="C124" s="815">
        <v>10</v>
      </c>
      <c r="D124" s="1606">
        <v>73.2</v>
      </c>
      <c r="E124" s="815">
        <v>0.8</v>
      </c>
      <c r="F124" s="847" t="s">
        <v>462</v>
      </c>
      <c r="G124" s="1202" t="s">
        <v>309</v>
      </c>
      <c r="H124" s="799" t="s">
        <v>1603</v>
      </c>
      <c r="I124" s="799" t="s">
        <v>267</v>
      </c>
      <c r="J124" s="799" t="s">
        <v>937</v>
      </c>
      <c r="K124" s="799" t="s">
        <v>268</v>
      </c>
      <c r="L124" s="815" t="s">
        <v>1695</v>
      </c>
      <c r="M124" s="1189">
        <f t="shared" si="22"/>
        <v>0.8</v>
      </c>
      <c r="N124" s="817"/>
      <c r="O124" s="817"/>
      <c r="P124" s="817"/>
      <c r="Q124" s="817"/>
      <c r="R124" s="817">
        <v>0.8</v>
      </c>
      <c r="S124" s="817"/>
      <c r="T124" s="817"/>
      <c r="U124" s="817"/>
      <c r="V124" s="817"/>
      <c r="W124" s="817"/>
      <c r="X124" s="828"/>
      <c r="Y124" s="142"/>
    </row>
    <row r="125" spans="1:25" ht="21">
      <c r="A125" s="799" t="s">
        <v>938</v>
      </c>
      <c r="B125" s="815">
        <v>8</v>
      </c>
      <c r="C125" s="815">
        <v>10</v>
      </c>
      <c r="D125" s="825">
        <v>11.2</v>
      </c>
      <c r="E125" s="815">
        <v>1</v>
      </c>
      <c r="F125" s="847" t="s">
        <v>462</v>
      </c>
      <c r="G125" s="1202" t="s">
        <v>309</v>
      </c>
      <c r="H125" s="799" t="s">
        <v>1603</v>
      </c>
      <c r="I125" s="799" t="s">
        <v>267</v>
      </c>
      <c r="J125" s="799" t="s">
        <v>937</v>
      </c>
      <c r="K125" s="799" t="s">
        <v>268</v>
      </c>
      <c r="L125" s="815" t="s">
        <v>1696</v>
      </c>
      <c r="M125" s="1189">
        <f t="shared" si="22"/>
        <v>1</v>
      </c>
      <c r="N125" s="817"/>
      <c r="O125" s="817"/>
      <c r="P125" s="817"/>
      <c r="Q125" s="817"/>
      <c r="R125" s="817">
        <v>1</v>
      </c>
      <c r="S125" s="817"/>
      <c r="T125" s="817"/>
      <c r="U125" s="817"/>
      <c r="V125" s="817"/>
      <c r="W125" s="817"/>
      <c r="X125" s="828"/>
      <c r="Y125" s="142"/>
    </row>
    <row r="126" spans="1:25" ht="21">
      <c r="A126" s="799" t="s">
        <v>938</v>
      </c>
      <c r="B126" s="815">
        <v>9</v>
      </c>
      <c r="C126" s="815">
        <v>11</v>
      </c>
      <c r="D126" s="825">
        <v>14.1</v>
      </c>
      <c r="E126" s="815">
        <v>0.7</v>
      </c>
      <c r="F126" s="847" t="s">
        <v>462</v>
      </c>
      <c r="G126" s="1202" t="s">
        <v>309</v>
      </c>
      <c r="H126" s="799" t="s">
        <v>1603</v>
      </c>
      <c r="I126" s="799" t="s">
        <v>267</v>
      </c>
      <c r="J126" s="799" t="s">
        <v>937</v>
      </c>
      <c r="K126" s="799" t="s">
        <v>268</v>
      </c>
      <c r="L126" s="815" t="s">
        <v>1696</v>
      </c>
      <c r="M126" s="1189">
        <f t="shared" si="22"/>
        <v>0.7</v>
      </c>
      <c r="N126" s="817"/>
      <c r="O126" s="817"/>
      <c r="P126" s="817">
        <v>0.4</v>
      </c>
      <c r="Q126" s="817"/>
      <c r="R126" s="817">
        <v>0.3</v>
      </c>
      <c r="S126" s="817"/>
      <c r="T126" s="817"/>
      <c r="U126" s="817"/>
      <c r="V126" s="817"/>
      <c r="W126" s="817"/>
      <c r="X126" s="828"/>
      <c r="Y126" s="142"/>
    </row>
    <row r="127" spans="1:25" ht="21">
      <c r="A127" s="799" t="s">
        <v>940</v>
      </c>
      <c r="B127" s="815">
        <v>10</v>
      </c>
      <c r="C127" s="815">
        <v>12</v>
      </c>
      <c r="D127" s="825">
        <v>4.1</v>
      </c>
      <c r="E127" s="815">
        <v>0.4</v>
      </c>
      <c r="F127" s="847" t="s">
        <v>462</v>
      </c>
      <c r="G127" s="1202" t="s">
        <v>309</v>
      </c>
      <c r="H127" s="799" t="s">
        <v>1603</v>
      </c>
      <c r="I127" s="799" t="s">
        <v>267</v>
      </c>
      <c r="J127" s="799" t="s">
        <v>937</v>
      </c>
      <c r="K127" s="799" t="s">
        <v>268</v>
      </c>
      <c r="L127" s="815" t="s">
        <v>1697</v>
      </c>
      <c r="M127" s="1189">
        <f t="shared" si="22"/>
        <v>0.4</v>
      </c>
      <c r="N127" s="817"/>
      <c r="O127" s="817"/>
      <c r="P127" s="817"/>
      <c r="Q127" s="817"/>
      <c r="R127" s="817">
        <v>0.4</v>
      </c>
      <c r="S127" s="817"/>
      <c r="T127" s="817"/>
      <c r="U127" s="817"/>
      <c r="V127" s="817"/>
      <c r="W127" s="817"/>
      <c r="X127" s="828"/>
      <c r="Y127" s="142"/>
    </row>
    <row r="128" spans="1:25" ht="21">
      <c r="A128" s="799" t="s">
        <v>940</v>
      </c>
      <c r="B128" s="815">
        <v>11</v>
      </c>
      <c r="C128" s="815">
        <v>13</v>
      </c>
      <c r="D128" s="825">
        <v>6.7</v>
      </c>
      <c r="E128" s="815">
        <v>0.8</v>
      </c>
      <c r="F128" s="847" t="s">
        <v>462</v>
      </c>
      <c r="G128" s="1202" t="s">
        <v>309</v>
      </c>
      <c r="H128" s="799" t="s">
        <v>1603</v>
      </c>
      <c r="I128" s="799" t="s">
        <v>267</v>
      </c>
      <c r="J128" s="799" t="s">
        <v>937</v>
      </c>
      <c r="K128" s="799" t="s">
        <v>268</v>
      </c>
      <c r="L128" s="815" t="s">
        <v>1698</v>
      </c>
      <c r="M128" s="1189">
        <f t="shared" si="22"/>
        <v>0.8</v>
      </c>
      <c r="N128" s="817"/>
      <c r="O128" s="817"/>
      <c r="P128" s="817"/>
      <c r="Q128" s="817"/>
      <c r="R128" s="817">
        <v>0.8</v>
      </c>
      <c r="S128" s="817"/>
      <c r="T128" s="817"/>
      <c r="U128" s="817"/>
      <c r="V128" s="817"/>
      <c r="W128" s="817"/>
      <c r="X128" s="828"/>
      <c r="Y128" s="142"/>
    </row>
    <row r="129" spans="1:25" ht="21">
      <c r="A129" s="799" t="s">
        <v>940</v>
      </c>
      <c r="B129" s="815">
        <v>12</v>
      </c>
      <c r="C129" s="815">
        <v>13</v>
      </c>
      <c r="D129" s="1606" t="s">
        <v>753</v>
      </c>
      <c r="E129" s="815">
        <v>1</v>
      </c>
      <c r="F129" s="847" t="s">
        <v>462</v>
      </c>
      <c r="G129" s="1202" t="s">
        <v>309</v>
      </c>
      <c r="H129" s="799" t="s">
        <v>1603</v>
      </c>
      <c r="I129" s="799" t="s">
        <v>267</v>
      </c>
      <c r="J129" s="799" t="s">
        <v>937</v>
      </c>
      <c r="K129" s="799" t="s">
        <v>268</v>
      </c>
      <c r="L129" s="815" t="s">
        <v>1699</v>
      </c>
      <c r="M129" s="1189">
        <f t="shared" si="22"/>
        <v>1</v>
      </c>
      <c r="N129" s="817"/>
      <c r="O129" s="817"/>
      <c r="P129" s="817"/>
      <c r="Q129" s="817"/>
      <c r="R129" s="817">
        <v>1</v>
      </c>
      <c r="S129" s="817"/>
      <c r="T129" s="817"/>
      <c r="U129" s="817"/>
      <c r="V129" s="817"/>
      <c r="W129" s="817"/>
      <c r="X129" s="828"/>
      <c r="Y129" s="142"/>
    </row>
    <row r="130" spans="1:25" ht="21">
      <c r="A130" s="799" t="s">
        <v>941</v>
      </c>
      <c r="B130" s="815">
        <v>13</v>
      </c>
      <c r="C130" s="815">
        <v>15</v>
      </c>
      <c r="D130" s="1606">
        <v>1.1</v>
      </c>
      <c r="E130" s="815">
        <v>1</v>
      </c>
      <c r="F130" s="847" t="s">
        <v>462</v>
      </c>
      <c r="G130" s="1202" t="s">
        <v>309</v>
      </c>
      <c r="H130" s="799" t="s">
        <v>1603</v>
      </c>
      <c r="I130" s="799" t="s">
        <v>267</v>
      </c>
      <c r="J130" s="799" t="s">
        <v>937</v>
      </c>
      <c r="K130" s="799" t="s">
        <v>268</v>
      </c>
      <c r="L130" s="815" t="s">
        <v>943</v>
      </c>
      <c r="M130" s="1189">
        <f t="shared" si="22"/>
        <v>1</v>
      </c>
      <c r="N130" s="817"/>
      <c r="O130" s="817"/>
      <c r="P130" s="817"/>
      <c r="Q130" s="817"/>
      <c r="R130" s="817">
        <v>1</v>
      </c>
      <c r="S130" s="817"/>
      <c r="T130" s="817"/>
      <c r="U130" s="817"/>
      <c r="V130" s="817"/>
      <c r="W130" s="817"/>
      <c r="X130" s="828"/>
      <c r="Y130" s="142"/>
    </row>
    <row r="131" spans="1:25" ht="21">
      <c r="A131" s="799" t="s">
        <v>941</v>
      </c>
      <c r="B131" s="815">
        <v>14</v>
      </c>
      <c r="C131" s="815">
        <v>15</v>
      </c>
      <c r="D131" s="825">
        <v>4</v>
      </c>
      <c r="E131" s="815">
        <v>0.4</v>
      </c>
      <c r="F131" s="847" t="s">
        <v>462</v>
      </c>
      <c r="G131" s="1202" t="s">
        <v>309</v>
      </c>
      <c r="H131" s="799" t="s">
        <v>1603</v>
      </c>
      <c r="I131" s="799" t="s">
        <v>267</v>
      </c>
      <c r="J131" s="799" t="s">
        <v>937</v>
      </c>
      <c r="K131" s="799" t="s">
        <v>268</v>
      </c>
      <c r="L131" s="815" t="s">
        <v>1700</v>
      </c>
      <c r="M131" s="1189">
        <f t="shared" si="22"/>
        <v>0.4</v>
      </c>
      <c r="N131" s="817"/>
      <c r="O131" s="817"/>
      <c r="P131" s="817"/>
      <c r="Q131" s="817"/>
      <c r="R131" s="817">
        <v>0.4</v>
      </c>
      <c r="S131" s="817"/>
      <c r="T131" s="817"/>
      <c r="U131" s="817"/>
      <c r="V131" s="817"/>
      <c r="W131" s="817"/>
      <c r="X131" s="828"/>
      <c r="Y131" s="142"/>
    </row>
    <row r="132" spans="1:25" ht="21">
      <c r="A132" s="799" t="s">
        <v>941</v>
      </c>
      <c r="B132" s="815">
        <v>15</v>
      </c>
      <c r="C132" s="815">
        <v>15</v>
      </c>
      <c r="D132" s="825">
        <v>5.2</v>
      </c>
      <c r="E132" s="815">
        <v>1</v>
      </c>
      <c r="F132" s="847" t="s">
        <v>462</v>
      </c>
      <c r="G132" s="799" t="s">
        <v>909</v>
      </c>
      <c r="H132" s="799" t="s">
        <v>1603</v>
      </c>
      <c r="I132" s="815" t="s">
        <v>267</v>
      </c>
      <c r="J132" s="815" t="s">
        <v>937</v>
      </c>
      <c r="K132" s="799" t="s">
        <v>268</v>
      </c>
      <c r="L132" s="815" t="s">
        <v>1701</v>
      </c>
      <c r="M132" s="1189">
        <f t="shared" si="22"/>
        <v>1</v>
      </c>
      <c r="N132" s="817"/>
      <c r="O132" s="817"/>
      <c r="P132" s="817"/>
      <c r="Q132" s="817"/>
      <c r="R132" s="817">
        <v>1</v>
      </c>
      <c r="S132" s="817"/>
      <c r="T132" s="817"/>
      <c r="U132" s="817"/>
      <c r="V132" s="817"/>
      <c r="W132" s="817"/>
      <c r="X132" s="828"/>
      <c r="Y132" s="142"/>
    </row>
    <row r="133" spans="1:25" ht="21">
      <c r="A133" s="799" t="s">
        <v>941</v>
      </c>
      <c r="B133" s="815">
        <v>16</v>
      </c>
      <c r="C133" s="815">
        <v>15</v>
      </c>
      <c r="D133" s="825">
        <v>5.3</v>
      </c>
      <c r="E133" s="815">
        <v>1</v>
      </c>
      <c r="F133" s="847" t="s">
        <v>462</v>
      </c>
      <c r="G133" s="799" t="s">
        <v>909</v>
      </c>
      <c r="H133" s="799" t="s">
        <v>1603</v>
      </c>
      <c r="I133" s="815" t="s">
        <v>267</v>
      </c>
      <c r="J133" s="815" t="s">
        <v>937</v>
      </c>
      <c r="K133" s="799" t="s">
        <v>268</v>
      </c>
      <c r="L133" s="815" t="s">
        <v>1701</v>
      </c>
      <c r="M133" s="1189">
        <f t="shared" si="22"/>
        <v>1</v>
      </c>
      <c r="N133" s="817"/>
      <c r="O133" s="817"/>
      <c r="P133" s="817"/>
      <c r="Q133" s="817"/>
      <c r="R133" s="817">
        <v>1</v>
      </c>
      <c r="S133" s="817"/>
      <c r="T133" s="817"/>
      <c r="U133" s="817"/>
      <c r="V133" s="817"/>
      <c r="W133" s="817"/>
      <c r="X133" s="828"/>
      <c r="Y133" s="142"/>
    </row>
    <row r="134" spans="1:25" ht="21">
      <c r="A134" s="799" t="s">
        <v>941</v>
      </c>
      <c r="B134" s="815">
        <v>17</v>
      </c>
      <c r="C134" s="815">
        <v>16</v>
      </c>
      <c r="D134" s="825">
        <v>39.1</v>
      </c>
      <c r="E134" s="815">
        <v>0.3</v>
      </c>
      <c r="F134" s="847" t="s">
        <v>462</v>
      </c>
      <c r="G134" s="1202" t="s">
        <v>309</v>
      </c>
      <c r="H134" s="799" t="s">
        <v>1603</v>
      </c>
      <c r="I134" s="815" t="s">
        <v>267</v>
      </c>
      <c r="J134" s="815" t="s">
        <v>937</v>
      </c>
      <c r="K134" s="799" t="s">
        <v>268</v>
      </c>
      <c r="L134" s="815" t="s">
        <v>1702</v>
      </c>
      <c r="M134" s="1189">
        <f t="shared" si="22"/>
        <v>0.3</v>
      </c>
      <c r="N134" s="817"/>
      <c r="O134" s="817"/>
      <c r="P134" s="817"/>
      <c r="Q134" s="817"/>
      <c r="R134" s="817">
        <v>0.3</v>
      </c>
      <c r="S134" s="817"/>
      <c r="T134" s="817"/>
      <c r="U134" s="817"/>
      <c r="V134" s="817"/>
      <c r="W134" s="817"/>
      <c r="X134" s="828"/>
      <c r="Y134" s="142"/>
    </row>
    <row r="135" spans="1:25" ht="21">
      <c r="A135" s="799" t="s">
        <v>942</v>
      </c>
      <c r="B135" s="815">
        <v>18</v>
      </c>
      <c r="C135" s="815">
        <v>20</v>
      </c>
      <c r="D135" s="825">
        <v>55</v>
      </c>
      <c r="E135" s="815">
        <v>0.4</v>
      </c>
      <c r="F135" s="847" t="s">
        <v>462</v>
      </c>
      <c r="G135" s="799" t="s">
        <v>909</v>
      </c>
      <c r="H135" s="799" t="s">
        <v>1603</v>
      </c>
      <c r="I135" s="815" t="s">
        <v>267</v>
      </c>
      <c r="J135" s="815" t="s">
        <v>937</v>
      </c>
      <c r="K135" s="799" t="s">
        <v>268</v>
      </c>
      <c r="L135" s="815" t="s">
        <v>1703</v>
      </c>
      <c r="M135" s="1189">
        <f t="shared" si="22"/>
        <v>0.4</v>
      </c>
      <c r="N135" s="817"/>
      <c r="O135" s="817"/>
      <c r="P135" s="817"/>
      <c r="Q135" s="817"/>
      <c r="R135" s="817">
        <v>0.4</v>
      </c>
      <c r="S135" s="817"/>
      <c r="T135" s="817"/>
      <c r="U135" s="817"/>
      <c r="V135" s="817"/>
      <c r="W135" s="817"/>
      <c r="X135" s="828"/>
      <c r="Y135" s="142"/>
    </row>
    <row r="136" spans="1:25" ht="21">
      <c r="A136" s="799" t="s">
        <v>942</v>
      </c>
      <c r="B136" s="815">
        <v>19</v>
      </c>
      <c r="C136" s="815">
        <v>21</v>
      </c>
      <c r="D136" s="825">
        <v>5.2</v>
      </c>
      <c r="E136" s="815">
        <v>0.8</v>
      </c>
      <c r="F136" s="847" t="s">
        <v>462</v>
      </c>
      <c r="G136" s="799" t="s">
        <v>909</v>
      </c>
      <c r="H136" s="799" t="s">
        <v>1603</v>
      </c>
      <c r="I136" s="799" t="s">
        <v>267</v>
      </c>
      <c r="J136" s="799" t="s">
        <v>937</v>
      </c>
      <c r="K136" s="799" t="s">
        <v>268</v>
      </c>
      <c r="L136" s="815" t="s">
        <v>1696</v>
      </c>
      <c r="M136" s="1189">
        <f t="shared" si="22"/>
        <v>0.8</v>
      </c>
      <c r="N136" s="817"/>
      <c r="O136" s="817"/>
      <c r="P136" s="817">
        <v>0.5</v>
      </c>
      <c r="Q136" s="817"/>
      <c r="R136" s="817">
        <v>0.3</v>
      </c>
      <c r="S136" s="817"/>
      <c r="T136" s="817"/>
      <c r="U136" s="817"/>
      <c r="V136" s="817"/>
      <c r="W136" s="817"/>
      <c r="X136" s="828"/>
      <c r="Y136" s="142"/>
    </row>
    <row r="137" spans="1:25" ht="21">
      <c r="A137" s="799" t="s">
        <v>942</v>
      </c>
      <c r="B137" s="815">
        <v>20</v>
      </c>
      <c r="C137" s="815">
        <v>21</v>
      </c>
      <c r="D137" s="825">
        <v>9.2</v>
      </c>
      <c r="E137" s="815">
        <v>0.8</v>
      </c>
      <c r="F137" s="847" t="s">
        <v>462</v>
      </c>
      <c r="G137" s="799" t="s">
        <v>909</v>
      </c>
      <c r="H137" s="799" t="s">
        <v>1603</v>
      </c>
      <c r="I137" s="799" t="s">
        <v>267</v>
      </c>
      <c r="J137" s="799" t="s">
        <v>937</v>
      </c>
      <c r="K137" s="799" t="s">
        <v>268</v>
      </c>
      <c r="L137" s="815" t="s">
        <v>1686</v>
      </c>
      <c r="M137" s="1189">
        <f t="shared" si="22"/>
        <v>0.8</v>
      </c>
      <c r="N137" s="817"/>
      <c r="O137" s="817"/>
      <c r="P137" s="817">
        <v>0.5</v>
      </c>
      <c r="Q137" s="817"/>
      <c r="R137" s="817">
        <v>0.3</v>
      </c>
      <c r="S137" s="817"/>
      <c r="T137" s="817"/>
      <c r="U137" s="817"/>
      <c r="V137" s="817"/>
      <c r="W137" s="817"/>
      <c r="X137" s="828"/>
      <c r="Y137" s="142"/>
    </row>
    <row r="138" spans="1:25" ht="21">
      <c r="A138" s="799" t="s">
        <v>942</v>
      </c>
      <c r="B138" s="815">
        <v>21</v>
      </c>
      <c r="C138" s="815">
        <v>29</v>
      </c>
      <c r="D138" s="825">
        <v>19.7</v>
      </c>
      <c r="E138" s="815">
        <v>0.7</v>
      </c>
      <c r="F138" s="847" t="s">
        <v>462</v>
      </c>
      <c r="G138" s="799" t="s">
        <v>909</v>
      </c>
      <c r="H138" s="799" t="s">
        <v>1603</v>
      </c>
      <c r="I138" s="799" t="s">
        <v>267</v>
      </c>
      <c r="J138" s="799" t="s">
        <v>937</v>
      </c>
      <c r="K138" s="799" t="s">
        <v>268</v>
      </c>
      <c r="L138" s="815" t="s">
        <v>1695</v>
      </c>
      <c r="M138" s="1189">
        <f t="shared" si="22"/>
        <v>0.7</v>
      </c>
      <c r="N138" s="817"/>
      <c r="O138" s="817"/>
      <c r="P138" s="817">
        <v>0.4</v>
      </c>
      <c r="Q138" s="817"/>
      <c r="R138" s="817">
        <v>0.3</v>
      </c>
      <c r="S138" s="817"/>
      <c r="T138" s="817"/>
      <c r="U138" s="817"/>
      <c r="V138" s="817"/>
      <c r="W138" s="817"/>
      <c r="X138" s="828"/>
      <c r="Y138" s="142"/>
    </row>
    <row r="139" spans="1:25" ht="21">
      <c r="A139" s="799" t="s">
        <v>942</v>
      </c>
      <c r="B139" s="815">
        <v>22</v>
      </c>
      <c r="C139" s="815">
        <v>31</v>
      </c>
      <c r="D139" s="825">
        <v>8</v>
      </c>
      <c r="E139" s="815">
        <v>0.9</v>
      </c>
      <c r="F139" s="847" t="s">
        <v>462</v>
      </c>
      <c r="G139" s="799" t="s">
        <v>909</v>
      </c>
      <c r="H139" s="799" t="s">
        <v>1603</v>
      </c>
      <c r="I139" s="799" t="s">
        <v>267</v>
      </c>
      <c r="J139" s="799" t="s">
        <v>937</v>
      </c>
      <c r="K139" s="799" t="s">
        <v>268</v>
      </c>
      <c r="L139" s="815" t="s">
        <v>1689</v>
      </c>
      <c r="M139" s="1189">
        <f t="shared" si="22"/>
        <v>0.9</v>
      </c>
      <c r="N139" s="817"/>
      <c r="O139" s="817"/>
      <c r="P139" s="817">
        <v>0.5</v>
      </c>
      <c r="Q139" s="817"/>
      <c r="R139" s="817">
        <v>0.4</v>
      </c>
      <c r="S139" s="817"/>
      <c r="T139" s="817"/>
      <c r="U139" s="817"/>
      <c r="V139" s="817"/>
      <c r="W139" s="817"/>
      <c r="X139" s="828"/>
      <c r="Y139" s="142"/>
    </row>
    <row r="140" spans="1:25" ht="21">
      <c r="A140" s="799" t="s">
        <v>942</v>
      </c>
      <c r="B140" s="815">
        <v>23</v>
      </c>
      <c r="C140" s="815">
        <v>31</v>
      </c>
      <c r="D140" s="825">
        <v>19.3</v>
      </c>
      <c r="E140" s="815">
        <v>0.9</v>
      </c>
      <c r="F140" s="847" t="s">
        <v>462</v>
      </c>
      <c r="G140" s="799" t="s">
        <v>909</v>
      </c>
      <c r="H140" s="799" t="s">
        <v>1603</v>
      </c>
      <c r="I140" s="799" t="s">
        <v>267</v>
      </c>
      <c r="J140" s="799" t="s">
        <v>937</v>
      </c>
      <c r="K140" s="799" t="s">
        <v>268</v>
      </c>
      <c r="L140" s="815" t="s">
        <v>1704</v>
      </c>
      <c r="M140" s="1189">
        <f t="shared" si="22"/>
        <v>0.9</v>
      </c>
      <c r="N140" s="817"/>
      <c r="O140" s="817"/>
      <c r="P140" s="817">
        <v>0.5</v>
      </c>
      <c r="Q140" s="817"/>
      <c r="R140" s="817">
        <v>0.4</v>
      </c>
      <c r="S140" s="817"/>
      <c r="T140" s="817"/>
      <c r="U140" s="817"/>
      <c r="V140" s="817"/>
      <c r="W140" s="817"/>
      <c r="X140" s="828"/>
      <c r="Y140" s="142"/>
    </row>
    <row r="141" spans="1:25" ht="21">
      <c r="A141" s="799" t="s">
        <v>942</v>
      </c>
      <c r="B141" s="815">
        <v>24</v>
      </c>
      <c r="C141" s="815">
        <v>32</v>
      </c>
      <c r="D141" s="1606">
        <v>1.4</v>
      </c>
      <c r="E141" s="815">
        <v>1</v>
      </c>
      <c r="F141" s="847" t="s">
        <v>462</v>
      </c>
      <c r="G141" s="799" t="s">
        <v>909</v>
      </c>
      <c r="H141" s="799" t="s">
        <v>1603</v>
      </c>
      <c r="I141" s="799" t="s">
        <v>267</v>
      </c>
      <c r="J141" s="799" t="s">
        <v>937</v>
      </c>
      <c r="K141" s="799" t="s">
        <v>268</v>
      </c>
      <c r="L141" s="815" t="s">
        <v>1705</v>
      </c>
      <c r="M141" s="1189">
        <f t="shared" si="22"/>
        <v>1</v>
      </c>
      <c r="N141" s="817"/>
      <c r="O141" s="817"/>
      <c r="P141" s="817"/>
      <c r="Q141" s="817"/>
      <c r="R141" s="817">
        <v>1</v>
      </c>
      <c r="S141" s="817"/>
      <c r="T141" s="817"/>
      <c r="U141" s="817"/>
      <c r="V141" s="817"/>
      <c r="W141" s="817"/>
      <c r="X141" s="828"/>
      <c r="Y141" s="142"/>
    </row>
    <row r="142" spans="1:25" ht="21">
      <c r="A142" s="799" t="s">
        <v>942</v>
      </c>
      <c r="B142" s="815">
        <v>25</v>
      </c>
      <c r="C142" s="815">
        <v>32</v>
      </c>
      <c r="D142" s="1606">
        <v>1.5</v>
      </c>
      <c r="E142" s="815">
        <v>0.6</v>
      </c>
      <c r="F142" s="847" t="s">
        <v>462</v>
      </c>
      <c r="G142" s="799" t="s">
        <v>909</v>
      </c>
      <c r="H142" s="799" t="s">
        <v>1603</v>
      </c>
      <c r="I142" s="799" t="s">
        <v>267</v>
      </c>
      <c r="J142" s="799" t="s">
        <v>937</v>
      </c>
      <c r="K142" s="799" t="s">
        <v>268</v>
      </c>
      <c r="L142" s="815" t="s">
        <v>1705</v>
      </c>
      <c r="M142" s="1189">
        <f t="shared" si="22"/>
        <v>0.6</v>
      </c>
      <c r="N142" s="817"/>
      <c r="O142" s="817"/>
      <c r="P142" s="817"/>
      <c r="Q142" s="817"/>
      <c r="R142" s="817">
        <v>0.6</v>
      </c>
      <c r="S142" s="817"/>
      <c r="T142" s="817"/>
      <c r="U142" s="817"/>
      <c r="V142" s="817"/>
      <c r="W142" s="817"/>
      <c r="X142" s="828"/>
      <c r="Y142" s="142"/>
    </row>
    <row r="143" spans="1:25" ht="21">
      <c r="A143" s="799" t="s">
        <v>942</v>
      </c>
      <c r="B143" s="815">
        <v>26</v>
      </c>
      <c r="C143" s="815">
        <v>32</v>
      </c>
      <c r="D143" s="1606">
        <v>1.6</v>
      </c>
      <c r="E143" s="815">
        <v>1</v>
      </c>
      <c r="F143" s="847" t="s">
        <v>462</v>
      </c>
      <c r="G143" s="799" t="s">
        <v>909</v>
      </c>
      <c r="H143" s="799" t="s">
        <v>1603</v>
      </c>
      <c r="I143" s="799" t="s">
        <v>267</v>
      </c>
      <c r="J143" s="799" t="s">
        <v>937</v>
      </c>
      <c r="K143" s="799" t="s">
        <v>268</v>
      </c>
      <c r="L143" s="815" t="s">
        <v>1705</v>
      </c>
      <c r="M143" s="1189">
        <f t="shared" si="22"/>
        <v>1</v>
      </c>
      <c r="N143" s="817"/>
      <c r="O143" s="817"/>
      <c r="P143" s="817"/>
      <c r="Q143" s="817"/>
      <c r="R143" s="817">
        <v>1</v>
      </c>
      <c r="S143" s="817"/>
      <c r="T143" s="817"/>
      <c r="U143" s="817"/>
      <c r="V143" s="817"/>
      <c r="W143" s="817"/>
      <c r="X143" s="828"/>
      <c r="Y143" s="142"/>
    </row>
    <row r="144" spans="1:25" ht="21">
      <c r="A144" s="799" t="s">
        <v>942</v>
      </c>
      <c r="B144" s="815">
        <v>27</v>
      </c>
      <c r="C144" s="815">
        <v>32</v>
      </c>
      <c r="D144" s="1606">
        <v>40</v>
      </c>
      <c r="E144" s="815">
        <v>0.7</v>
      </c>
      <c r="F144" s="847" t="s">
        <v>462</v>
      </c>
      <c r="G144" s="1202" t="s">
        <v>309</v>
      </c>
      <c r="H144" s="799" t="s">
        <v>1603</v>
      </c>
      <c r="I144" s="799" t="s">
        <v>267</v>
      </c>
      <c r="J144" s="799" t="s">
        <v>937</v>
      </c>
      <c r="K144" s="799" t="s">
        <v>268</v>
      </c>
      <c r="L144" s="815" t="s">
        <v>939</v>
      </c>
      <c r="M144" s="1189">
        <f t="shared" si="22"/>
        <v>0.7</v>
      </c>
      <c r="N144" s="817"/>
      <c r="O144" s="817"/>
      <c r="P144" s="817"/>
      <c r="Q144" s="817"/>
      <c r="R144" s="817">
        <v>0.7</v>
      </c>
      <c r="S144" s="817"/>
      <c r="T144" s="817"/>
      <c r="U144" s="817"/>
      <c r="V144" s="817"/>
      <c r="W144" s="817"/>
      <c r="X144" s="828"/>
      <c r="Y144" s="142"/>
    </row>
    <row r="145" spans="1:25" ht="21">
      <c r="A145" s="799" t="s">
        <v>942</v>
      </c>
      <c r="B145" s="815">
        <v>28</v>
      </c>
      <c r="C145" s="815">
        <v>35</v>
      </c>
      <c r="D145" s="1606">
        <v>30.2</v>
      </c>
      <c r="E145" s="815">
        <v>0.7</v>
      </c>
      <c r="F145" s="847" t="s">
        <v>462</v>
      </c>
      <c r="G145" s="799" t="s">
        <v>909</v>
      </c>
      <c r="H145" s="799" t="s">
        <v>1603</v>
      </c>
      <c r="I145" s="799" t="s">
        <v>267</v>
      </c>
      <c r="J145" s="799" t="s">
        <v>937</v>
      </c>
      <c r="K145" s="799" t="s">
        <v>268</v>
      </c>
      <c r="L145" s="815" t="s">
        <v>1706</v>
      </c>
      <c r="M145" s="1189">
        <f t="shared" si="22"/>
        <v>0.7</v>
      </c>
      <c r="N145" s="817"/>
      <c r="O145" s="817"/>
      <c r="P145" s="817">
        <v>0.4</v>
      </c>
      <c r="Q145" s="817"/>
      <c r="R145" s="817">
        <v>0.3</v>
      </c>
      <c r="S145" s="817"/>
      <c r="T145" s="817"/>
      <c r="U145" s="817"/>
      <c r="V145" s="817"/>
      <c r="W145" s="817"/>
      <c r="X145" s="828"/>
      <c r="Y145" s="142"/>
    </row>
    <row r="146" spans="1:25" ht="21">
      <c r="A146" s="799" t="s">
        <v>942</v>
      </c>
      <c r="B146" s="815">
        <v>29</v>
      </c>
      <c r="C146" s="815">
        <v>35</v>
      </c>
      <c r="D146" s="1606">
        <v>30.3</v>
      </c>
      <c r="E146" s="815">
        <v>0.9</v>
      </c>
      <c r="F146" s="847" t="s">
        <v>462</v>
      </c>
      <c r="G146" s="799" t="s">
        <v>909</v>
      </c>
      <c r="H146" s="799" t="s">
        <v>1603</v>
      </c>
      <c r="I146" s="799" t="s">
        <v>267</v>
      </c>
      <c r="J146" s="799" t="s">
        <v>937</v>
      </c>
      <c r="K146" s="799" t="s">
        <v>268</v>
      </c>
      <c r="L146" s="815" t="s">
        <v>1705</v>
      </c>
      <c r="M146" s="1189">
        <f t="shared" si="22"/>
        <v>0.9</v>
      </c>
      <c r="N146" s="817"/>
      <c r="O146" s="817"/>
      <c r="P146" s="817"/>
      <c r="Q146" s="817"/>
      <c r="R146" s="817">
        <v>0.9</v>
      </c>
      <c r="S146" s="817"/>
      <c r="T146" s="817"/>
      <c r="U146" s="817"/>
      <c r="V146" s="817"/>
      <c r="W146" s="817"/>
      <c r="X146" s="828"/>
      <c r="Y146" s="142"/>
    </row>
    <row r="147" spans="1:25" ht="21">
      <c r="A147" s="799" t="s">
        <v>942</v>
      </c>
      <c r="B147" s="815">
        <v>30</v>
      </c>
      <c r="C147" s="815">
        <v>42</v>
      </c>
      <c r="D147" s="1606">
        <v>25.2</v>
      </c>
      <c r="E147" s="815">
        <v>0.8</v>
      </c>
      <c r="F147" s="847" t="s">
        <v>462</v>
      </c>
      <c r="G147" s="1202" t="s">
        <v>309</v>
      </c>
      <c r="H147" s="799" t="s">
        <v>1603</v>
      </c>
      <c r="I147" s="799" t="s">
        <v>267</v>
      </c>
      <c r="J147" s="799" t="s">
        <v>937</v>
      </c>
      <c r="K147" s="799" t="s">
        <v>268</v>
      </c>
      <c r="L147" s="815" t="s">
        <v>1707</v>
      </c>
      <c r="M147" s="1189">
        <f t="shared" si="22"/>
        <v>0.8</v>
      </c>
      <c r="N147" s="817"/>
      <c r="O147" s="817"/>
      <c r="P147" s="817">
        <v>0.5</v>
      </c>
      <c r="Q147" s="817"/>
      <c r="R147" s="817">
        <v>0.3</v>
      </c>
      <c r="S147" s="817"/>
      <c r="T147" s="817"/>
      <c r="U147" s="817"/>
      <c r="V147" s="817"/>
      <c r="W147" s="817"/>
      <c r="X147" s="828"/>
      <c r="Y147" s="142"/>
    </row>
    <row r="148" spans="1:25" ht="21">
      <c r="A148" s="799" t="s">
        <v>940</v>
      </c>
      <c r="B148" s="815">
        <v>31</v>
      </c>
      <c r="C148" s="815">
        <v>46</v>
      </c>
      <c r="D148" s="825">
        <v>5.4</v>
      </c>
      <c r="E148" s="815">
        <v>1</v>
      </c>
      <c r="F148" s="847" t="s">
        <v>462</v>
      </c>
      <c r="G148" s="1202" t="s">
        <v>309</v>
      </c>
      <c r="H148" s="799" t="s">
        <v>1603</v>
      </c>
      <c r="I148" s="799" t="s">
        <v>267</v>
      </c>
      <c r="J148" s="799" t="s">
        <v>937</v>
      </c>
      <c r="K148" s="799" t="s">
        <v>268</v>
      </c>
      <c r="L148" s="815" t="s">
        <v>1705</v>
      </c>
      <c r="M148" s="1189">
        <f t="shared" si="22"/>
        <v>1</v>
      </c>
      <c r="N148" s="817"/>
      <c r="O148" s="817"/>
      <c r="P148" s="817"/>
      <c r="Q148" s="817"/>
      <c r="R148" s="817">
        <v>1</v>
      </c>
      <c r="S148" s="817"/>
      <c r="T148" s="817"/>
      <c r="U148" s="817"/>
      <c r="V148" s="817"/>
      <c r="W148" s="817"/>
      <c r="X148" s="828"/>
      <c r="Y148" s="142"/>
    </row>
    <row r="149" spans="1:25" ht="14.25">
      <c r="A149" s="809" t="s">
        <v>138</v>
      </c>
      <c r="B149" s="809"/>
      <c r="C149" s="809"/>
      <c r="D149" s="809"/>
      <c r="E149" s="809">
        <f>E148+E147+E146+E145+E144+E143+E142+E141+E140+E139+E138+E137+E136+E135+E134+E133+E132+E131+E130+E129+E128+E127+E126+E125+E124+E123+E122+E121+E120+E119+E118</f>
        <v>25.5</v>
      </c>
      <c r="F149" s="809"/>
      <c r="G149" s="809"/>
      <c r="H149" s="809"/>
      <c r="I149" s="809"/>
      <c r="J149" s="809"/>
      <c r="K149" s="809"/>
      <c r="L149" s="809"/>
      <c r="M149" s="1611">
        <f>M148+M147+M146+M145+M144+M143+M142+M141+M140+M139+M138+M137+M136+M135+M134+M133+M132+M131+M130+M129+M128+M127+M126+M125+M124+M123+M122+M121+M120+M119+M118</f>
        <v>25.5</v>
      </c>
      <c r="N149" s="1611">
        <f aca="true" t="shared" si="23" ref="N149:Y149">N148+N147+N146+N145+N144+N143+N142+N141+N140+N139+N138+N137+N136+N135+N134+N133+N132+N131+N130+N129+N128+N127+N126+N125+N124+N123+N122+N121+N120+N119+N118</f>
        <v>0</v>
      </c>
      <c r="O149" s="1611">
        <f t="shared" si="23"/>
        <v>0</v>
      </c>
      <c r="P149" s="1611">
        <f t="shared" si="23"/>
        <v>4.8</v>
      </c>
      <c r="Q149" s="1611">
        <f t="shared" si="23"/>
        <v>0</v>
      </c>
      <c r="R149" s="1611">
        <f t="shared" si="23"/>
        <v>20.700000000000003</v>
      </c>
      <c r="S149" s="1611">
        <f t="shared" si="23"/>
        <v>0</v>
      </c>
      <c r="T149" s="1611">
        <f t="shared" si="23"/>
        <v>0</v>
      </c>
      <c r="U149" s="1611">
        <f t="shared" si="23"/>
        <v>0</v>
      </c>
      <c r="V149" s="1611">
        <f t="shared" si="23"/>
        <v>0</v>
      </c>
      <c r="W149" s="1611">
        <f t="shared" si="23"/>
        <v>0</v>
      </c>
      <c r="X149" s="1611">
        <f t="shared" si="23"/>
        <v>0</v>
      </c>
      <c r="Y149" s="1611">
        <f t="shared" si="23"/>
        <v>0</v>
      </c>
    </row>
    <row r="150" spans="1:25" ht="48">
      <c r="A150" s="798" t="s">
        <v>1710</v>
      </c>
      <c r="B150" s="817">
        <v>1</v>
      </c>
      <c r="C150" s="817">
        <v>5</v>
      </c>
      <c r="D150" s="1607" t="s">
        <v>363</v>
      </c>
      <c r="E150" s="821">
        <v>0.7</v>
      </c>
      <c r="F150" s="811" t="s">
        <v>220</v>
      </c>
      <c r="G150" s="1202" t="s">
        <v>309</v>
      </c>
      <c r="H150" s="799" t="s">
        <v>1603</v>
      </c>
      <c r="I150" s="799" t="s">
        <v>129</v>
      </c>
      <c r="J150" s="1188" t="s">
        <v>253</v>
      </c>
      <c r="K150" s="799" t="s">
        <v>918</v>
      </c>
      <c r="L150" s="812" t="s">
        <v>914</v>
      </c>
      <c r="M150" s="1608">
        <v>3.5</v>
      </c>
      <c r="N150" s="1609"/>
      <c r="O150" s="1610"/>
      <c r="P150" s="1610"/>
      <c r="Q150" s="1610">
        <v>3.5</v>
      </c>
      <c r="R150" s="1610"/>
      <c r="S150" s="1610"/>
      <c r="T150" s="1610"/>
      <c r="U150" s="1610"/>
      <c r="V150" s="1610"/>
      <c r="W150" s="1610"/>
      <c r="X150" s="1610"/>
      <c r="Y150" s="1610"/>
    </row>
    <row r="151" spans="1:25" ht="14.25">
      <c r="A151" s="809" t="s">
        <v>130</v>
      </c>
      <c r="B151" s="809"/>
      <c r="C151" s="809"/>
      <c r="D151" s="809"/>
      <c r="E151" s="809">
        <f>E150</f>
        <v>0.7</v>
      </c>
      <c r="F151" s="809"/>
      <c r="G151" s="809"/>
      <c r="H151" s="809"/>
      <c r="I151" s="809"/>
      <c r="J151" s="809"/>
      <c r="K151" s="809"/>
      <c r="L151" s="809"/>
      <c r="M151" s="809">
        <f>M150</f>
        <v>3.5</v>
      </c>
      <c r="N151" s="809">
        <f aca="true" t="shared" si="24" ref="N151:Y151">N150</f>
        <v>0</v>
      </c>
      <c r="O151" s="809">
        <f t="shared" si="24"/>
        <v>0</v>
      </c>
      <c r="P151" s="809">
        <f t="shared" si="24"/>
        <v>0</v>
      </c>
      <c r="Q151" s="809">
        <f t="shared" si="24"/>
        <v>3.5</v>
      </c>
      <c r="R151" s="809">
        <f t="shared" si="24"/>
        <v>0</v>
      </c>
      <c r="S151" s="809">
        <f t="shared" si="24"/>
        <v>0</v>
      </c>
      <c r="T151" s="809">
        <f t="shared" si="24"/>
        <v>0</v>
      </c>
      <c r="U151" s="809">
        <f t="shared" si="24"/>
        <v>0</v>
      </c>
      <c r="V151" s="809">
        <f t="shared" si="24"/>
        <v>0</v>
      </c>
      <c r="W151" s="809">
        <f t="shared" si="24"/>
        <v>0</v>
      </c>
      <c r="X151" s="809">
        <f t="shared" si="24"/>
        <v>0</v>
      </c>
      <c r="Y151" s="809">
        <f t="shared" si="24"/>
        <v>0</v>
      </c>
    </row>
    <row r="152" spans="1:25" ht="48">
      <c r="A152" s="798" t="s">
        <v>1711</v>
      </c>
      <c r="B152" s="817">
        <v>2</v>
      </c>
      <c r="C152" s="817">
        <v>5</v>
      </c>
      <c r="D152" s="1607" t="s">
        <v>1366</v>
      </c>
      <c r="E152" s="821">
        <v>0.9</v>
      </c>
      <c r="F152" s="811" t="s">
        <v>220</v>
      </c>
      <c r="G152" s="1202" t="s">
        <v>309</v>
      </c>
      <c r="H152" s="799" t="s">
        <v>1603</v>
      </c>
      <c r="I152" s="799" t="s">
        <v>129</v>
      </c>
      <c r="J152" s="1188" t="s">
        <v>253</v>
      </c>
      <c r="K152" s="799" t="s">
        <v>918</v>
      </c>
      <c r="L152" s="820" t="s">
        <v>1612</v>
      </c>
      <c r="M152" s="1608">
        <v>0.6</v>
      </c>
      <c r="N152" s="1609"/>
      <c r="O152" s="1610"/>
      <c r="P152" s="1610"/>
      <c r="Q152" s="1610">
        <v>0.6</v>
      </c>
      <c r="R152" s="1610"/>
      <c r="S152" s="1610"/>
      <c r="T152" s="1610"/>
      <c r="U152" s="1610"/>
      <c r="V152" s="1610"/>
      <c r="W152" s="1610"/>
      <c r="X152" s="1610"/>
      <c r="Y152" s="1610"/>
    </row>
    <row r="153" spans="1:25" ht="14.25">
      <c r="A153" s="809"/>
      <c r="B153" s="809"/>
      <c r="C153" s="809"/>
      <c r="D153" s="809"/>
      <c r="E153" s="809">
        <f>E152</f>
        <v>0.9</v>
      </c>
      <c r="F153" s="809"/>
      <c r="G153" s="809"/>
      <c r="H153" s="809"/>
      <c r="I153" s="809"/>
      <c r="J153" s="809"/>
      <c r="K153" s="809"/>
      <c r="L153" s="809"/>
      <c r="M153" s="809">
        <f>M152</f>
        <v>0.6</v>
      </c>
      <c r="N153" s="809">
        <f aca="true" t="shared" si="25" ref="N153:Y153">N152</f>
        <v>0</v>
      </c>
      <c r="O153" s="809">
        <f t="shared" si="25"/>
        <v>0</v>
      </c>
      <c r="P153" s="809">
        <f t="shared" si="25"/>
        <v>0</v>
      </c>
      <c r="Q153" s="809">
        <f t="shared" si="25"/>
        <v>0.6</v>
      </c>
      <c r="R153" s="809">
        <f t="shared" si="25"/>
        <v>0</v>
      </c>
      <c r="S153" s="809">
        <f t="shared" si="25"/>
        <v>0</v>
      </c>
      <c r="T153" s="809">
        <f t="shared" si="25"/>
        <v>0</v>
      </c>
      <c r="U153" s="809">
        <f t="shared" si="25"/>
        <v>0</v>
      </c>
      <c r="V153" s="809">
        <f t="shared" si="25"/>
        <v>0</v>
      </c>
      <c r="W153" s="809">
        <f t="shared" si="25"/>
        <v>0</v>
      </c>
      <c r="X153" s="809">
        <f t="shared" si="25"/>
        <v>0</v>
      </c>
      <c r="Y153" s="809">
        <f t="shared" si="25"/>
        <v>0</v>
      </c>
    </row>
    <row r="154" spans="1:25" ht="14.25">
      <c r="A154" s="809" t="s">
        <v>138</v>
      </c>
      <c r="B154" s="809"/>
      <c r="C154" s="809"/>
      <c r="D154" s="809"/>
      <c r="E154" s="809">
        <f>E153+E151</f>
        <v>1.6</v>
      </c>
      <c r="F154" s="809"/>
      <c r="G154" s="809"/>
      <c r="H154" s="809"/>
      <c r="I154" s="809"/>
      <c r="J154" s="809"/>
      <c r="K154" s="809"/>
      <c r="L154" s="809"/>
      <c r="M154" s="809"/>
      <c r="N154" s="809"/>
      <c r="O154" s="809"/>
      <c r="P154" s="809"/>
      <c r="Q154" s="809"/>
      <c r="R154" s="809"/>
      <c r="S154" s="809"/>
      <c r="T154" s="809"/>
      <c r="U154" s="809"/>
      <c r="V154" s="809"/>
      <c r="W154" s="809"/>
      <c r="X154" s="809"/>
      <c r="Y154" s="809"/>
    </row>
    <row r="155" spans="1:25" ht="14.25">
      <c r="A155" s="809" t="s">
        <v>144</v>
      </c>
      <c r="B155" s="809"/>
      <c r="C155" s="809"/>
      <c r="D155" s="809"/>
      <c r="E155" s="1206">
        <f>E149+E117+E103+E98+E78+E58+E42+E34+E17+E154</f>
        <v>97.4</v>
      </c>
      <c r="F155" s="809"/>
      <c r="G155" s="809"/>
      <c r="H155" s="809"/>
      <c r="I155" s="809"/>
      <c r="J155" s="809"/>
      <c r="K155" s="809"/>
      <c r="L155" s="809"/>
      <c r="M155" s="809"/>
      <c r="N155" s="809"/>
      <c r="O155" s="809"/>
      <c r="P155" s="809"/>
      <c r="Q155" s="809"/>
      <c r="R155" s="809"/>
      <c r="S155" s="809"/>
      <c r="T155" s="809"/>
      <c r="U155" s="809"/>
      <c r="V155" s="809"/>
      <c r="W155" s="809"/>
      <c r="X155" s="809"/>
      <c r="Y155" s="809"/>
    </row>
    <row r="157" spans="1:3" ht="14.25">
      <c r="A157" s="2301" t="s">
        <v>1712</v>
      </c>
      <c r="B157" s="2302"/>
      <c r="C157" s="2302"/>
    </row>
    <row r="158" spans="1:3" ht="14.25">
      <c r="A158" s="115" t="s">
        <v>1713</v>
      </c>
      <c r="B158" s="115"/>
      <c r="C158" s="115"/>
    </row>
  </sheetData>
  <sheetProtection/>
  <mergeCells count="3">
    <mergeCell ref="V7:Y7"/>
    <mergeCell ref="Y8:Y10"/>
    <mergeCell ref="A157:C1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V152"/>
  <sheetViews>
    <sheetView zoomScale="75" zoomScaleNormal="75" zoomScalePageLayoutView="0" workbookViewId="0" topLeftCell="A1">
      <selection activeCell="E83" sqref="E83"/>
    </sheetView>
  </sheetViews>
  <sheetFormatPr defaultColWidth="9.140625" defaultRowHeight="15"/>
  <cols>
    <col min="1" max="1" width="15.421875" style="0" customWidth="1"/>
    <col min="2" max="2" width="20.57421875" style="0" customWidth="1"/>
    <col min="3" max="3" width="8.140625" style="0" customWidth="1"/>
    <col min="4" max="4" width="13.28125" style="0" customWidth="1"/>
    <col min="5" max="5" width="12.57421875" style="0" customWidth="1"/>
    <col min="6" max="6" width="13.28125" style="0" customWidth="1"/>
    <col min="7" max="7" width="29.28125" style="0" customWidth="1"/>
    <col min="8" max="8" width="15.28125" style="0" customWidth="1"/>
    <col min="9" max="9" width="16.421875" style="0" customWidth="1"/>
    <col min="10" max="10" width="15.7109375" style="0" customWidth="1"/>
    <col min="11" max="11" width="17.28125" style="0" customWidth="1"/>
    <col min="12" max="12" width="26.28125" style="0" customWidth="1"/>
    <col min="13" max="13" width="14.28125" style="51" customWidth="1"/>
    <col min="14" max="14" width="11.421875" style="0" customWidth="1"/>
    <col min="15" max="15" width="12.28125" style="0" customWidth="1"/>
    <col min="16" max="16" width="10.28125" style="0" customWidth="1"/>
    <col min="17" max="17" width="10.57421875" style="0" customWidth="1"/>
    <col min="18" max="18" width="7.28125" style="0" customWidth="1"/>
    <col min="19" max="19" width="6.421875" style="0" customWidth="1"/>
    <col min="20" max="20" width="6.7109375" style="0" customWidth="1"/>
    <col min="21" max="21" width="10.140625" style="0" customWidth="1"/>
  </cols>
  <sheetData>
    <row r="1" spans="1:22" ht="17.25">
      <c r="A1" s="2320" t="s">
        <v>145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  <c r="L1" s="2320"/>
      <c r="M1" s="2320"/>
      <c r="N1" s="2320"/>
      <c r="O1" s="2320"/>
      <c r="P1" s="2320"/>
      <c r="Q1" s="2320"/>
      <c r="R1" s="2320"/>
      <c r="S1" s="2320"/>
      <c r="T1" s="670"/>
      <c r="U1" s="670"/>
      <c r="V1" s="52"/>
    </row>
    <row r="2" spans="1:22" ht="17.25">
      <c r="A2" s="2320" t="s">
        <v>146</v>
      </c>
      <c r="B2" s="2320"/>
      <c r="C2" s="2320"/>
      <c r="D2" s="2320"/>
      <c r="E2" s="2320"/>
      <c r="F2" s="2320"/>
      <c r="G2" s="2320"/>
      <c r="H2" s="2320"/>
      <c r="I2" s="2320"/>
      <c r="J2" s="2320"/>
      <c r="K2" s="2320"/>
      <c r="L2" s="2320"/>
      <c r="M2" s="2320"/>
      <c r="N2" s="2320"/>
      <c r="O2" s="2320"/>
      <c r="P2" s="2320"/>
      <c r="Q2" s="2320"/>
      <c r="R2" s="2320"/>
      <c r="S2" s="2320"/>
      <c r="T2" s="670"/>
      <c r="U2" s="670"/>
      <c r="V2" s="52"/>
    </row>
    <row r="3" spans="1:22" ht="17.25">
      <c r="A3" s="669"/>
      <c r="B3" s="669"/>
      <c r="C3" s="669"/>
      <c r="D3" s="669"/>
      <c r="E3" s="669"/>
      <c r="F3" s="669"/>
      <c r="G3" s="669"/>
      <c r="H3" s="669"/>
      <c r="I3" s="669" t="s">
        <v>147</v>
      </c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70"/>
      <c r="U3" s="670"/>
      <c r="V3" s="52"/>
    </row>
    <row r="4" spans="1:22" ht="17.25">
      <c r="A4" s="669"/>
      <c r="B4" s="669"/>
      <c r="C4" s="669"/>
      <c r="D4" s="669"/>
      <c r="E4" s="669"/>
      <c r="F4" s="669"/>
      <c r="G4" s="669"/>
      <c r="H4" s="669"/>
      <c r="I4" s="669" t="s">
        <v>1602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70"/>
      <c r="U4" s="670"/>
      <c r="V4" s="52"/>
    </row>
    <row r="5" spans="1:22" ht="17.25">
      <c r="A5" s="670"/>
      <c r="B5" s="670"/>
      <c r="C5" s="670"/>
      <c r="D5" s="670"/>
      <c r="E5" s="670"/>
      <c r="F5" s="670"/>
      <c r="G5" s="670"/>
      <c r="H5" s="670"/>
      <c r="I5" s="671"/>
      <c r="J5" s="670"/>
      <c r="K5" s="670"/>
      <c r="L5" s="670"/>
      <c r="M5" s="671"/>
      <c r="N5" s="670"/>
      <c r="O5" s="670"/>
      <c r="P5" s="670"/>
      <c r="Q5" s="670"/>
      <c r="R5" s="670"/>
      <c r="S5" s="670"/>
      <c r="T5" s="670"/>
      <c r="U5" s="670"/>
      <c r="V5" s="52"/>
    </row>
    <row r="6" spans="1:22" ht="17.25" customHeight="1">
      <c r="A6" s="1650" t="s">
        <v>275</v>
      </c>
      <c r="B6" s="2328" t="s">
        <v>148</v>
      </c>
      <c r="C6" s="2328" t="s">
        <v>283</v>
      </c>
      <c r="D6" s="2328" t="s">
        <v>284</v>
      </c>
      <c r="E6" s="1650" t="s">
        <v>149</v>
      </c>
      <c r="F6" s="1650" t="s">
        <v>1781</v>
      </c>
      <c r="G6" s="1650" t="s">
        <v>1782</v>
      </c>
      <c r="H6" s="1650" t="s">
        <v>552</v>
      </c>
      <c r="I6" s="2328" t="s">
        <v>233</v>
      </c>
      <c r="J6" s="2328" t="s">
        <v>1783</v>
      </c>
      <c r="K6" s="1650" t="s">
        <v>592</v>
      </c>
      <c r="L6" s="672" t="s">
        <v>192</v>
      </c>
      <c r="M6" s="2321" t="s">
        <v>150</v>
      </c>
      <c r="N6" s="2321"/>
      <c r="O6" s="2321"/>
      <c r="P6" s="2321"/>
      <c r="Q6" s="2321"/>
      <c r="R6" s="2321"/>
      <c r="S6" s="2321"/>
      <c r="T6" s="2321"/>
      <c r="U6" s="2321"/>
      <c r="V6" s="2321"/>
    </row>
    <row r="7" spans="1:22" ht="17.25">
      <c r="A7" s="1650" t="s">
        <v>1784</v>
      </c>
      <c r="B7" s="2328"/>
      <c r="C7" s="2328"/>
      <c r="D7" s="2328"/>
      <c r="E7" s="1650" t="s">
        <v>151</v>
      </c>
      <c r="F7" s="1650" t="s">
        <v>585</v>
      </c>
      <c r="G7" s="1650" t="s">
        <v>1785</v>
      </c>
      <c r="H7" s="1650" t="s">
        <v>1786</v>
      </c>
      <c r="I7" s="2328"/>
      <c r="J7" s="2328"/>
      <c r="K7" s="1650" t="s">
        <v>195</v>
      </c>
      <c r="L7" s="673"/>
      <c r="M7" s="674" t="s">
        <v>695</v>
      </c>
      <c r="N7" s="2321" t="s">
        <v>152</v>
      </c>
      <c r="O7" s="2321"/>
      <c r="P7" s="2321"/>
      <c r="Q7" s="2321"/>
      <c r="R7" s="2321"/>
      <c r="S7" s="2321"/>
      <c r="T7" s="2321"/>
      <c r="U7" s="2321"/>
      <c r="V7" s="2321"/>
    </row>
    <row r="8" spans="1:22" ht="18">
      <c r="A8" s="1645">
        <v>1</v>
      </c>
      <c r="B8" s="1645">
        <v>2</v>
      </c>
      <c r="C8" s="1645">
        <v>3</v>
      </c>
      <c r="D8" s="1645">
        <v>4</v>
      </c>
      <c r="E8" s="1645">
        <v>5</v>
      </c>
      <c r="F8" s="1645">
        <v>6</v>
      </c>
      <c r="G8" s="1645">
        <v>7</v>
      </c>
      <c r="H8" s="1645">
        <v>8</v>
      </c>
      <c r="I8" s="1645">
        <v>9</v>
      </c>
      <c r="J8" s="1645">
        <v>10</v>
      </c>
      <c r="K8" s="1645">
        <v>11</v>
      </c>
      <c r="L8" s="674"/>
      <c r="M8" s="674" t="s">
        <v>800</v>
      </c>
      <c r="N8" s="675" t="s">
        <v>307</v>
      </c>
      <c r="O8" s="674" t="s">
        <v>312</v>
      </c>
      <c r="P8" s="674" t="s">
        <v>311</v>
      </c>
      <c r="Q8" s="674" t="s">
        <v>308</v>
      </c>
      <c r="R8" s="674" t="s">
        <v>364</v>
      </c>
      <c r="S8" s="674" t="s">
        <v>154</v>
      </c>
      <c r="T8" s="676" t="s">
        <v>155</v>
      </c>
      <c r="U8" s="676" t="s">
        <v>156</v>
      </c>
      <c r="V8" s="677" t="s">
        <v>157</v>
      </c>
    </row>
    <row r="9" spans="1:22" ht="17.25">
      <c r="A9" s="2322" t="s">
        <v>161</v>
      </c>
      <c r="B9" s="2322"/>
      <c r="C9" s="2322"/>
      <c r="D9" s="2322"/>
      <c r="E9" s="2322"/>
      <c r="F9" s="2322"/>
      <c r="G9" s="2322"/>
      <c r="H9" s="2322"/>
      <c r="I9" s="2322"/>
      <c r="J9" s="2322"/>
      <c r="K9" s="2322"/>
      <c r="L9" s="2322"/>
      <c r="M9" s="2322"/>
      <c r="N9" s="2322"/>
      <c r="O9" s="2322"/>
      <c r="P9" s="2322"/>
      <c r="Q9" s="2322"/>
      <c r="R9" s="2322"/>
      <c r="S9" s="2322"/>
      <c r="T9" s="2322"/>
      <c r="U9" s="2322"/>
      <c r="V9" s="2322"/>
    </row>
    <row r="10" spans="1:22" ht="18">
      <c r="A10" s="1666">
        <v>1</v>
      </c>
      <c r="B10" s="984" t="s">
        <v>164</v>
      </c>
      <c r="C10" s="985">
        <v>8</v>
      </c>
      <c r="D10" s="985" t="s">
        <v>1804</v>
      </c>
      <c r="E10" s="1667">
        <v>1</v>
      </c>
      <c r="F10" s="985" t="s">
        <v>307</v>
      </c>
      <c r="G10" s="1207" t="s">
        <v>945</v>
      </c>
      <c r="H10" s="985" t="s">
        <v>947</v>
      </c>
      <c r="I10" s="1645" t="s">
        <v>163</v>
      </c>
      <c r="J10" s="1645">
        <v>5000</v>
      </c>
      <c r="K10" s="985" t="s">
        <v>948</v>
      </c>
      <c r="L10" s="985" t="s">
        <v>946</v>
      </c>
      <c r="M10" s="988"/>
      <c r="N10" s="986"/>
      <c r="O10" s="986"/>
      <c r="P10" s="986"/>
      <c r="Q10" s="986"/>
      <c r="R10" s="986"/>
      <c r="S10" s="986"/>
      <c r="T10" s="988"/>
      <c r="U10" s="987"/>
      <c r="V10" s="989"/>
    </row>
    <row r="11" spans="1:22" ht="18">
      <c r="A11" s="1666">
        <v>2</v>
      </c>
      <c r="B11" s="984" t="s">
        <v>164</v>
      </c>
      <c r="C11" s="985">
        <v>9</v>
      </c>
      <c r="D11" s="985" t="s">
        <v>1805</v>
      </c>
      <c r="E11" s="1667">
        <v>0.4</v>
      </c>
      <c r="F11" s="985" t="s">
        <v>307</v>
      </c>
      <c r="G11" s="1207" t="s">
        <v>945</v>
      </c>
      <c r="H11" s="985" t="s">
        <v>947</v>
      </c>
      <c r="I11" s="1645" t="s">
        <v>163</v>
      </c>
      <c r="J11" s="1645">
        <v>5000</v>
      </c>
      <c r="K11" s="985" t="s">
        <v>948</v>
      </c>
      <c r="L11" s="985" t="s">
        <v>163</v>
      </c>
      <c r="M11" s="988"/>
      <c r="N11" s="986"/>
      <c r="O11" s="986"/>
      <c r="P11" s="986"/>
      <c r="Q11" s="986"/>
      <c r="R11" s="986"/>
      <c r="S11" s="986"/>
      <c r="T11" s="988"/>
      <c r="U11" s="987"/>
      <c r="V11" s="989"/>
    </row>
    <row r="12" spans="1:22" ht="18">
      <c r="A12" s="990" t="s">
        <v>298</v>
      </c>
      <c r="B12" s="990"/>
      <c r="C12" s="990"/>
      <c r="D12" s="990"/>
      <c r="E12" s="993">
        <f>SUM(E10:E11)</f>
        <v>1.4</v>
      </c>
      <c r="F12" s="991"/>
      <c r="G12" s="991"/>
      <c r="H12" s="992"/>
      <c r="I12" s="991"/>
      <c r="J12" s="991">
        <f>J11+J10</f>
        <v>10000</v>
      </c>
      <c r="K12" s="991"/>
      <c r="L12" s="991"/>
      <c r="M12" s="1652">
        <v>0</v>
      </c>
      <c r="N12" s="1652">
        <f aca="true" t="shared" si="0" ref="N12:V12">SUM(N10:N11)</f>
        <v>0</v>
      </c>
      <c r="O12" s="1652">
        <f t="shared" si="0"/>
        <v>0</v>
      </c>
      <c r="P12" s="1652">
        <f t="shared" si="0"/>
        <v>0</v>
      </c>
      <c r="Q12" s="1652">
        <f t="shared" si="0"/>
        <v>0</v>
      </c>
      <c r="R12" s="1652">
        <f t="shared" si="0"/>
        <v>0</v>
      </c>
      <c r="S12" s="1652">
        <f t="shared" si="0"/>
        <v>0</v>
      </c>
      <c r="T12" s="1652">
        <f t="shared" si="0"/>
        <v>0</v>
      </c>
      <c r="U12" s="1652">
        <f t="shared" si="0"/>
        <v>0</v>
      </c>
      <c r="V12" s="1652">
        <f t="shared" si="0"/>
        <v>0</v>
      </c>
    </row>
    <row r="13" spans="1:22" ht="17.25">
      <c r="A13" s="2322" t="s">
        <v>166</v>
      </c>
      <c r="B13" s="2322"/>
      <c r="C13" s="2322"/>
      <c r="D13" s="2322"/>
      <c r="E13" s="2322"/>
      <c r="F13" s="2322"/>
      <c r="G13" s="2322"/>
      <c r="H13" s="2322"/>
      <c r="I13" s="2322"/>
      <c r="J13" s="2322"/>
      <c r="K13" s="2322"/>
      <c r="L13" s="2322"/>
      <c r="M13" s="2322"/>
      <c r="N13" s="2322"/>
      <c r="O13" s="2322"/>
      <c r="P13" s="2322"/>
      <c r="Q13" s="2322"/>
      <c r="R13" s="2322"/>
      <c r="S13" s="2322"/>
      <c r="T13" s="2322"/>
      <c r="U13" s="2322"/>
      <c r="V13" s="2322"/>
    </row>
    <row r="14" spans="1:22" ht="18">
      <c r="A14" s="1645">
        <v>1</v>
      </c>
      <c r="B14" s="1006" t="s">
        <v>1787</v>
      </c>
      <c r="C14" s="1649">
        <v>4</v>
      </c>
      <c r="D14" s="1649">
        <v>4</v>
      </c>
      <c r="E14" s="1657">
        <v>0.6000000000000001</v>
      </c>
      <c r="F14" s="1649" t="s">
        <v>307</v>
      </c>
      <c r="G14" s="1006" t="s">
        <v>945</v>
      </c>
      <c r="H14" s="1645" t="s">
        <v>947</v>
      </c>
      <c r="I14" s="1649" t="s">
        <v>1788</v>
      </c>
      <c r="J14" s="1645">
        <v>5000</v>
      </c>
      <c r="K14" s="1645" t="s">
        <v>162</v>
      </c>
      <c r="L14" s="1000" t="s">
        <v>163</v>
      </c>
      <c r="M14" s="1658"/>
      <c r="N14" s="1658"/>
      <c r="O14" s="1658"/>
      <c r="P14" s="1659"/>
      <c r="Q14" s="1659"/>
      <c r="R14" s="1659"/>
      <c r="S14" s="1660"/>
      <c r="T14" s="1660"/>
      <c r="U14" s="1660"/>
      <c r="V14" s="1661"/>
    </row>
    <row r="15" spans="1:22" ht="18">
      <c r="A15" s="1645">
        <v>2</v>
      </c>
      <c r="B15" s="1006" t="s">
        <v>1787</v>
      </c>
      <c r="C15" s="1649">
        <v>4</v>
      </c>
      <c r="D15" s="1649">
        <v>7</v>
      </c>
      <c r="E15" s="1657">
        <v>1</v>
      </c>
      <c r="F15" s="1649" t="s">
        <v>307</v>
      </c>
      <c r="G15" s="1006" t="s">
        <v>174</v>
      </c>
      <c r="H15" s="1645" t="s">
        <v>947</v>
      </c>
      <c r="I15" s="1649" t="s">
        <v>1788</v>
      </c>
      <c r="J15" s="1645">
        <v>5000</v>
      </c>
      <c r="K15" s="1645" t="s">
        <v>162</v>
      </c>
      <c r="L15" s="1000" t="s">
        <v>949</v>
      </c>
      <c r="M15" s="1658"/>
      <c r="N15" s="1658"/>
      <c r="O15" s="1658"/>
      <c r="P15" s="1659"/>
      <c r="Q15" s="1659"/>
      <c r="R15" s="1659"/>
      <c r="S15" s="1660"/>
      <c r="T15" s="1660"/>
      <c r="U15" s="1660"/>
      <c r="V15" s="1661"/>
    </row>
    <row r="16" spans="1:22" ht="18">
      <c r="A16" s="1645">
        <v>3</v>
      </c>
      <c r="B16" s="1649" t="s">
        <v>1789</v>
      </c>
      <c r="C16" s="1649">
        <v>6</v>
      </c>
      <c r="D16" s="1649" t="s">
        <v>1790</v>
      </c>
      <c r="E16" s="1657">
        <v>0.8</v>
      </c>
      <c r="F16" s="1649" t="s">
        <v>307</v>
      </c>
      <c r="G16" s="1006" t="s">
        <v>174</v>
      </c>
      <c r="H16" s="1645" t="s">
        <v>947</v>
      </c>
      <c r="I16" s="1649" t="s">
        <v>163</v>
      </c>
      <c r="J16" s="1645">
        <v>5000</v>
      </c>
      <c r="K16" s="1645" t="s">
        <v>162</v>
      </c>
      <c r="L16" s="1000" t="s">
        <v>163</v>
      </c>
      <c r="M16" s="1658"/>
      <c r="N16" s="1658"/>
      <c r="O16" s="1658"/>
      <c r="P16" s="1659"/>
      <c r="Q16" s="1659"/>
      <c r="R16" s="1659"/>
      <c r="S16" s="1660"/>
      <c r="T16" s="1660"/>
      <c r="U16" s="1660"/>
      <c r="V16" s="1661"/>
    </row>
    <row r="17" spans="1:22" ht="18">
      <c r="A17" s="1645">
        <v>4</v>
      </c>
      <c r="B17" s="1649" t="s">
        <v>1789</v>
      </c>
      <c r="C17" s="1649">
        <v>6</v>
      </c>
      <c r="D17" s="1649" t="s">
        <v>1791</v>
      </c>
      <c r="E17" s="1657">
        <v>0.5</v>
      </c>
      <c r="F17" s="1649" t="s">
        <v>307</v>
      </c>
      <c r="G17" s="1006" t="s">
        <v>174</v>
      </c>
      <c r="H17" s="1645" t="s">
        <v>947</v>
      </c>
      <c r="I17" s="1649" t="s">
        <v>163</v>
      </c>
      <c r="J17" s="1645">
        <v>5000</v>
      </c>
      <c r="K17" s="1645" t="s">
        <v>162</v>
      </c>
      <c r="L17" s="1000"/>
      <c r="M17" s="1658"/>
      <c r="N17" s="1658"/>
      <c r="O17" s="1658"/>
      <c r="P17" s="1659"/>
      <c r="Q17" s="1659"/>
      <c r="R17" s="1659"/>
      <c r="S17" s="1660"/>
      <c r="T17" s="1660"/>
      <c r="U17" s="1660"/>
      <c r="V17" s="1661"/>
    </row>
    <row r="18" spans="1:22" ht="18">
      <c r="A18" s="1645">
        <v>5</v>
      </c>
      <c r="B18" s="1649" t="s">
        <v>1789</v>
      </c>
      <c r="C18" s="1649">
        <v>6</v>
      </c>
      <c r="D18" s="1649" t="s">
        <v>978</v>
      </c>
      <c r="E18" s="1657">
        <v>0.8</v>
      </c>
      <c r="F18" s="1649" t="s">
        <v>307</v>
      </c>
      <c r="G18" s="1006" t="s">
        <v>945</v>
      </c>
      <c r="H18" s="1645" t="s">
        <v>947</v>
      </c>
      <c r="I18" s="1649" t="s">
        <v>163</v>
      </c>
      <c r="J18" s="1645">
        <v>5000</v>
      </c>
      <c r="K18" s="1645" t="s">
        <v>162</v>
      </c>
      <c r="L18" s="1000" t="s">
        <v>163</v>
      </c>
      <c r="M18" s="1658"/>
      <c r="N18" s="1658"/>
      <c r="O18" s="1658"/>
      <c r="P18" s="1659"/>
      <c r="Q18" s="1659"/>
      <c r="R18" s="1659"/>
      <c r="S18" s="1660"/>
      <c r="T18" s="1660"/>
      <c r="U18" s="1660"/>
      <c r="V18" s="1661"/>
    </row>
    <row r="19" spans="1:22" ht="18">
      <c r="A19" s="1645">
        <v>6</v>
      </c>
      <c r="B19" s="1649" t="s">
        <v>1789</v>
      </c>
      <c r="C19" s="1649">
        <v>6</v>
      </c>
      <c r="D19" s="1649" t="s">
        <v>1792</v>
      </c>
      <c r="E19" s="1657">
        <v>1</v>
      </c>
      <c r="F19" s="1649" t="s">
        <v>307</v>
      </c>
      <c r="G19" s="1006" t="s">
        <v>174</v>
      </c>
      <c r="H19" s="1645" t="s">
        <v>947</v>
      </c>
      <c r="I19" s="1649" t="s">
        <v>163</v>
      </c>
      <c r="J19" s="1645">
        <v>5000</v>
      </c>
      <c r="K19" s="1645" t="s">
        <v>162</v>
      </c>
      <c r="L19" s="1000" t="s">
        <v>163</v>
      </c>
      <c r="M19" s="1658"/>
      <c r="N19" s="1658"/>
      <c r="O19" s="1658"/>
      <c r="P19" s="1659"/>
      <c r="Q19" s="1659"/>
      <c r="R19" s="1659"/>
      <c r="S19" s="1660"/>
      <c r="T19" s="1660"/>
      <c r="U19" s="1660"/>
      <c r="V19" s="1661"/>
    </row>
    <row r="20" spans="1:22" ht="17.25">
      <c r="A20" s="990" t="s">
        <v>298</v>
      </c>
      <c r="B20" s="995"/>
      <c r="C20" s="995"/>
      <c r="D20" s="995"/>
      <c r="E20" s="998">
        <f>SUM(E14:E19)</f>
        <v>4.7</v>
      </c>
      <c r="F20" s="996"/>
      <c r="G20" s="997"/>
      <c r="H20" s="996"/>
      <c r="I20" s="996"/>
      <c r="J20" s="1663">
        <f>J19+J18+J17+J16+J15+J14</f>
        <v>30000</v>
      </c>
      <c r="K20" s="996"/>
      <c r="L20" s="996"/>
      <c r="M20" s="1651">
        <f aca="true" t="shared" si="1" ref="M20:V20">SUM(M14:M19)</f>
        <v>0</v>
      </c>
      <c r="N20" s="1651">
        <f t="shared" si="1"/>
        <v>0</v>
      </c>
      <c r="O20" s="1651">
        <f t="shared" si="1"/>
        <v>0</v>
      </c>
      <c r="P20" s="1651">
        <f t="shared" si="1"/>
        <v>0</v>
      </c>
      <c r="Q20" s="1651">
        <f t="shared" si="1"/>
        <v>0</v>
      </c>
      <c r="R20" s="1651">
        <f t="shared" si="1"/>
        <v>0</v>
      </c>
      <c r="S20" s="1651">
        <f t="shared" si="1"/>
        <v>0</v>
      </c>
      <c r="T20" s="1651">
        <f t="shared" si="1"/>
        <v>0</v>
      </c>
      <c r="U20" s="1651">
        <f t="shared" si="1"/>
        <v>0</v>
      </c>
      <c r="V20" s="1651">
        <f t="shared" si="1"/>
        <v>0</v>
      </c>
    </row>
    <row r="21" spans="1:22" ht="17.25">
      <c r="A21" s="2323" t="s">
        <v>167</v>
      </c>
      <c r="B21" s="2323"/>
      <c r="C21" s="2323"/>
      <c r="D21" s="2323"/>
      <c r="E21" s="2323"/>
      <c r="F21" s="2323"/>
      <c r="G21" s="2323"/>
      <c r="H21" s="2323"/>
      <c r="I21" s="2323"/>
      <c r="J21" s="2323"/>
      <c r="K21" s="2323"/>
      <c r="L21" s="2323"/>
      <c r="M21" s="2323"/>
      <c r="N21" s="2323"/>
      <c r="O21" s="2323"/>
      <c r="P21" s="2323"/>
      <c r="Q21" s="2323"/>
      <c r="R21" s="2323"/>
      <c r="S21" s="2323"/>
      <c r="T21" s="2323"/>
      <c r="U21" s="2323"/>
      <c r="V21" s="2323"/>
    </row>
    <row r="22" spans="1:22" ht="18">
      <c r="A22" s="1645">
        <v>1</v>
      </c>
      <c r="B22" s="1646" t="s">
        <v>1778</v>
      </c>
      <c r="C22" s="1647">
        <v>12</v>
      </c>
      <c r="D22" s="1647">
        <v>32</v>
      </c>
      <c r="E22" s="1648">
        <v>0.6000000000000001</v>
      </c>
      <c r="F22" s="1647" t="s">
        <v>307</v>
      </c>
      <c r="G22" s="1215" t="s">
        <v>159</v>
      </c>
      <c r="H22" s="985" t="s">
        <v>947</v>
      </c>
      <c r="I22" s="1649" t="s">
        <v>163</v>
      </c>
      <c r="J22" s="1645">
        <v>5000</v>
      </c>
      <c r="K22" s="1645" t="s">
        <v>162</v>
      </c>
      <c r="L22" s="1208" t="s">
        <v>163</v>
      </c>
      <c r="M22" s="1209"/>
      <c r="N22" s="1210"/>
      <c r="O22" s="1210"/>
      <c r="P22" s="1210"/>
      <c r="Q22" s="1210"/>
      <c r="R22" s="1210"/>
      <c r="S22" s="1210"/>
      <c r="T22" s="1210"/>
      <c r="U22" s="1210"/>
      <c r="V22" s="1210"/>
    </row>
    <row r="23" spans="1:22" ht="18">
      <c r="A23" s="1645">
        <v>2</v>
      </c>
      <c r="B23" s="1646" t="s">
        <v>1778</v>
      </c>
      <c r="C23" s="1647">
        <v>12</v>
      </c>
      <c r="D23" s="1647">
        <v>38</v>
      </c>
      <c r="E23" s="1648">
        <v>0.30000000000000004</v>
      </c>
      <c r="F23" s="1647" t="s">
        <v>308</v>
      </c>
      <c r="G23" s="1006" t="s">
        <v>174</v>
      </c>
      <c r="H23" s="985" t="s">
        <v>947</v>
      </c>
      <c r="I23" s="1649" t="s">
        <v>165</v>
      </c>
      <c r="J23" s="1645">
        <v>1100</v>
      </c>
      <c r="K23" s="1645" t="s">
        <v>963</v>
      </c>
      <c r="L23" s="1208" t="s">
        <v>163</v>
      </c>
      <c r="M23" s="1209"/>
      <c r="N23" s="1210"/>
      <c r="O23" s="1210"/>
      <c r="P23" s="1210"/>
      <c r="Q23" s="1210"/>
      <c r="R23" s="1210"/>
      <c r="S23" s="1210"/>
      <c r="T23" s="1210"/>
      <c r="U23" s="1210"/>
      <c r="V23" s="1210"/>
    </row>
    <row r="24" spans="1:22" ht="18">
      <c r="A24" s="1645">
        <v>3</v>
      </c>
      <c r="B24" s="1646" t="s">
        <v>951</v>
      </c>
      <c r="C24" s="1647">
        <v>4</v>
      </c>
      <c r="D24" s="1647" t="s">
        <v>962</v>
      </c>
      <c r="E24" s="1648">
        <v>1</v>
      </c>
      <c r="F24" s="1647" t="s">
        <v>307</v>
      </c>
      <c r="G24" s="1006" t="s">
        <v>174</v>
      </c>
      <c r="H24" s="985" t="s">
        <v>947</v>
      </c>
      <c r="I24" s="1649" t="s">
        <v>163</v>
      </c>
      <c r="J24" s="1645">
        <v>5000</v>
      </c>
      <c r="K24" s="1645" t="s">
        <v>162</v>
      </c>
      <c r="L24" s="1208" t="s">
        <v>163</v>
      </c>
      <c r="M24" s="1209"/>
      <c r="N24" s="1210"/>
      <c r="O24" s="1210"/>
      <c r="P24" s="1210"/>
      <c r="Q24" s="1210"/>
      <c r="R24" s="1210"/>
      <c r="S24" s="1210"/>
      <c r="T24" s="1210"/>
      <c r="U24" s="1210"/>
      <c r="V24" s="1210"/>
    </row>
    <row r="25" spans="1:22" ht="18">
      <c r="A25" s="1645">
        <v>4</v>
      </c>
      <c r="B25" s="1646" t="s">
        <v>951</v>
      </c>
      <c r="C25" s="1647">
        <v>4</v>
      </c>
      <c r="D25" s="1647" t="s">
        <v>1779</v>
      </c>
      <c r="E25" s="1648">
        <v>0.6000000000000001</v>
      </c>
      <c r="F25" s="1647" t="s">
        <v>307</v>
      </c>
      <c r="G25" s="1006" t="s">
        <v>174</v>
      </c>
      <c r="H25" s="985" t="s">
        <v>947</v>
      </c>
      <c r="I25" s="1649" t="s">
        <v>163</v>
      </c>
      <c r="J25" s="1645">
        <v>5000</v>
      </c>
      <c r="K25" s="1645" t="s">
        <v>162</v>
      </c>
      <c r="L25" s="1208" t="s">
        <v>163</v>
      </c>
      <c r="M25" s="1209"/>
      <c r="N25" s="1210"/>
      <c r="O25" s="1210"/>
      <c r="P25" s="1210"/>
      <c r="Q25" s="1210"/>
      <c r="R25" s="1210"/>
      <c r="S25" s="1210"/>
      <c r="T25" s="1210"/>
      <c r="U25" s="1210"/>
      <c r="V25" s="1210"/>
    </row>
    <row r="26" spans="1:22" ht="18">
      <c r="A26" s="1645">
        <v>5</v>
      </c>
      <c r="B26" s="1646" t="s">
        <v>951</v>
      </c>
      <c r="C26" s="1647">
        <v>4</v>
      </c>
      <c r="D26" s="1647" t="s">
        <v>958</v>
      </c>
      <c r="E26" s="1648">
        <v>1</v>
      </c>
      <c r="F26" s="1647" t="s">
        <v>307</v>
      </c>
      <c r="G26" s="1006" t="s">
        <v>174</v>
      </c>
      <c r="H26" s="985" t="s">
        <v>947</v>
      </c>
      <c r="I26" s="1649" t="s">
        <v>1780</v>
      </c>
      <c r="J26" s="1645">
        <v>5000</v>
      </c>
      <c r="K26" s="1645" t="s">
        <v>162</v>
      </c>
      <c r="L26" s="1208" t="s">
        <v>163</v>
      </c>
      <c r="M26" s="1209"/>
      <c r="N26" s="1210"/>
      <c r="O26" s="1210"/>
      <c r="P26" s="1210"/>
      <c r="Q26" s="1210"/>
      <c r="R26" s="1210"/>
      <c r="S26" s="1210"/>
      <c r="T26" s="1210"/>
      <c r="U26" s="1210"/>
      <c r="V26" s="1210"/>
    </row>
    <row r="27" spans="1:22" ht="18">
      <c r="A27" s="1645">
        <v>6</v>
      </c>
      <c r="B27" s="1646" t="s">
        <v>951</v>
      </c>
      <c r="C27" s="1647">
        <v>4</v>
      </c>
      <c r="D27" s="1647" t="s">
        <v>1010</v>
      </c>
      <c r="E27" s="1648">
        <v>0.8</v>
      </c>
      <c r="F27" s="1647" t="s">
        <v>307</v>
      </c>
      <c r="G27" s="1006" t="s">
        <v>174</v>
      </c>
      <c r="H27" s="985" t="s">
        <v>947</v>
      </c>
      <c r="I27" s="1649" t="s">
        <v>1780</v>
      </c>
      <c r="J27" s="1645">
        <v>5000</v>
      </c>
      <c r="K27" s="1645" t="s">
        <v>162</v>
      </c>
      <c r="L27" s="1208" t="s">
        <v>163</v>
      </c>
      <c r="M27" s="1209"/>
      <c r="N27" s="1210"/>
      <c r="O27" s="1210"/>
      <c r="P27" s="1210"/>
      <c r="Q27" s="1210"/>
      <c r="R27" s="1210"/>
      <c r="S27" s="1210"/>
      <c r="T27" s="1210"/>
      <c r="U27" s="1210"/>
      <c r="V27" s="1210"/>
    </row>
    <row r="28" spans="1:22" ht="17.25">
      <c r="A28" s="990" t="s">
        <v>298</v>
      </c>
      <c r="B28" s="999"/>
      <c r="C28" s="999"/>
      <c r="D28" s="999"/>
      <c r="E28" s="1002">
        <f>SUM(E22:E27)</f>
        <v>4.3</v>
      </c>
      <c r="F28" s="999"/>
      <c r="G28" s="999"/>
      <c r="H28" s="999"/>
      <c r="I28" s="1000"/>
      <c r="J28" s="1653">
        <f>J27+J26+J25+J24+J23+J22</f>
        <v>26100</v>
      </c>
      <c r="K28" s="999"/>
      <c r="L28" s="999"/>
      <c r="M28" s="1651">
        <f aca="true" t="shared" si="2" ref="M28:V28">SUM(M22:M27)</f>
        <v>0</v>
      </c>
      <c r="N28" s="1651">
        <f t="shared" si="2"/>
        <v>0</v>
      </c>
      <c r="O28" s="1651">
        <f t="shared" si="2"/>
        <v>0</v>
      </c>
      <c r="P28" s="1651">
        <f t="shared" si="2"/>
        <v>0</v>
      </c>
      <c r="Q28" s="1651">
        <f t="shared" si="2"/>
        <v>0</v>
      </c>
      <c r="R28" s="1651">
        <f t="shared" si="2"/>
        <v>0</v>
      </c>
      <c r="S28" s="1651">
        <f t="shared" si="2"/>
        <v>0</v>
      </c>
      <c r="T28" s="1651">
        <f t="shared" si="2"/>
        <v>0</v>
      </c>
      <c r="U28" s="1651">
        <f t="shared" si="2"/>
        <v>0</v>
      </c>
      <c r="V28" s="1651">
        <f t="shared" si="2"/>
        <v>0</v>
      </c>
    </row>
    <row r="29" spans="1:22" ht="17.25">
      <c r="A29" s="1655"/>
      <c r="B29" s="1643"/>
      <c r="C29" s="1643"/>
      <c r="D29" s="1643"/>
      <c r="E29" s="1643"/>
      <c r="F29" s="1643"/>
      <c r="G29" s="1643"/>
      <c r="H29" s="1643"/>
      <c r="I29" s="1643" t="s">
        <v>169</v>
      </c>
      <c r="J29" s="1643"/>
      <c r="K29" s="1643"/>
      <c r="L29" s="1643"/>
      <c r="M29" s="1656"/>
      <c r="N29" s="1656"/>
      <c r="O29" s="2324"/>
      <c r="P29" s="2324"/>
      <c r="Q29" s="2324"/>
      <c r="R29" s="2324"/>
      <c r="S29" s="2324"/>
      <c r="T29" s="2324"/>
      <c r="U29" s="2324"/>
      <c r="V29" s="2324"/>
    </row>
    <row r="30" spans="1:22" ht="18">
      <c r="A30" s="1645">
        <v>1</v>
      </c>
      <c r="B30" s="1211" t="s">
        <v>953</v>
      </c>
      <c r="C30" s="1211">
        <v>12</v>
      </c>
      <c r="D30" s="1211" t="s">
        <v>950</v>
      </c>
      <c r="E30" s="1644">
        <v>0.7</v>
      </c>
      <c r="F30" s="1211" t="s">
        <v>307</v>
      </c>
      <c r="G30" s="994" t="s">
        <v>1776</v>
      </c>
      <c r="H30" s="985" t="s">
        <v>947</v>
      </c>
      <c r="I30" s="1211" t="s">
        <v>163</v>
      </c>
      <c r="J30" s="1645">
        <v>5000</v>
      </c>
      <c r="K30" s="1645" t="s">
        <v>162</v>
      </c>
      <c r="L30" s="1211" t="s">
        <v>163</v>
      </c>
      <c r="M30" s="1213"/>
      <c r="N30" s="1213"/>
      <c r="O30" s="1213"/>
      <c r="P30" s="1213"/>
      <c r="Q30" s="1213"/>
      <c r="R30" s="1213"/>
      <c r="S30" s="1213"/>
      <c r="T30" s="1213"/>
      <c r="U30" s="1213"/>
      <c r="V30" s="1214"/>
    </row>
    <row r="31" spans="1:22" ht="18">
      <c r="A31" s="1645">
        <v>2</v>
      </c>
      <c r="B31" s="1211" t="s">
        <v>953</v>
      </c>
      <c r="C31" s="1211">
        <v>12</v>
      </c>
      <c r="D31" s="1211" t="s">
        <v>979</v>
      </c>
      <c r="E31" s="1644">
        <v>0.8</v>
      </c>
      <c r="F31" s="1211" t="s">
        <v>307</v>
      </c>
      <c r="G31" s="994" t="s">
        <v>174</v>
      </c>
      <c r="H31" s="985" t="s">
        <v>947</v>
      </c>
      <c r="I31" s="1211" t="s">
        <v>163</v>
      </c>
      <c r="J31" s="1645">
        <v>5000</v>
      </c>
      <c r="K31" s="1645" t="s">
        <v>162</v>
      </c>
      <c r="L31" s="1211" t="s">
        <v>163</v>
      </c>
      <c r="M31" s="1213"/>
      <c r="N31" s="1213"/>
      <c r="O31" s="1213"/>
      <c r="P31" s="1213"/>
      <c r="Q31" s="1213"/>
      <c r="R31" s="1213"/>
      <c r="S31" s="1213"/>
      <c r="T31" s="1213"/>
      <c r="U31" s="1213"/>
      <c r="V31" s="1214"/>
    </row>
    <row r="32" spans="1:22" ht="18">
      <c r="A32" s="1645">
        <v>3</v>
      </c>
      <c r="B32" s="1211" t="s">
        <v>953</v>
      </c>
      <c r="C32" s="1211">
        <v>12</v>
      </c>
      <c r="D32" s="1211" t="s">
        <v>966</v>
      </c>
      <c r="E32" s="1644">
        <v>0.6000000000000001</v>
      </c>
      <c r="F32" s="1211" t="s">
        <v>307</v>
      </c>
      <c r="G32" s="994" t="s">
        <v>174</v>
      </c>
      <c r="H32" s="985" t="s">
        <v>947</v>
      </c>
      <c r="I32" s="1211" t="s">
        <v>163</v>
      </c>
      <c r="J32" s="1645">
        <v>5000</v>
      </c>
      <c r="K32" s="1645" t="s">
        <v>162</v>
      </c>
      <c r="L32" s="1211" t="s">
        <v>163</v>
      </c>
      <c r="M32" s="1213"/>
      <c r="N32" s="1213"/>
      <c r="O32" s="1213"/>
      <c r="P32" s="1213"/>
      <c r="Q32" s="1213"/>
      <c r="R32" s="1213"/>
      <c r="S32" s="1213"/>
      <c r="T32" s="1213"/>
      <c r="U32" s="1213"/>
      <c r="V32" s="1214"/>
    </row>
    <row r="33" spans="1:22" ht="18">
      <c r="A33" s="1645">
        <v>4</v>
      </c>
      <c r="B33" s="1211" t="s">
        <v>953</v>
      </c>
      <c r="C33" s="1211">
        <v>12</v>
      </c>
      <c r="D33" s="1211" t="s">
        <v>975</v>
      </c>
      <c r="E33" s="1644">
        <v>0.9</v>
      </c>
      <c r="F33" s="1211" t="s">
        <v>307</v>
      </c>
      <c r="G33" s="994" t="s">
        <v>174</v>
      </c>
      <c r="H33" s="985" t="s">
        <v>947</v>
      </c>
      <c r="I33" s="1211" t="s">
        <v>163</v>
      </c>
      <c r="J33" s="1645">
        <v>5000</v>
      </c>
      <c r="K33" s="1645" t="s">
        <v>162</v>
      </c>
      <c r="L33" s="1211"/>
      <c r="M33" s="1213"/>
      <c r="N33" s="1213"/>
      <c r="O33" s="1213"/>
      <c r="P33" s="1213"/>
      <c r="Q33" s="1213"/>
      <c r="R33" s="1213"/>
      <c r="S33" s="1213"/>
      <c r="T33" s="1213"/>
      <c r="U33" s="1213"/>
      <c r="V33" s="1214"/>
    </row>
    <row r="34" spans="1:22" ht="18">
      <c r="A34" s="1645">
        <v>5</v>
      </c>
      <c r="B34" s="1211" t="s">
        <v>1775</v>
      </c>
      <c r="C34" s="1211">
        <v>19</v>
      </c>
      <c r="D34" s="1211" t="s">
        <v>1777</v>
      </c>
      <c r="E34" s="1644">
        <v>2.7</v>
      </c>
      <c r="F34" s="1211" t="s">
        <v>307</v>
      </c>
      <c r="G34" s="994" t="s">
        <v>174</v>
      </c>
      <c r="H34" s="985" t="s">
        <v>947</v>
      </c>
      <c r="I34" s="1211" t="s">
        <v>163</v>
      </c>
      <c r="J34" s="1645">
        <v>5000</v>
      </c>
      <c r="K34" s="1645" t="s">
        <v>162</v>
      </c>
      <c r="L34" s="1211" t="s">
        <v>163</v>
      </c>
      <c r="M34" s="1213"/>
      <c r="N34" s="1213"/>
      <c r="O34" s="1213"/>
      <c r="P34" s="1213"/>
      <c r="Q34" s="1213"/>
      <c r="R34" s="1213"/>
      <c r="S34" s="1213"/>
      <c r="T34" s="1213"/>
      <c r="U34" s="1213"/>
      <c r="V34" s="1214"/>
    </row>
    <row r="35" spans="1:22" ht="18">
      <c r="A35" s="1645">
        <v>6</v>
      </c>
      <c r="B35" s="1211" t="s">
        <v>953</v>
      </c>
      <c r="C35" s="1211">
        <v>14</v>
      </c>
      <c r="D35" s="1211" t="s">
        <v>952</v>
      </c>
      <c r="E35" s="1644">
        <v>0.7</v>
      </c>
      <c r="F35" s="1211" t="s">
        <v>307</v>
      </c>
      <c r="G35" s="994" t="s">
        <v>174</v>
      </c>
      <c r="H35" s="985" t="s">
        <v>947</v>
      </c>
      <c r="I35" s="1211" t="s">
        <v>163</v>
      </c>
      <c r="J35" s="1645">
        <v>5000</v>
      </c>
      <c r="K35" s="1645" t="s">
        <v>162</v>
      </c>
      <c r="L35" s="1211" t="s">
        <v>163</v>
      </c>
      <c r="M35" s="1213"/>
      <c r="N35" s="1213"/>
      <c r="O35" s="1213"/>
      <c r="P35" s="1213"/>
      <c r="Q35" s="1213"/>
      <c r="R35" s="1213"/>
      <c r="S35" s="1213"/>
      <c r="T35" s="1213"/>
      <c r="U35" s="1213"/>
      <c r="V35" s="1214"/>
    </row>
    <row r="36" spans="1:22" ht="17.25">
      <c r="A36" s="990" t="s">
        <v>298</v>
      </c>
      <c r="B36" s="1003"/>
      <c r="C36" s="1003"/>
      <c r="D36" s="1003"/>
      <c r="E36" s="993">
        <f>SUM(E30:E35)</f>
        <v>6.4</v>
      </c>
      <c r="F36" s="1003"/>
      <c r="G36" s="1003"/>
      <c r="H36" s="1003"/>
      <c r="I36" s="1003"/>
      <c r="J36" s="1654">
        <f>J35+J34+J33+J32+J31+J30</f>
        <v>30000</v>
      </c>
      <c r="K36" s="1003"/>
      <c r="L36" s="1003"/>
      <c r="M36" s="1652">
        <f aca="true" t="shared" si="3" ref="M36:V36">SUM(M30:M35)</f>
        <v>0</v>
      </c>
      <c r="N36" s="1652">
        <f t="shared" si="3"/>
        <v>0</v>
      </c>
      <c r="O36" s="1652">
        <f t="shared" si="3"/>
        <v>0</v>
      </c>
      <c r="P36" s="1652">
        <f t="shared" si="3"/>
        <v>0</v>
      </c>
      <c r="Q36" s="1652">
        <f t="shared" si="3"/>
        <v>0</v>
      </c>
      <c r="R36" s="1652">
        <f t="shared" si="3"/>
        <v>0</v>
      </c>
      <c r="S36" s="1652">
        <f t="shared" si="3"/>
        <v>0</v>
      </c>
      <c r="T36" s="1652">
        <f t="shared" si="3"/>
        <v>0</v>
      </c>
      <c r="U36" s="1652">
        <f t="shared" si="3"/>
        <v>0</v>
      </c>
      <c r="V36" s="1652">
        <f t="shared" si="3"/>
        <v>0</v>
      </c>
    </row>
    <row r="37" spans="1:22" ht="17.25">
      <c r="A37" s="2325" t="s">
        <v>170</v>
      </c>
      <c r="B37" s="2325"/>
      <c r="C37" s="2325"/>
      <c r="D37" s="2325"/>
      <c r="E37" s="2325"/>
      <c r="F37" s="2325"/>
      <c r="G37" s="2325"/>
      <c r="H37" s="2325"/>
      <c r="I37" s="2325"/>
      <c r="J37" s="2325"/>
      <c r="K37" s="2325"/>
      <c r="L37" s="2325"/>
      <c r="M37" s="2325"/>
      <c r="N37" s="2325"/>
      <c r="O37" s="2325"/>
      <c r="P37" s="2325"/>
      <c r="Q37" s="2325"/>
      <c r="R37" s="2325"/>
      <c r="S37" s="2325"/>
      <c r="T37" s="2325"/>
      <c r="U37" s="2325"/>
      <c r="V37" s="2325"/>
    </row>
    <row r="38" spans="1:22" ht="18">
      <c r="A38" s="1668">
        <v>1</v>
      </c>
      <c r="B38" s="1211" t="s">
        <v>1817</v>
      </c>
      <c r="C38" s="1211">
        <v>15</v>
      </c>
      <c r="D38" s="1211">
        <v>53</v>
      </c>
      <c r="E38" s="1644">
        <v>0.30000000000000004</v>
      </c>
      <c r="F38" s="1211" t="s">
        <v>307</v>
      </c>
      <c r="G38" s="994" t="s">
        <v>1810</v>
      </c>
      <c r="H38" s="1211" t="s">
        <v>1795</v>
      </c>
      <c r="I38" s="1211" t="s">
        <v>961</v>
      </c>
      <c r="J38" s="1645">
        <v>5000</v>
      </c>
      <c r="K38" s="1211" t="s">
        <v>948</v>
      </c>
      <c r="L38" s="1211" t="s">
        <v>957</v>
      </c>
      <c r="M38" s="1213"/>
      <c r="N38" s="1213"/>
      <c r="O38" s="1213"/>
      <c r="P38" s="1213"/>
      <c r="Q38" s="1213"/>
      <c r="R38" s="1213"/>
      <c r="S38" s="1213"/>
      <c r="T38" s="1213"/>
      <c r="U38" s="1213"/>
      <c r="V38" s="1004"/>
    </row>
    <row r="39" spans="1:22" ht="18">
      <c r="A39" s="1668">
        <v>2</v>
      </c>
      <c r="B39" s="1211" t="s">
        <v>1817</v>
      </c>
      <c r="C39" s="1211">
        <v>15</v>
      </c>
      <c r="D39" s="1211" t="s">
        <v>1805</v>
      </c>
      <c r="E39" s="1644">
        <v>0.4</v>
      </c>
      <c r="F39" s="1211" t="s">
        <v>307</v>
      </c>
      <c r="G39" s="1215" t="s">
        <v>160</v>
      </c>
      <c r="H39" s="1211" t="s">
        <v>1795</v>
      </c>
      <c r="I39" s="1211" t="s">
        <v>961</v>
      </c>
      <c r="J39" s="1645">
        <v>5000</v>
      </c>
      <c r="K39" s="1211" t="s">
        <v>948</v>
      </c>
      <c r="L39" s="1211" t="s">
        <v>957</v>
      </c>
      <c r="M39" s="1213"/>
      <c r="N39" s="1213"/>
      <c r="O39" s="1213"/>
      <c r="P39" s="1213"/>
      <c r="Q39" s="1213"/>
      <c r="R39" s="1213"/>
      <c r="S39" s="1213"/>
      <c r="T39" s="1213"/>
      <c r="U39" s="1213"/>
      <c r="V39" s="1004"/>
    </row>
    <row r="40" spans="1:22" ht="18">
      <c r="A40" s="1668">
        <v>3</v>
      </c>
      <c r="B40" s="1211" t="s">
        <v>1817</v>
      </c>
      <c r="C40" s="1211">
        <v>13</v>
      </c>
      <c r="D40" s="1211" t="s">
        <v>955</v>
      </c>
      <c r="E40" s="1644">
        <v>0.8</v>
      </c>
      <c r="F40" s="1211" t="s">
        <v>220</v>
      </c>
      <c r="G40" s="1215" t="s">
        <v>1810</v>
      </c>
      <c r="H40" s="1211" t="s">
        <v>1795</v>
      </c>
      <c r="I40" s="1211" t="s">
        <v>165</v>
      </c>
      <c r="J40" s="1674">
        <v>1660</v>
      </c>
      <c r="K40" s="1211" t="s">
        <v>1818</v>
      </c>
      <c r="L40" s="1211" t="s">
        <v>165</v>
      </c>
      <c r="M40" s="1213"/>
      <c r="N40" s="1213"/>
      <c r="O40" s="1213"/>
      <c r="P40" s="1213"/>
      <c r="Q40" s="1213"/>
      <c r="R40" s="1213"/>
      <c r="S40" s="1213"/>
      <c r="T40" s="1213"/>
      <c r="U40" s="1213"/>
      <c r="V40" s="1004"/>
    </row>
    <row r="41" spans="1:22" ht="18">
      <c r="A41" s="1668">
        <v>4</v>
      </c>
      <c r="B41" s="1211" t="s">
        <v>1817</v>
      </c>
      <c r="C41" s="1211">
        <v>13</v>
      </c>
      <c r="D41" s="1211" t="s">
        <v>1819</v>
      </c>
      <c r="E41" s="1644">
        <v>0.8</v>
      </c>
      <c r="F41" s="1211" t="s">
        <v>220</v>
      </c>
      <c r="G41" s="1215" t="s">
        <v>1810</v>
      </c>
      <c r="H41" s="1211" t="s">
        <v>1795</v>
      </c>
      <c r="I41" s="1211" t="s">
        <v>165</v>
      </c>
      <c r="J41" s="1674">
        <v>1660</v>
      </c>
      <c r="K41" s="1211" t="s">
        <v>1818</v>
      </c>
      <c r="L41" s="1211" t="s">
        <v>165</v>
      </c>
      <c r="M41" s="1213"/>
      <c r="N41" s="1213"/>
      <c r="O41" s="1213"/>
      <c r="P41" s="1213"/>
      <c r="Q41" s="1213"/>
      <c r="R41" s="1213"/>
      <c r="S41" s="1213"/>
      <c r="T41" s="1213"/>
      <c r="U41" s="1213"/>
      <c r="V41" s="1004"/>
    </row>
    <row r="42" spans="1:22" ht="18">
      <c r="A42" s="1668">
        <v>5</v>
      </c>
      <c r="B42" s="1211" t="s">
        <v>959</v>
      </c>
      <c r="C42" s="1211">
        <v>1</v>
      </c>
      <c r="D42" s="1211">
        <v>42</v>
      </c>
      <c r="E42" s="1644">
        <v>0.9</v>
      </c>
      <c r="F42" s="1211" t="s">
        <v>307</v>
      </c>
      <c r="G42" s="1215" t="s">
        <v>174</v>
      </c>
      <c r="H42" s="1211" t="s">
        <v>1795</v>
      </c>
      <c r="I42" s="1211" t="s">
        <v>961</v>
      </c>
      <c r="J42" s="1645">
        <v>5000</v>
      </c>
      <c r="K42" s="1211" t="s">
        <v>948</v>
      </c>
      <c r="L42" s="1211" t="s">
        <v>165</v>
      </c>
      <c r="M42" s="1213"/>
      <c r="N42" s="1213"/>
      <c r="O42" s="1213"/>
      <c r="P42" s="1213"/>
      <c r="Q42" s="1213"/>
      <c r="R42" s="1213"/>
      <c r="S42" s="1213"/>
      <c r="T42" s="1213"/>
      <c r="U42" s="1213"/>
      <c r="V42" s="1004"/>
    </row>
    <row r="43" spans="1:22" ht="17.25">
      <c r="A43" s="1005" t="s">
        <v>298</v>
      </c>
      <c r="B43" s="999"/>
      <c r="C43" s="999"/>
      <c r="D43" s="999"/>
      <c r="E43" s="993">
        <f>SUM(E38:E42)</f>
        <v>3.1999999999999997</v>
      </c>
      <c r="F43" s="999"/>
      <c r="G43" s="999"/>
      <c r="H43" s="999"/>
      <c r="I43" s="999"/>
      <c r="J43" s="999">
        <f>J42+J41+J40+J39+J38</f>
        <v>18320</v>
      </c>
      <c r="K43" s="999"/>
      <c r="L43" s="999"/>
      <c r="M43" s="1651">
        <f aca="true" t="shared" si="4" ref="M43:V43">SUM(M38:M42)</f>
        <v>0</v>
      </c>
      <c r="N43" s="1651">
        <f t="shared" si="4"/>
        <v>0</v>
      </c>
      <c r="O43" s="1651">
        <f t="shared" si="4"/>
        <v>0</v>
      </c>
      <c r="P43" s="1651">
        <f t="shared" si="4"/>
        <v>0</v>
      </c>
      <c r="Q43" s="1651">
        <f t="shared" si="4"/>
        <v>0</v>
      </c>
      <c r="R43" s="1651">
        <f t="shared" si="4"/>
        <v>0</v>
      </c>
      <c r="S43" s="1651">
        <f t="shared" si="4"/>
        <v>0</v>
      </c>
      <c r="T43" s="1651">
        <f t="shared" si="4"/>
        <v>0</v>
      </c>
      <c r="U43" s="1651">
        <f t="shared" si="4"/>
        <v>0</v>
      </c>
      <c r="V43" s="1651">
        <f t="shared" si="4"/>
        <v>0</v>
      </c>
    </row>
    <row r="44" spans="1:22" ht="17.25">
      <c r="A44" s="1675"/>
      <c r="B44" s="1675"/>
      <c r="C44" s="1675"/>
      <c r="D44" s="1675"/>
      <c r="E44" s="1675"/>
      <c r="F44" s="1676"/>
      <c r="G44" s="1676"/>
      <c r="H44" s="1676"/>
      <c r="I44" s="1676" t="s">
        <v>171</v>
      </c>
      <c r="J44" s="1676"/>
      <c r="K44" s="1676"/>
      <c r="L44" s="1676"/>
      <c r="M44" s="1677"/>
      <c r="N44" s="1677"/>
      <c r="O44" s="1677"/>
      <c r="P44" s="2326"/>
      <c r="Q44" s="2326"/>
      <c r="R44" s="2326"/>
      <c r="S44" s="2326"/>
      <c r="T44" s="2326"/>
      <c r="U44" s="2326"/>
      <c r="V44" s="2326"/>
    </row>
    <row r="45" spans="1:22" ht="18">
      <c r="A45" s="1666">
        <v>1</v>
      </c>
      <c r="B45" s="1211" t="s">
        <v>1820</v>
      </c>
      <c r="C45" s="1649">
        <v>3</v>
      </c>
      <c r="D45" s="1649" t="s">
        <v>1821</v>
      </c>
      <c r="E45" s="1657">
        <v>0.9</v>
      </c>
      <c r="F45" s="1649" t="s">
        <v>364</v>
      </c>
      <c r="G45" s="994" t="s">
        <v>1822</v>
      </c>
      <c r="H45" s="1649" t="s">
        <v>1795</v>
      </c>
      <c r="I45" s="1211" t="s">
        <v>1823</v>
      </c>
      <c r="J45" s="1666">
        <v>6250</v>
      </c>
      <c r="K45" s="1666" t="s">
        <v>172</v>
      </c>
      <c r="L45" s="1211" t="s">
        <v>965</v>
      </c>
      <c r="M45" s="1213">
        <f>SUM(N45:V45)</f>
        <v>5.6</v>
      </c>
      <c r="N45" s="1213">
        <v>1.1</v>
      </c>
      <c r="O45" s="1213"/>
      <c r="P45" s="1213"/>
      <c r="Q45" s="1213"/>
      <c r="R45" s="1213">
        <v>4.5</v>
      </c>
      <c r="S45" s="1213"/>
      <c r="T45" s="1213"/>
      <c r="U45" s="1213"/>
      <c r="V45" s="1216"/>
    </row>
    <row r="46" spans="1:22" ht="18">
      <c r="A46" s="1666">
        <v>2</v>
      </c>
      <c r="B46" s="1211" t="s">
        <v>1820</v>
      </c>
      <c r="C46" s="1649">
        <v>3</v>
      </c>
      <c r="D46" s="1649" t="s">
        <v>1824</v>
      </c>
      <c r="E46" s="1657">
        <v>1</v>
      </c>
      <c r="F46" s="1649" t="s">
        <v>364</v>
      </c>
      <c r="G46" s="994" t="s">
        <v>1825</v>
      </c>
      <c r="H46" s="1649" t="s">
        <v>1795</v>
      </c>
      <c r="I46" s="1211" t="s">
        <v>1826</v>
      </c>
      <c r="J46" s="1666">
        <v>6250</v>
      </c>
      <c r="K46" s="1666" t="s">
        <v>172</v>
      </c>
      <c r="L46" s="1211" t="s">
        <v>965</v>
      </c>
      <c r="M46" s="1213">
        <f>SUM(N46:V46)</f>
        <v>5.6</v>
      </c>
      <c r="N46" s="1213">
        <v>1.1</v>
      </c>
      <c r="O46" s="1213"/>
      <c r="P46" s="1213"/>
      <c r="Q46" s="1213"/>
      <c r="R46" s="1213">
        <v>4.5</v>
      </c>
      <c r="S46" s="1213"/>
      <c r="T46" s="1213"/>
      <c r="U46" s="1213"/>
      <c r="V46" s="1216"/>
    </row>
    <row r="47" spans="1:22" ht="18">
      <c r="A47" s="1666">
        <v>3</v>
      </c>
      <c r="B47" s="1211" t="s">
        <v>1820</v>
      </c>
      <c r="C47" s="1649">
        <v>3</v>
      </c>
      <c r="D47" s="1649" t="s">
        <v>1827</v>
      </c>
      <c r="E47" s="1657">
        <v>0.7</v>
      </c>
      <c r="F47" s="1649" t="s">
        <v>364</v>
      </c>
      <c r="G47" s="994" t="s">
        <v>1828</v>
      </c>
      <c r="H47" s="1649" t="s">
        <v>1795</v>
      </c>
      <c r="I47" s="1211" t="s">
        <v>1823</v>
      </c>
      <c r="J47" s="1666">
        <v>6250</v>
      </c>
      <c r="K47" s="1666" t="s">
        <v>172</v>
      </c>
      <c r="L47" s="1211" t="s">
        <v>165</v>
      </c>
      <c r="M47" s="1213">
        <f>SUM(N47:V47)</f>
        <v>0.8</v>
      </c>
      <c r="N47" s="1213"/>
      <c r="O47" s="1213"/>
      <c r="P47" s="1213"/>
      <c r="Q47" s="1213">
        <v>0.8</v>
      </c>
      <c r="R47" s="1213"/>
      <c r="S47" s="1213"/>
      <c r="T47" s="1213"/>
      <c r="U47" s="1213"/>
      <c r="V47" s="1216"/>
    </row>
    <row r="48" spans="1:22" ht="18">
      <c r="A48" s="1666">
        <v>4</v>
      </c>
      <c r="B48" s="1211" t="s">
        <v>1820</v>
      </c>
      <c r="C48" s="1649">
        <v>3</v>
      </c>
      <c r="D48" s="1649" t="s">
        <v>1829</v>
      </c>
      <c r="E48" s="1657">
        <v>0.4</v>
      </c>
      <c r="F48" s="1649" t="s">
        <v>364</v>
      </c>
      <c r="G48" s="994" t="s">
        <v>1828</v>
      </c>
      <c r="H48" s="1649" t="s">
        <v>1795</v>
      </c>
      <c r="I48" s="1211" t="s">
        <v>1823</v>
      </c>
      <c r="J48" s="1666">
        <v>6250</v>
      </c>
      <c r="K48" s="1666" t="s">
        <v>172</v>
      </c>
      <c r="L48" s="1211" t="s">
        <v>967</v>
      </c>
      <c r="M48" s="1213">
        <f>SUM(N48:V48)</f>
        <v>4.5</v>
      </c>
      <c r="N48" s="1213"/>
      <c r="O48" s="1213"/>
      <c r="P48" s="1213"/>
      <c r="Q48" s="1213">
        <v>0.9</v>
      </c>
      <c r="R48" s="1213">
        <v>3.6</v>
      </c>
      <c r="S48" s="1213"/>
      <c r="T48" s="1213"/>
      <c r="U48" s="1213"/>
      <c r="V48" s="1216"/>
    </row>
    <row r="49" spans="1:22" ht="18">
      <c r="A49" s="990" t="s">
        <v>298</v>
      </c>
      <c r="B49" s="992"/>
      <c r="C49" s="992"/>
      <c r="D49" s="992"/>
      <c r="E49" s="993">
        <f>SUM(E45:E48)</f>
        <v>2.9999999999999996</v>
      </c>
      <c r="F49" s="1007"/>
      <c r="G49" s="1007"/>
      <c r="H49" s="1007"/>
      <c r="I49" s="1007"/>
      <c r="J49" s="1653">
        <f>J48+J47+J46+J45</f>
        <v>25000</v>
      </c>
      <c r="K49" s="1007"/>
      <c r="L49" s="1007"/>
      <c r="M49" s="1001">
        <f aca="true" t="shared" si="5" ref="M49:V49">SUM(M45:M48)</f>
        <v>16.5</v>
      </c>
      <c r="N49" s="1001">
        <f t="shared" si="5"/>
        <v>2.2</v>
      </c>
      <c r="O49" s="1001">
        <f t="shared" si="5"/>
        <v>0</v>
      </c>
      <c r="P49" s="1001">
        <f t="shared" si="5"/>
        <v>0</v>
      </c>
      <c r="Q49" s="1001">
        <f t="shared" si="5"/>
        <v>1.7000000000000002</v>
      </c>
      <c r="R49" s="1001">
        <f t="shared" si="5"/>
        <v>12.6</v>
      </c>
      <c r="S49" s="1001">
        <f t="shared" si="5"/>
        <v>0</v>
      </c>
      <c r="T49" s="1001">
        <f t="shared" si="5"/>
        <v>0</v>
      </c>
      <c r="U49" s="1001">
        <f t="shared" si="5"/>
        <v>0</v>
      </c>
      <c r="V49" s="1001">
        <f t="shared" si="5"/>
        <v>0</v>
      </c>
    </row>
    <row r="50" spans="1:22" ht="18" customHeight="1">
      <c r="A50" s="2327" t="s">
        <v>969</v>
      </c>
      <c r="B50" s="2327"/>
      <c r="C50" s="2327"/>
      <c r="D50" s="2327"/>
      <c r="E50" s="2327"/>
      <c r="F50" s="2327"/>
      <c r="G50" s="2327"/>
      <c r="H50" s="2327"/>
      <c r="I50" s="2327"/>
      <c r="J50" s="2327"/>
      <c r="K50" s="2327"/>
      <c r="L50" s="2327"/>
      <c r="M50" s="2327"/>
      <c r="N50" s="2327"/>
      <c r="O50" s="2327"/>
      <c r="P50" s="2327"/>
      <c r="Q50" s="2327"/>
      <c r="R50" s="2327"/>
      <c r="S50" s="2327"/>
      <c r="T50" s="2327"/>
      <c r="U50" s="2327"/>
      <c r="V50" s="2327"/>
    </row>
    <row r="51" spans="1:22" ht="18">
      <c r="A51" s="1211"/>
      <c r="B51" s="1211"/>
      <c r="C51" s="1211"/>
      <c r="D51" s="1211"/>
      <c r="E51" s="1212"/>
      <c r="F51" s="1211"/>
      <c r="G51" s="1011"/>
      <c r="H51" s="1211"/>
      <c r="I51" s="1211"/>
      <c r="J51" s="1211"/>
      <c r="K51" s="1211"/>
      <c r="L51" s="1211"/>
      <c r="M51" s="1213"/>
      <c r="N51" s="1213"/>
      <c r="O51" s="1213"/>
      <c r="P51" s="1213"/>
      <c r="Q51" s="1213"/>
      <c r="R51" s="1213"/>
      <c r="S51" s="1213"/>
      <c r="T51" s="1213"/>
      <c r="U51" s="1213"/>
      <c r="V51" s="1216"/>
    </row>
    <row r="52" spans="1:22" ht="18">
      <c r="A52" s="1221" t="s">
        <v>298</v>
      </c>
      <c r="B52" s="1221"/>
      <c r="C52" s="1217"/>
      <c r="D52" s="1217"/>
      <c r="E52" s="1218">
        <v>0</v>
      </c>
      <c r="F52" s="1219"/>
      <c r="G52" s="1219"/>
      <c r="H52" s="1219"/>
      <c r="I52" s="1219"/>
      <c r="J52" s="1219"/>
      <c r="K52" s="1219"/>
      <c r="L52" s="1219"/>
      <c r="M52" s="1220" t="e">
        <f>#REF!+#REF!+#REF!+#REF!+#REF!+M51</f>
        <v>#REF!</v>
      </c>
      <c r="N52" s="1220" t="e">
        <f>#REF!+#REF!+#REF!+#REF!+#REF!+N51</f>
        <v>#REF!</v>
      </c>
      <c r="O52" s="1220" t="e">
        <f>#REF!+#REF!+#REF!+#REF!+#REF!+O51</f>
        <v>#REF!</v>
      </c>
      <c r="P52" s="1220" t="e">
        <f>#REF!+#REF!+#REF!+#REF!+#REF!+P51</f>
        <v>#REF!</v>
      </c>
      <c r="Q52" s="1220" t="e">
        <f>#REF!+#REF!+#REF!+#REF!+#REF!+Q51</f>
        <v>#REF!</v>
      </c>
      <c r="R52" s="1220" t="e">
        <f>#REF!+#REF!+#REF!+#REF!+#REF!+R51</f>
        <v>#REF!</v>
      </c>
      <c r="S52" s="1220" t="e">
        <f>#REF!+#REF!+#REF!+#REF!+#REF!+S51</f>
        <v>#REF!</v>
      </c>
      <c r="T52" s="1220" t="e">
        <f>#REF!+#REF!+#REF!+#REF!+#REF!+T51</f>
        <v>#REF!</v>
      </c>
      <c r="U52" s="1220" t="e">
        <f>#REF!+#REF!+#REF!+#REF!+#REF!+U51</f>
        <v>#REF!</v>
      </c>
      <c r="V52" s="1220" t="e">
        <f>#REF!+#REF!+#REF!+#REF!+#REF!+V51</f>
        <v>#REF!</v>
      </c>
    </row>
    <row r="53" spans="1:22" ht="17.25">
      <c r="A53" s="2325" t="s">
        <v>175</v>
      </c>
      <c r="B53" s="2325"/>
      <c r="C53" s="2325"/>
      <c r="D53" s="2325"/>
      <c r="E53" s="2325"/>
      <c r="F53" s="2325"/>
      <c r="G53" s="2325"/>
      <c r="H53" s="2325"/>
      <c r="I53" s="2325"/>
      <c r="J53" s="2325"/>
      <c r="K53" s="2325"/>
      <c r="L53" s="2325"/>
      <c r="M53" s="2325"/>
      <c r="N53" s="2325"/>
      <c r="O53" s="2325"/>
      <c r="P53" s="2325"/>
      <c r="Q53" s="2325"/>
      <c r="R53" s="2325"/>
      <c r="S53" s="2325"/>
      <c r="T53" s="2325"/>
      <c r="U53" s="2325"/>
      <c r="V53" s="2325"/>
    </row>
    <row r="54" spans="1:22" ht="18">
      <c r="A54" s="1668">
        <v>1</v>
      </c>
      <c r="B54" s="1222" t="s">
        <v>1809</v>
      </c>
      <c r="C54" s="1004">
        <v>13</v>
      </c>
      <c r="D54" s="1004" t="s">
        <v>960</v>
      </c>
      <c r="E54" s="1669">
        <v>0.7</v>
      </c>
      <c r="F54" s="1004" t="s">
        <v>307</v>
      </c>
      <c r="G54" s="1670" t="s">
        <v>1810</v>
      </c>
      <c r="H54" s="1649" t="s">
        <v>1795</v>
      </c>
      <c r="I54" s="1222" t="s">
        <v>961</v>
      </c>
      <c r="J54" s="1645">
        <v>5000</v>
      </c>
      <c r="K54" s="985" t="s">
        <v>948</v>
      </c>
      <c r="L54" s="1222" t="s">
        <v>165</v>
      </c>
      <c r="M54" s="1213"/>
      <c r="N54" s="1222"/>
      <c r="O54" s="1222"/>
      <c r="P54" s="1222"/>
      <c r="Q54" s="1222"/>
      <c r="R54" s="1222"/>
      <c r="S54" s="1222"/>
      <c r="T54" s="1222"/>
      <c r="U54" s="1222"/>
      <c r="V54" s="1222"/>
    </row>
    <row r="55" spans="1:22" ht="18">
      <c r="A55" s="1668">
        <v>2</v>
      </c>
      <c r="B55" s="1222" t="s">
        <v>973</v>
      </c>
      <c r="C55" s="1004">
        <v>21</v>
      </c>
      <c r="D55" s="1004" t="s">
        <v>981</v>
      </c>
      <c r="E55" s="1669">
        <v>0.7</v>
      </c>
      <c r="F55" s="1004" t="s">
        <v>364</v>
      </c>
      <c r="G55" s="994" t="s">
        <v>994</v>
      </c>
      <c r="H55" s="1649" t="s">
        <v>1795</v>
      </c>
      <c r="I55" s="1222" t="s">
        <v>1811</v>
      </c>
      <c r="J55" s="1645">
        <v>5000</v>
      </c>
      <c r="K55" s="985" t="s">
        <v>948</v>
      </c>
      <c r="L55" s="1222"/>
      <c r="M55" s="1213"/>
      <c r="N55" s="1222"/>
      <c r="O55" s="1222"/>
      <c r="P55" s="1222"/>
      <c r="Q55" s="1222"/>
      <c r="R55" s="1222"/>
      <c r="S55" s="1222"/>
      <c r="T55" s="1222"/>
      <c r="U55" s="1222"/>
      <c r="V55" s="1222"/>
    </row>
    <row r="56" spans="1:22" ht="18">
      <c r="A56" s="1668">
        <v>3</v>
      </c>
      <c r="B56" s="1222" t="s">
        <v>973</v>
      </c>
      <c r="C56" s="1671">
        <v>21</v>
      </c>
      <c r="D56" s="1671" t="s">
        <v>1812</v>
      </c>
      <c r="E56" s="1669">
        <v>0.5</v>
      </c>
      <c r="F56" s="1671" t="s">
        <v>364</v>
      </c>
      <c r="G56" s="994" t="s">
        <v>994</v>
      </c>
      <c r="H56" s="1649" t="s">
        <v>1795</v>
      </c>
      <c r="I56" s="1223" t="s">
        <v>1811</v>
      </c>
      <c r="J56" s="1645">
        <v>5000</v>
      </c>
      <c r="K56" s="985" t="s">
        <v>948</v>
      </c>
      <c r="L56" s="1223" t="s">
        <v>165</v>
      </c>
      <c r="M56" s="1213"/>
      <c r="N56" s="1223"/>
      <c r="O56" s="1223"/>
      <c r="P56" s="1223"/>
      <c r="Q56" s="1223"/>
      <c r="R56" s="1223"/>
      <c r="S56" s="1223"/>
      <c r="T56" s="1223"/>
      <c r="U56" s="1223"/>
      <c r="V56" s="1222"/>
    </row>
    <row r="57" spans="1:22" ht="18">
      <c r="A57" s="1008" t="s">
        <v>298</v>
      </c>
      <c r="B57" s="1009"/>
      <c r="C57" s="1009"/>
      <c r="D57" s="1009"/>
      <c r="E57" s="998">
        <f>SUM(E54:E56)</f>
        <v>1.9</v>
      </c>
      <c r="F57" s="1009"/>
      <c r="G57" s="1010"/>
      <c r="H57" s="1009"/>
      <c r="I57" s="1009"/>
      <c r="J57" s="1672">
        <f>J56+J55+J54</f>
        <v>15000</v>
      </c>
      <c r="K57" s="1009"/>
      <c r="L57" s="1009"/>
      <c r="M57" s="1662">
        <f aca="true" t="shared" si="6" ref="M57:V57">SUM(M54:M56)</f>
        <v>0</v>
      </c>
      <c r="N57" s="1662">
        <f t="shared" si="6"/>
        <v>0</v>
      </c>
      <c r="O57" s="1662">
        <f t="shared" si="6"/>
        <v>0</v>
      </c>
      <c r="P57" s="1662">
        <f t="shared" si="6"/>
        <v>0</v>
      </c>
      <c r="Q57" s="1662">
        <f t="shared" si="6"/>
        <v>0</v>
      </c>
      <c r="R57" s="1662">
        <f t="shared" si="6"/>
        <v>0</v>
      </c>
      <c r="S57" s="1662">
        <f t="shared" si="6"/>
        <v>0</v>
      </c>
      <c r="T57" s="1662">
        <f t="shared" si="6"/>
        <v>0</v>
      </c>
      <c r="U57" s="1662">
        <f t="shared" si="6"/>
        <v>0</v>
      </c>
      <c r="V57" s="1662">
        <f t="shared" si="6"/>
        <v>0</v>
      </c>
    </row>
    <row r="58" spans="1:22" ht="17.25">
      <c r="A58" s="2323" t="s">
        <v>177</v>
      </c>
      <c r="B58" s="2323"/>
      <c r="C58" s="2323"/>
      <c r="D58" s="2323"/>
      <c r="E58" s="2323"/>
      <c r="F58" s="2323"/>
      <c r="G58" s="2323"/>
      <c r="H58" s="2323"/>
      <c r="I58" s="2323" t="s">
        <v>177</v>
      </c>
      <c r="J58" s="2323"/>
      <c r="K58" s="2323"/>
      <c r="L58" s="2323"/>
      <c r="M58" s="2323"/>
      <c r="N58" s="2323"/>
      <c r="O58" s="2323"/>
      <c r="P58" s="2323"/>
      <c r="Q58" s="2323"/>
      <c r="R58" s="2323"/>
      <c r="S58" s="2323"/>
      <c r="T58" s="2323"/>
      <c r="U58" s="2323"/>
      <c r="V58" s="2323"/>
    </row>
    <row r="59" spans="1:22" ht="18">
      <c r="A59" s="1668">
        <v>1</v>
      </c>
      <c r="B59" s="1211" t="s">
        <v>1806</v>
      </c>
      <c r="C59" s="1211">
        <v>5</v>
      </c>
      <c r="D59" s="1211" t="s">
        <v>1794</v>
      </c>
      <c r="E59" s="1644">
        <v>0.5</v>
      </c>
      <c r="F59" s="1211" t="s">
        <v>307</v>
      </c>
      <c r="G59" s="994" t="s">
        <v>174</v>
      </c>
      <c r="H59" s="1211" t="s">
        <v>1795</v>
      </c>
      <c r="I59" s="1645" t="s">
        <v>163</v>
      </c>
      <c r="J59" s="1645">
        <v>5000</v>
      </c>
      <c r="K59" s="985" t="s">
        <v>948</v>
      </c>
      <c r="L59" s="1211" t="s">
        <v>251</v>
      </c>
      <c r="M59" s="1213"/>
      <c r="N59" s="1213"/>
      <c r="O59" s="1213"/>
      <c r="P59" s="1213"/>
      <c r="Q59" s="1213"/>
      <c r="R59" s="1213"/>
      <c r="S59" s="1213"/>
      <c r="T59" s="1213"/>
      <c r="U59" s="1213"/>
      <c r="V59" s="1224"/>
    </row>
    <row r="60" spans="1:22" ht="18">
      <c r="A60" s="1668">
        <v>2</v>
      </c>
      <c r="B60" s="1211" t="s">
        <v>1806</v>
      </c>
      <c r="C60" s="1211">
        <v>5</v>
      </c>
      <c r="D60" s="1211" t="s">
        <v>1807</v>
      </c>
      <c r="E60" s="1644">
        <v>0.6000000000000001</v>
      </c>
      <c r="F60" s="1211" t="s">
        <v>307</v>
      </c>
      <c r="G60" s="994" t="s">
        <v>174</v>
      </c>
      <c r="H60" s="1211" t="s">
        <v>1795</v>
      </c>
      <c r="I60" s="1645" t="s">
        <v>163</v>
      </c>
      <c r="J60" s="1645">
        <v>5000</v>
      </c>
      <c r="K60" s="985" t="s">
        <v>948</v>
      </c>
      <c r="L60" s="1211" t="s">
        <v>163</v>
      </c>
      <c r="M60" s="1213"/>
      <c r="N60" s="1213"/>
      <c r="O60" s="1213"/>
      <c r="P60" s="1213"/>
      <c r="Q60" s="1213"/>
      <c r="R60" s="1213"/>
      <c r="S60" s="1213"/>
      <c r="T60" s="1213"/>
      <c r="U60" s="1213"/>
      <c r="V60" s="1224"/>
    </row>
    <row r="61" spans="1:22" ht="18">
      <c r="A61" s="1668">
        <v>3</v>
      </c>
      <c r="B61" s="1211" t="s">
        <v>1806</v>
      </c>
      <c r="C61" s="1211">
        <v>5</v>
      </c>
      <c r="D61" s="1211" t="s">
        <v>1796</v>
      </c>
      <c r="E61" s="1644">
        <v>0.5</v>
      </c>
      <c r="F61" s="1211" t="s">
        <v>307</v>
      </c>
      <c r="G61" s="994" t="s">
        <v>174</v>
      </c>
      <c r="H61" s="1211" t="s">
        <v>1795</v>
      </c>
      <c r="I61" s="1645" t="s">
        <v>163</v>
      </c>
      <c r="J61" s="1645">
        <v>5000</v>
      </c>
      <c r="K61" s="985" t="s">
        <v>948</v>
      </c>
      <c r="L61" s="1211" t="s">
        <v>163</v>
      </c>
      <c r="M61" s="1213"/>
      <c r="N61" s="1213"/>
      <c r="O61" s="1213"/>
      <c r="P61" s="1213"/>
      <c r="Q61" s="1213"/>
      <c r="R61" s="1213"/>
      <c r="S61" s="1213"/>
      <c r="T61" s="1213"/>
      <c r="U61" s="1213"/>
      <c r="V61" s="1224"/>
    </row>
    <row r="62" spans="1:22" ht="18">
      <c r="A62" s="1668">
        <v>4</v>
      </c>
      <c r="B62" s="1211" t="s">
        <v>1806</v>
      </c>
      <c r="C62" s="1211">
        <v>6</v>
      </c>
      <c r="D62" s="1211" t="s">
        <v>1808</v>
      </c>
      <c r="E62" s="1644">
        <v>0.6000000000000001</v>
      </c>
      <c r="F62" s="1211" t="s">
        <v>307</v>
      </c>
      <c r="G62" s="994" t="s">
        <v>174</v>
      </c>
      <c r="H62" s="1211" t="s">
        <v>1795</v>
      </c>
      <c r="I62" s="1645" t="s">
        <v>163</v>
      </c>
      <c r="J62" s="1645">
        <v>5000</v>
      </c>
      <c r="K62" s="985" t="s">
        <v>948</v>
      </c>
      <c r="L62" s="1211" t="s">
        <v>163</v>
      </c>
      <c r="M62" s="1213"/>
      <c r="N62" s="1213"/>
      <c r="O62" s="1213"/>
      <c r="P62" s="1213"/>
      <c r="Q62" s="1213"/>
      <c r="R62" s="1213"/>
      <c r="S62" s="1213"/>
      <c r="T62" s="1213"/>
      <c r="U62" s="1213"/>
      <c r="V62" s="1224"/>
    </row>
    <row r="63" spans="1:22" ht="18">
      <c r="A63" s="1230" t="s">
        <v>298</v>
      </c>
      <c r="B63" s="1231"/>
      <c r="C63" s="1231"/>
      <c r="D63" s="1231"/>
      <c r="E63" s="499">
        <f>E62+E61+E60+E59</f>
        <v>2.2</v>
      </c>
      <c r="F63" s="1231"/>
      <c r="G63" s="1233"/>
      <c r="H63" s="1231"/>
      <c r="I63" s="1231"/>
      <c r="J63" s="510">
        <f>J62+J61+J60+J59</f>
        <v>20000</v>
      </c>
      <c r="K63" s="1231"/>
      <c r="L63" s="1231"/>
      <c r="M63" s="1662">
        <f aca="true" t="shared" si="7" ref="M63:V63">SUM(M60:M62)</f>
        <v>0</v>
      </c>
      <c r="N63" s="1662">
        <f t="shared" si="7"/>
        <v>0</v>
      </c>
      <c r="O63" s="1662">
        <f t="shared" si="7"/>
        <v>0</v>
      </c>
      <c r="P63" s="1662">
        <f t="shared" si="7"/>
        <v>0</v>
      </c>
      <c r="Q63" s="1662">
        <f t="shared" si="7"/>
        <v>0</v>
      </c>
      <c r="R63" s="1662">
        <f t="shared" si="7"/>
        <v>0</v>
      </c>
      <c r="S63" s="1662">
        <f t="shared" si="7"/>
        <v>0</v>
      </c>
      <c r="T63" s="1662">
        <f t="shared" si="7"/>
        <v>0</v>
      </c>
      <c r="U63" s="1662">
        <f t="shared" si="7"/>
        <v>0</v>
      </c>
      <c r="V63" s="1662">
        <f t="shared" si="7"/>
        <v>0</v>
      </c>
    </row>
    <row r="64" spans="1:22" ht="17.25">
      <c r="A64" s="2304" t="s">
        <v>158</v>
      </c>
      <c r="B64" s="2304"/>
      <c r="C64" s="2304"/>
      <c r="D64" s="2304"/>
      <c r="E64" s="2304"/>
      <c r="F64" s="2304"/>
      <c r="G64" s="2304"/>
      <c r="H64" s="2304"/>
      <c r="I64" s="2304"/>
      <c r="J64" s="2304"/>
      <c r="K64" s="2304"/>
      <c r="L64" s="2304"/>
      <c r="M64" s="2304"/>
      <c r="N64" s="2304"/>
      <c r="O64" s="2304"/>
      <c r="P64" s="2304"/>
      <c r="Q64" s="2304"/>
      <c r="R64" s="2304"/>
      <c r="S64" s="2304"/>
      <c r="T64" s="2304"/>
      <c r="U64" s="2304"/>
      <c r="V64" s="2304"/>
    </row>
    <row r="65" spans="1:22" ht="18">
      <c r="A65" s="1211"/>
      <c r="B65" s="1211"/>
      <c r="C65" s="1211"/>
      <c r="D65" s="1211"/>
      <c r="E65" s="1212"/>
      <c r="F65" s="1211"/>
      <c r="G65" s="994"/>
      <c r="H65" s="1211"/>
      <c r="I65" s="1211"/>
      <c r="J65" s="1211"/>
      <c r="K65" s="1211"/>
      <c r="L65" s="1211"/>
      <c r="M65" s="1213"/>
      <c r="N65" s="1213"/>
      <c r="O65" s="1213"/>
      <c r="P65" s="1213"/>
      <c r="Q65" s="1225"/>
      <c r="R65" s="1225"/>
      <c r="S65" s="1225"/>
      <c r="T65" s="1225"/>
      <c r="U65" s="1225"/>
      <c r="V65" s="1225"/>
    </row>
    <row r="66" spans="1:22" ht="18">
      <c r="A66" s="1222"/>
      <c r="B66" s="1222"/>
      <c r="C66" s="1222"/>
      <c r="D66" s="1222"/>
      <c r="E66" s="1226"/>
      <c r="F66" s="1222"/>
      <c r="G66" s="1227"/>
      <c r="H66" s="1222"/>
      <c r="I66" s="1222"/>
      <c r="J66" s="1222"/>
      <c r="K66" s="1222"/>
      <c r="L66" s="1222"/>
      <c r="M66" s="1228"/>
      <c r="N66" s="1228"/>
      <c r="O66" s="1228"/>
      <c r="P66" s="1228"/>
      <c r="Q66" s="1229"/>
      <c r="R66" s="1229"/>
      <c r="S66" s="1229"/>
      <c r="T66" s="1229"/>
      <c r="U66" s="1229"/>
      <c r="V66" s="1229"/>
    </row>
    <row r="67" spans="1:22" ht="18">
      <c r="A67" s="1230" t="s">
        <v>298</v>
      </c>
      <c r="B67" s="1231"/>
      <c r="C67" s="1231"/>
      <c r="D67" s="1231"/>
      <c r="E67" s="1232">
        <f>E66+E65</f>
        <v>0</v>
      </c>
      <c r="F67" s="1231"/>
      <c r="G67" s="1233"/>
      <c r="H67" s="1231"/>
      <c r="I67" s="1231"/>
      <c r="J67" s="1231"/>
      <c r="K67" s="1231"/>
      <c r="L67" s="1231"/>
      <c r="M67" s="1234">
        <f>M66+M65</f>
        <v>0</v>
      </c>
      <c r="N67" s="1234">
        <f aca="true" t="shared" si="8" ref="N67:V67">N66+N65</f>
        <v>0</v>
      </c>
      <c r="O67" s="1234">
        <f t="shared" si="8"/>
        <v>0</v>
      </c>
      <c r="P67" s="1234">
        <f t="shared" si="8"/>
        <v>0</v>
      </c>
      <c r="Q67" s="1234">
        <f t="shared" si="8"/>
        <v>0</v>
      </c>
      <c r="R67" s="1234">
        <f t="shared" si="8"/>
        <v>0</v>
      </c>
      <c r="S67" s="1234">
        <f t="shared" si="8"/>
        <v>0</v>
      </c>
      <c r="T67" s="1234">
        <f t="shared" si="8"/>
        <v>0</v>
      </c>
      <c r="U67" s="1234">
        <f t="shared" si="8"/>
        <v>0</v>
      </c>
      <c r="V67" s="1234">
        <f t="shared" si="8"/>
        <v>0</v>
      </c>
    </row>
    <row r="68" spans="1:22" ht="17.25">
      <c r="A68" s="2305" t="s">
        <v>835</v>
      </c>
      <c r="B68" s="2306"/>
      <c r="C68" s="2306"/>
      <c r="D68" s="2306"/>
      <c r="E68" s="2306"/>
      <c r="F68" s="2306"/>
      <c r="G68" s="2306"/>
      <c r="H68" s="2306"/>
      <c r="I68" s="2306"/>
      <c r="J68" s="2306"/>
      <c r="K68" s="2306"/>
      <c r="L68" s="2306"/>
      <c r="M68" s="2306"/>
      <c r="N68" s="2306"/>
      <c r="O68" s="2306"/>
      <c r="P68" s="2306"/>
      <c r="Q68" s="2306"/>
      <c r="R68" s="2306"/>
      <c r="S68" s="2306"/>
      <c r="T68" s="2306"/>
      <c r="U68" s="2306"/>
      <c r="V68" s="2307"/>
    </row>
    <row r="69" spans="1:22" ht="18">
      <c r="A69" s="1645">
        <v>1</v>
      </c>
      <c r="B69" s="984" t="s">
        <v>1793</v>
      </c>
      <c r="C69" s="1645">
        <v>6</v>
      </c>
      <c r="D69" s="1645" t="s">
        <v>1794</v>
      </c>
      <c r="E69" s="1664">
        <v>0.6000000000000001</v>
      </c>
      <c r="F69" s="1645" t="s">
        <v>307</v>
      </c>
      <c r="G69" s="1207" t="s">
        <v>977</v>
      </c>
      <c r="H69" s="1649" t="s">
        <v>1795</v>
      </c>
      <c r="I69" s="1645" t="s">
        <v>163</v>
      </c>
      <c r="J69" s="1645">
        <v>5000</v>
      </c>
      <c r="K69" s="985" t="s">
        <v>948</v>
      </c>
      <c r="L69" s="985" t="s">
        <v>163</v>
      </c>
      <c r="M69" s="1225"/>
      <c r="N69" s="986"/>
      <c r="O69" s="986"/>
      <c r="P69" s="1225"/>
      <c r="Q69" s="1225"/>
      <c r="R69" s="1225"/>
      <c r="S69" s="1225"/>
      <c r="T69" s="1225"/>
      <c r="U69" s="1225"/>
      <c r="V69" s="1225"/>
    </row>
    <row r="70" spans="1:22" ht="18">
      <c r="A70" s="1645">
        <v>2</v>
      </c>
      <c r="B70" s="984" t="s">
        <v>1793</v>
      </c>
      <c r="C70" s="1645">
        <v>6</v>
      </c>
      <c r="D70" s="1645" t="s">
        <v>1796</v>
      </c>
      <c r="E70" s="1664">
        <v>1</v>
      </c>
      <c r="F70" s="1645" t="s">
        <v>307</v>
      </c>
      <c r="G70" s="1207" t="s">
        <v>977</v>
      </c>
      <c r="H70" s="1649" t="s">
        <v>1795</v>
      </c>
      <c r="I70" s="1645" t="s">
        <v>163</v>
      </c>
      <c r="J70" s="1645">
        <v>5000</v>
      </c>
      <c r="K70" s="985" t="s">
        <v>948</v>
      </c>
      <c r="L70" s="985" t="s">
        <v>163</v>
      </c>
      <c r="M70" s="1225"/>
      <c r="N70" s="986"/>
      <c r="O70" s="986"/>
      <c r="P70" s="1225"/>
      <c r="Q70" s="1225"/>
      <c r="R70" s="1225"/>
      <c r="S70" s="1225"/>
      <c r="T70" s="1225"/>
      <c r="U70" s="1225"/>
      <c r="V70" s="1225"/>
    </row>
    <row r="71" spans="1:22" ht="18">
      <c r="A71" s="1645">
        <v>3</v>
      </c>
      <c r="B71" s="984" t="s">
        <v>1793</v>
      </c>
      <c r="C71" s="1645">
        <v>6</v>
      </c>
      <c r="D71" s="1645" t="s">
        <v>1797</v>
      </c>
      <c r="E71" s="1664">
        <v>0.4</v>
      </c>
      <c r="F71" s="1645" t="s">
        <v>307</v>
      </c>
      <c r="G71" s="1207" t="s">
        <v>976</v>
      </c>
      <c r="H71" s="1649" t="s">
        <v>1795</v>
      </c>
      <c r="I71" s="1645" t="s">
        <v>163</v>
      </c>
      <c r="J71" s="1645">
        <v>5000</v>
      </c>
      <c r="K71" s="985" t="s">
        <v>948</v>
      </c>
      <c r="L71" s="985"/>
      <c r="M71" s="1225"/>
      <c r="N71" s="986"/>
      <c r="O71" s="986"/>
      <c r="P71" s="1225"/>
      <c r="Q71" s="1225"/>
      <c r="R71" s="1225"/>
      <c r="S71" s="1225"/>
      <c r="T71" s="1225"/>
      <c r="U71" s="1225"/>
      <c r="V71" s="1225"/>
    </row>
    <row r="72" spans="1:22" ht="18">
      <c r="A72" s="1645">
        <v>4</v>
      </c>
      <c r="B72" s="984" t="s">
        <v>1798</v>
      </c>
      <c r="C72" s="1645">
        <v>7</v>
      </c>
      <c r="D72" s="1645" t="s">
        <v>1799</v>
      </c>
      <c r="E72" s="1665">
        <v>0.7</v>
      </c>
      <c r="F72" s="1645" t="s">
        <v>307</v>
      </c>
      <c r="G72" s="1207" t="s">
        <v>1800</v>
      </c>
      <c r="H72" s="1649" t="s">
        <v>1795</v>
      </c>
      <c r="I72" s="1645" t="s">
        <v>163</v>
      </c>
      <c r="J72" s="1645">
        <v>5000</v>
      </c>
      <c r="K72" s="985" t="s">
        <v>948</v>
      </c>
      <c r="L72" s="985"/>
      <c r="M72" s="1225"/>
      <c r="N72" s="986"/>
      <c r="O72" s="986"/>
      <c r="P72" s="1225"/>
      <c r="Q72" s="1225"/>
      <c r="R72" s="1225"/>
      <c r="S72" s="1225"/>
      <c r="T72" s="1225"/>
      <c r="U72" s="1225"/>
      <c r="V72" s="1225"/>
    </row>
    <row r="73" spans="1:22" ht="18">
      <c r="A73" s="1645">
        <v>5</v>
      </c>
      <c r="B73" s="984" t="s">
        <v>1798</v>
      </c>
      <c r="C73" s="1645">
        <v>7</v>
      </c>
      <c r="D73" s="1645" t="s">
        <v>956</v>
      </c>
      <c r="E73" s="1665">
        <v>0.30000000000000004</v>
      </c>
      <c r="F73" s="1645" t="s">
        <v>307</v>
      </c>
      <c r="G73" s="1207" t="s">
        <v>977</v>
      </c>
      <c r="H73" s="1649" t="s">
        <v>1795</v>
      </c>
      <c r="I73" s="1645" t="s">
        <v>163</v>
      </c>
      <c r="J73" s="1645">
        <v>5000</v>
      </c>
      <c r="K73" s="985" t="s">
        <v>948</v>
      </c>
      <c r="L73" s="985"/>
      <c r="M73" s="1225"/>
      <c r="N73" s="986"/>
      <c r="O73" s="986"/>
      <c r="P73" s="1225"/>
      <c r="Q73" s="1225"/>
      <c r="R73" s="1225"/>
      <c r="S73" s="1225"/>
      <c r="T73" s="1225"/>
      <c r="U73" s="1225"/>
      <c r="V73" s="1225"/>
    </row>
    <row r="74" spans="1:22" ht="18">
      <c r="A74" s="1645">
        <v>6</v>
      </c>
      <c r="B74" s="984" t="s">
        <v>1798</v>
      </c>
      <c r="C74" s="1645">
        <v>7</v>
      </c>
      <c r="D74" s="1645" t="s">
        <v>1801</v>
      </c>
      <c r="E74" s="1665">
        <v>0.8</v>
      </c>
      <c r="F74" s="1645" t="s">
        <v>307</v>
      </c>
      <c r="G74" s="994" t="s">
        <v>174</v>
      </c>
      <c r="H74" s="1649" t="s">
        <v>1795</v>
      </c>
      <c r="I74" s="1645" t="s">
        <v>163</v>
      </c>
      <c r="J74" s="1645">
        <v>5000</v>
      </c>
      <c r="K74" s="985" t="s">
        <v>948</v>
      </c>
      <c r="L74" s="985" t="s">
        <v>163</v>
      </c>
      <c r="M74" s="1225"/>
      <c r="N74" s="986"/>
      <c r="O74" s="986"/>
      <c r="P74" s="1225"/>
      <c r="Q74" s="1225"/>
      <c r="R74" s="1225"/>
      <c r="S74" s="1225"/>
      <c r="T74" s="1225"/>
      <c r="U74" s="1225"/>
      <c r="V74" s="1225"/>
    </row>
    <row r="75" spans="1:22" ht="18">
      <c r="A75" s="1645">
        <v>7</v>
      </c>
      <c r="B75" s="984" t="s">
        <v>1798</v>
      </c>
      <c r="C75" s="1645">
        <v>7</v>
      </c>
      <c r="D75" s="1645" t="s">
        <v>1802</v>
      </c>
      <c r="E75" s="1665">
        <v>0.9</v>
      </c>
      <c r="F75" s="1645" t="s">
        <v>307</v>
      </c>
      <c r="G75" s="994" t="s">
        <v>174</v>
      </c>
      <c r="H75" s="1649" t="s">
        <v>1795</v>
      </c>
      <c r="I75" s="1645" t="s">
        <v>163</v>
      </c>
      <c r="J75" s="1645">
        <v>5000</v>
      </c>
      <c r="K75" s="985" t="s">
        <v>948</v>
      </c>
      <c r="L75" s="985" t="s">
        <v>163</v>
      </c>
      <c r="M75" s="1225"/>
      <c r="N75" s="986"/>
      <c r="O75" s="986"/>
      <c r="P75" s="1225"/>
      <c r="Q75" s="1225"/>
      <c r="R75" s="1225"/>
      <c r="S75" s="1225"/>
      <c r="T75" s="1225"/>
      <c r="U75" s="1225"/>
      <c r="V75" s="1225"/>
    </row>
    <row r="76" spans="1:22" ht="18">
      <c r="A76" s="1645">
        <v>8</v>
      </c>
      <c r="B76" s="984" t="s">
        <v>1803</v>
      </c>
      <c r="C76" s="1645">
        <v>9</v>
      </c>
      <c r="D76" s="1645" t="s">
        <v>1790</v>
      </c>
      <c r="E76" s="1665">
        <v>0.7</v>
      </c>
      <c r="F76" s="1645" t="s">
        <v>307</v>
      </c>
      <c r="G76" s="1207" t="s">
        <v>976</v>
      </c>
      <c r="H76" s="1649" t="s">
        <v>1795</v>
      </c>
      <c r="I76" s="1645" t="s">
        <v>163</v>
      </c>
      <c r="J76" s="1645">
        <v>5000</v>
      </c>
      <c r="K76" s="985" t="s">
        <v>948</v>
      </c>
      <c r="L76" s="985" t="s">
        <v>163</v>
      </c>
      <c r="M76" s="1225"/>
      <c r="N76" s="986"/>
      <c r="O76" s="986"/>
      <c r="P76" s="1225"/>
      <c r="Q76" s="1225"/>
      <c r="R76" s="1225"/>
      <c r="S76" s="1225"/>
      <c r="T76" s="1225"/>
      <c r="U76" s="1225"/>
      <c r="V76" s="1225"/>
    </row>
    <row r="77" spans="1:22" ht="18">
      <c r="A77" s="1645">
        <v>9</v>
      </c>
      <c r="B77" s="984" t="s">
        <v>1803</v>
      </c>
      <c r="C77" s="1645">
        <v>10</v>
      </c>
      <c r="D77" s="1645" t="s">
        <v>1804</v>
      </c>
      <c r="E77" s="1665">
        <v>0.6000000000000001</v>
      </c>
      <c r="F77" s="1645" t="s">
        <v>307</v>
      </c>
      <c r="G77" s="1207" t="s">
        <v>976</v>
      </c>
      <c r="H77" s="1649" t="s">
        <v>1795</v>
      </c>
      <c r="I77" s="1645" t="s">
        <v>163</v>
      </c>
      <c r="J77" s="1645">
        <v>5000</v>
      </c>
      <c r="K77" s="985" t="s">
        <v>948</v>
      </c>
      <c r="L77" s="1235" t="s">
        <v>163</v>
      </c>
      <c r="M77" s="1229"/>
      <c r="N77" s="1236"/>
      <c r="O77" s="1236"/>
      <c r="P77" s="1229"/>
      <c r="Q77" s="1229"/>
      <c r="R77" s="1229"/>
      <c r="S77" s="1229"/>
      <c r="T77" s="1229"/>
      <c r="U77" s="1229"/>
      <c r="V77" s="1229"/>
    </row>
    <row r="78" spans="1:22" ht="17.25">
      <c r="A78" s="1230" t="s">
        <v>298</v>
      </c>
      <c r="B78" s="1237"/>
      <c r="C78" s="1237"/>
      <c r="D78" s="1237"/>
      <c r="E78" s="1238">
        <f>E77+E76+E75+E74+E73+E72+E71+E70+E69</f>
        <v>6</v>
      </c>
      <c r="F78" s="1237"/>
      <c r="G78" s="1237"/>
      <c r="H78" s="1237"/>
      <c r="I78" s="1237"/>
      <c r="J78" s="1237">
        <f>J77+J76+J75+J74+J73+J72+J71+J70+J69</f>
        <v>45000</v>
      </c>
      <c r="K78" s="1237"/>
      <c r="L78" s="1237"/>
      <c r="M78" s="1239">
        <f aca="true" t="shared" si="9" ref="M78:V78">M77+M76+M75+M74+M70+M69</f>
        <v>0</v>
      </c>
      <c r="N78" s="1239">
        <f t="shared" si="9"/>
        <v>0</v>
      </c>
      <c r="O78" s="1239">
        <f t="shared" si="9"/>
        <v>0</v>
      </c>
      <c r="P78" s="1239">
        <f t="shared" si="9"/>
        <v>0</v>
      </c>
      <c r="Q78" s="1239">
        <f t="shared" si="9"/>
        <v>0</v>
      </c>
      <c r="R78" s="1239">
        <f t="shared" si="9"/>
        <v>0</v>
      </c>
      <c r="S78" s="1239">
        <f t="shared" si="9"/>
        <v>0</v>
      </c>
      <c r="T78" s="1239">
        <f t="shared" si="9"/>
        <v>0</v>
      </c>
      <c r="U78" s="1239">
        <f t="shared" si="9"/>
        <v>0</v>
      </c>
      <c r="V78" s="1239">
        <f t="shared" si="9"/>
        <v>0</v>
      </c>
    </row>
    <row r="79" spans="1:22" ht="17.25">
      <c r="A79" s="2308" t="s">
        <v>173</v>
      </c>
      <c r="B79" s="2308"/>
      <c r="C79" s="2308"/>
      <c r="D79" s="2308"/>
      <c r="E79" s="2308"/>
      <c r="F79" s="2308"/>
      <c r="G79" s="2308"/>
      <c r="H79" s="2308"/>
      <c r="I79" s="2308"/>
      <c r="J79" s="2308"/>
      <c r="K79" s="2308"/>
      <c r="L79" s="2308"/>
      <c r="M79" s="2308"/>
      <c r="N79" s="2308"/>
      <c r="O79" s="2308"/>
      <c r="P79" s="2308"/>
      <c r="Q79" s="2308"/>
      <c r="R79" s="2308"/>
      <c r="S79" s="2308"/>
      <c r="T79" s="2308"/>
      <c r="U79" s="2308"/>
      <c r="V79" s="2308"/>
    </row>
    <row r="80" spans="1:22" ht="18">
      <c r="A80" s="1668">
        <v>1</v>
      </c>
      <c r="B80" s="1240" t="s">
        <v>1813</v>
      </c>
      <c r="C80" s="1240">
        <v>10</v>
      </c>
      <c r="D80" s="1240" t="s">
        <v>1814</v>
      </c>
      <c r="E80" s="1673">
        <v>1</v>
      </c>
      <c r="F80" s="1240" t="s">
        <v>307</v>
      </c>
      <c r="G80" s="1006" t="s">
        <v>1815</v>
      </c>
      <c r="H80" s="1211" t="s">
        <v>1795</v>
      </c>
      <c r="I80" s="1645" t="s">
        <v>163</v>
      </c>
      <c r="J80" s="1645">
        <v>5000</v>
      </c>
      <c r="K80" s="985" t="s">
        <v>948</v>
      </c>
      <c r="L80" s="1240" t="s">
        <v>369</v>
      </c>
      <c r="M80" s="1214"/>
      <c r="N80" s="1214"/>
      <c r="O80" s="1214"/>
      <c r="P80" s="1214"/>
      <c r="Q80" s="1214"/>
      <c r="R80" s="1214"/>
      <c r="S80" s="1214"/>
      <c r="T80" s="1214"/>
      <c r="U80" s="1225"/>
      <c r="V80" s="1225"/>
    </row>
    <row r="81" spans="1:22" ht="18">
      <c r="A81" s="1668">
        <v>2</v>
      </c>
      <c r="B81" s="1240" t="s">
        <v>1813</v>
      </c>
      <c r="C81" s="1240">
        <v>10</v>
      </c>
      <c r="D81" s="1240" t="s">
        <v>1816</v>
      </c>
      <c r="E81" s="1673">
        <v>0.4</v>
      </c>
      <c r="F81" s="1240" t="s">
        <v>307</v>
      </c>
      <c r="G81" s="1006" t="s">
        <v>1815</v>
      </c>
      <c r="H81" s="1211" t="s">
        <v>1795</v>
      </c>
      <c r="I81" s="1645" t="s">
        <v>163</v>
      </c>
      <c r="J81" s="1645">
        <v>5000</v>
      </c>
      <c r="K81" s="985" t="s">
        <v>948</v>
      </c>
      <c r="L81" s="1241" t="str">
        <f>L80</f>
        <v>10Мд</v>
      </c>
      <c r="M81" s="1242"/>
      <c r="N81" s="1242"/>
      <c r="O81" s="1242"/>
      <c r="P81" s="1242"/>
      <c r="Q81" s="1242"/>
      <c r="R81" s="1242"/>
      <c r="S81" s="1242"/>
      <c r="T81" s="1242"/>
      <c r="U81" s="1229"/>
      <c r="V81" s="1229"/>
    </row>
    <row r="82" spans="1:22" ht="17.25">
      <c r="A82" s="1230" t="s">
        <v>298</v>
      </c>
      <c r="B82" s="1237"/>
      <c r="C82" s="1237"/>
      <c r="D82" s="1237"/>
      <c r="E82" s="1238">
        <f>E81+E80</f>
        <v>1.4</v>
      </c>
      <c r="F82" s="1237"/>
      <c r="G82" s="1237"/>
      <c r="H82" s="1237"/>
      <c r="I82" s="1237"/>
      <c r="J82" s="1237">
        <f>J81+J80</f>
        <v>10000</v>
      </c>
      <c r="K82" s="1237"/>
      <c r="L82" s="1237"/>
      <c r="M82" s="1238">
        <f>M81+M80</f>
        <v>0</v>
      </c>
      <c r="N82" s="1238">
        <f aca="true" t="shared" si="10" ref="N82:V82">N81+N80</f>
        <v>0</v>
      </c>
      <c r="O82" s="1238">
        <f t="shared" si="10"/>
        <v>0</v>
      </c>
      <c r="P82" s="1238">
        <f t="shared" si="10"/>
        <v>0</v>
      </c>
      <c r="Q82" s="1238">
        <f t="shared" si="10"/>
        <v>0</v>
      </c>
      <c r="R82" s="1238">
        <f t="shared" si="10"/>
        <v>0</v>
      </c>
      <c r="S82" s="1238">
        <f t="shared" si="10"/>
        <v>0</v>
      </c>
      <c r="T82" s="1238">
        <f t="shared" si="10"/>
        <v>0</v>
      </c>
      <c r="U82" s="1238">
        <f t="shared" si="10"/>
        <v>0</v>
      </c>
      <c r="V82" s="1238">
        <f t="shared" si="10"/>
        <v>0</v>
      </c>
    </row>
    <row r="83" spans="1:22" ht="21">
      <c r="A83" s="664" t="s">
        <v>178</v>
      </c>
      <c r="B83" s="665"/>
      <c r="C83" s="666"/>
      <c r="D83" s="1681"/>
      <c r="E83" s="1682">
        <f>E82+E78+E63+E57+E49+E43+E36+E28+E20+E12</f>
        <v>34.5</v>
      </c>
      <c r="F83" s="1679"/>
      <c r="G83" s="668"/>
      <c r="H83" s="667"/>
      <c r="I83" s="1678"/>
      <c r="J83" s="1680">
        <f>J82+J78+J63+J57+J49+J43+J36+J28+J20+J12</f>
        <v>229420</v>
      </c>
      <c r="K83" s="1679"/>
      <c r="L83" s="667"/>
      <c r="M83" s="1243" t="e">
        <f aca="true" t="shared" si="11" ref="M83:V83">M82+M78+M67+M63+M57+M52+M49+M43+M36+M28+M20+M12</f>
        <v>#REF!</v>
      </c>
      <c r="N83" s="1243" t="e">
        <f t="shared" si="11"/>
        <v>#REF!</v>
      </c>
      <c r="O83" s="1243" t="e">
        <f t="shared" si="11"/>
        <v>#REF!</v>
      </c>
      <c r="P83" s="1243" t="e">
        <f t="shared" si="11"/>
        <v>#REF!</v>
      </c>
      <c r="Q83" s="1243" t="e">
        <f t="shared" si="11"/>
        <v>#REF!</v>
      </c>
      <c r="R83" s="1243" t="e">
        <f t="shared" si="11"/>
        <v>#REF!</v>
      </c>
      <c r="S83" s="1243" t="e">
        <f t="shared" si="11"/>
        <v>#REF!</v>
      </c>
      <c r="T83" s="1243" t="e">
        <f t="shared" si="11"/>
        <v>#REF!</v>
      </c>
      <c r="U83" s="1243" t="e">
        <f t="shared" si="11"/>
        <v>#REF!</v>
      </c>
      <c r="V83" s="1243" t="e">
        <f t="shared" si="11"/>
        <v>#REF!</v>
      </c>
    </row>
    <row r="85" spans="1:13" ht="15.75" customHeight="1">
      <c r="A85" s="1683"/>
      <c r="B85" s="1685"/>
      <c r="C85" s="1685"/>
      <c r="D85" s="1685"/>
      <c r="E85" s="1685"/>
      <c r="F85" s="1685" t="s">
        <v>374</v>
      </c>
      <c r="G85" s="1685"/>
      <c r="H85" s="1685"/>
      <c r="I85" s="1685"/>
      <c r="J85" s="1685"/>
      <c r="K85" s="1685"/>
      <c r="L85" s="1685"/>
      <c r="M85" s="1684"/>
    </row>
    <row r="86" spans="1:13" ht="21">
      <c r="A86" s="1683"/>
      <c r="B86" s="1685"/>
      <c r="C86" s="1685" t="s">
        <v>1830</v>
      </c>
      <c r="D86" s="1685"/>
      <c r="E86" s="1685"/>
      <c r="F86" s="1685"/>
      <c r="G86" s="1685"/>
      <c r="H86" s="1685"/>
      <c r="I86" s="1685"/>
      <c r="J86" s="1685"/>
      <c r="K86" s="1685"/>
      <c r="L86" s="1685"/>
      <c r="M86" s="1684"/>
    </row>
    <row r="87" spans="1:13" ht="18">
      <c r="A87" s="1686" t="s">
        <v>275</v>
      </c>
      <c r="B87" s="2329" t="s">
        <v>148</v>
      </c>
      <c r="C87" s="2329" t="s">
        <v>283</v>
      </c>
      <c r="D87" s="2329" t="s">
        <v>284</v>
      </c>
      <c r="E87" s="1686" t="s">
        <v>149</v>
      </c>
      <c r="F87" s="1686" t="s">
        <v>1781</v>
      </c>
      <c r="G87" s="1686" t="s">
        <v>1782</v>
      </c>
      <c r="H87" s="1686" t="s">
        <v>552</v>
      </c>
      <c r="I87" s="2329" t="s">
        <v>233</v>
      </c>
      <c r="J87" s="2329" t="s">
        <v>1783</v>
      </c>
      <c r="K87" s="1686" t="s">
        <v>592</v>
      </c>
      <c r="L87" s="1687"/>
      <c r="M87" s="1688"/>
    </row>
    <row r="88" spans="1:13" ht="36">
      <c r="A88" s="1686" t="s">
        <v>1784</v>
      </c>
      <c r="B88" s="2329"/>
      <c r="C88" s="2329"/>
      <c r="D88" s="2329"/>
      <c r="E88" s="1686" t="s">
        <v>151</v>
      </c>
      <c r="F88" s="1686" t="s">
        <v>585</v>
      </c>
      <c r="G88" s="1686" t="s">
        <v>1785</v>
      </c>
      <c r="H88" s="1686" t="s">
        <v>1786</v>
      </c>
      <c r="I88" s="2329"/>
      <c r="J88" s="2329"/>
      <c r="K88" s="1686" t="s">
        <v>195</v>
      </c>
      <c r="L88" s="1687"/>
      <c r="M88" s="1688"/>
    </row>
    <row r="89" spans="1:13" ht="15">
      <c r="A89" s="1687">
        <v>1</v>
      </c>
      <c r="B89" s="1687">
        <v>2</v>
      </c>
      <c r="C89" s="1687">
        <v>3</v>
      </c>
      <c r="D89" s="1687">
        <v>4</v>
      </c>
      <c r="E89" s="1687">
        <v>5</v>
      </c>
      <c r="F89" s="1687">
        <v>6</v>
      </c>
      <c r="G89" s="1687">
        <v>7</v>
      </c>
      <c r="H89" s="1687">
        <v>8</v>
      </c>
      <c r="I89" s="1687">
        <v>9</v>
      </c>
      <c r="J89" s="1687">
        <v>10</v>
      </c>
      <c r="K89" s="1687">
        <v>11</v>
      </c>
      <c r="L89" s="1687">
        <v>12</v>
      </c>
      <c r="M89" s="1688">
        <v>13</v>
      </c>
    </row>
    <row r="90" spans="1:13" ht="22.5" customHeight="1">
      <c r="A90" s="2311" t="s">
        <v>158</v>
      </c>
      <c r="B90" s="2312"/>
      <c r="C90" s="2312"/>
      <c r="D90" s="2312"/>
      <c r="E90" s="2312"/>
      <c r="F90" s="2312"/>
      <c r="G90" s="2312"/>
      <c r="H90" s="2312"/>
      <c r="I90" s="2312"/>
      <c r="J90" s="2312"/>
      <c r="K90" s="2312"/>
      <c r="L90" s="2312"/>
      <c r="M90" s="2313"/>
    </row>
    <row r="91" spans="1:13" ht="15">
      <c r="A91" s="1244"/>
      <c r="B91" s="1244"/>
      <c r="C91" s="1244"/>
      <c r="D91" s="1244"/>
      <c r="E91" s="1244"/>
      <c r="F91" s="1244"/>
      <c r="G91" s="1244"/>
      <c r="H91" s="1244"/>
      <c r="I91" s="1244"/>
      <c r="J91" s="1244"/>
      <c r="K91" s="1244"/>
      <c r="L91" s="1245"/>
      <c r="M91" s="1244"/>
    </row>
    <row r="92" spans="1:13" ht="15">
      <c r="A92" s="1244"/>
      <c r="B92" s="1244"/>
      <c r="C92" s="1244"/>
      <c r="D92" s="1244"/>
      <c r="E92" s="1244"/>
      <c r="F92" s="1244"/>
      <c r="G92" s="1244"/>
      <c r="H92" s="1244"/>
      <c r="I92" s="1244"/>
      <c r="J92" s="1244"/>
      <c r="K92" s="1244"/>
      <c r="L92" s="1245"/>
      <c r="M92" s="1244"/>
    </row>
    <row r="93" spans="1:13" ht="17.25">
      <c r="A93" s="1013" t="s">
        <v>298</v>
      </c>
      <c r="B93" s="1013"/>
      <c r="C93" s="1013"/>
      <c r="D93" s="1695"/>
      <c r="E93" s="1013">
        <v>0</v>
      </c>
      <c r="F93" s="1013"/>
      <c r="G93" s="1013"/>
      <c r="H93" s="1013"/>
      <c r="I93" s="1013"/>
      <c r="J93" s="1013"/>
      <c r="K93" s="1013"/>
      <c r="L93" s="1014"/>
      <c r="M93" s="1013"/>
    </row>
    <row r="94" spans="1:13" ht="18">
      <c r="A94" s="2314" t="s">
        <v>828</v>
      </c>
      <c r="B94" s="2315"/>
      <c r="C94" s="2315"/>
      <c r="D94" s="2315"/>
      <c r="E94" s="2315"/>
      <c r="F94" s="2315"/>
      <c r="G94" s="2315"/>
      <c r="H94" s="2315"/>
      <c r="I94" s="2315"/>
      <c r="J94" s="2315"/>
      <c r="K94" s="2315"/>
      <c r="L94" s="2315"/>
      <c r="M94" s="2316"/>
    </row>
    <row r="95" spans="1:13" ht="18">
      <c r="A95" s="1645">
        <v>1</v>
      </c>
      <c r="B95" s="1691" t="s">
        <v>982</v>
      </c>
      <c r="C95" s="1691">
        <v>1</v>
      </c>
      <c r="D95" s="1691" t="s">
        <v>1001</v>
      </c>
      <c r="E95" s="1701">
        <v>1</v>
      </c>
      <c r="F95" s="1702" t="s">
        <v>311</v>
      </c>
      <c r="G95" s="1702" t="s">
        <v>174</v>
      </c>
      <c r="H95" s="1691" t="s">
        <v>1393</v>
      </c>
      <c r="I95" s="1691" t="s">
        <v>1847</v>
      </c>
      <c r="J95" s="1691">
        <v>6</v>
      </c>
      <c r="K95" s="1694"/>
      <c r="L95" s="1246" t="s">
        <v>983</v>
      </c>
      <c r="M95" s="1247">
        <v>2024</v>
      </c>
    </row>
    <row r="96" spans="1:13" ht="18">
      <c r="A96" s="1645">
        <v>2</v>
      </c>
      <c r="B96" s="1691" t="s">
        <v>982</v>
      </c>
      <c r="C96" s="1691">
        <v>1</v>
      </c>
      <c r="D96" s="1691">
        <v>22</v>
      </c>
      <c r="E96" s="1701">
        <v>1</v>
      </c>
      <c r="F96" s="1689" t="s">
        <v>311</v>
      </c>
      <c r="G96" s="1689" t="s">
        <v>159</v>
      </c>
      <c r="H96" s="1691" t="s">
        <v>1393</v>
      </c>
      <c r="I96" s="1691" t="s">
        <v>1589</v>
      </c>
      <c r="J96" s="1691">
        <v>8</v>
      </c>
      <c r="K96" s="1694"/>
      <c r="L96" s="1246" t="s">
        <v>984</v>
      </c>
      <c r="M96" s="1247">
        <v>2024</v>
      </c>
    </row>
    <row r="97" spans="1:13" ht="18">
      <c r="A97" s="1645">
        <v>3</v>
      </c>
      <c r="B97" s="1691" t="s">
        <v>986</v>
      </c>
      <c r="C97" s="1691">
        <v>8</v>
      </c>
      <c r="D97" s="1691" t="s">
        <v>1848</v>
      </c>
      <c r="E97" s="1701">
        <v>0.4</v>
      </c>
      <c r="F97" s="1702" t="s">
        <v>311</v>
      </c>
      <c r="G97" s="1702" t="s">
        <v>174</v>
      </c>
      <c r="H97" s="1691" t="s">
        <v>1393</v>
      </c>
      <c r="I97" s="1691" t="s">
        <v>1849</v>
      </c>
      <c r="J97" s="1691">
        <v>5</v>
      </c>
      <c r="K97" s="1694"/>
      <c r="L97" s="1246" t="s">
        <v>985</v>
      </c>
      <c r="M97" s="1247">
        <v>2025</v>
      </c>
    </row>
    <row r="98" spans="1:13" ht="18">
      <c r="A98" s="1645">
        <v>4</v>
      </c>
      <c r="B98" s="1691" t="s">
        <v>986</v>
      </c>
      <c r="C98" s="1691">
        <v>8</v>
      </c>
      <c r="D98" s="1691" t="s">
        <v>1850</v>
      </c>
      <c r="E98" s="1701">
        <v>1</v>
      </c>
      <c r="F98" s="1702" t="s">
        <v>311</v>
      </c>
      <c r="G98" s="1702" t="s">
        <v>174</v>
      </c>
      <c r="H98" s="1691" t="s">
        <v>1393</v>
      </c>
      <c r="I98" s="1691" t="s">
        <v>1851</v>
      </c>
      <c r="J98" s="1691">
        <v>5.5</v>
      </c>
      <c r="K98" s="1694"/>
      <c r="L98" s="1246" t="s">
        <v>987</v>
      </c>
      <c r="M98" s="1247">
        <v>2025</v>
      </c>
    </row>
    <row r="99" spans="1:13" ht="18">
      <c r="A99" s="1645">
        <v>5</v>
      </c>
      <c r="B99" s="1691" t="s">
        <v>986</v>
      </c>
      <c r="C99" s="1691">
        <v>8</v>
      </c>
      <c r="D99" s="1691" t="s">
        <v>1852</v>
      </c>
      <c r="E99" s="1701">
        <v>1</v>
      </c>
      <c r="F99" s="1703" t="s">
        <v>311</v>
      </c>
      <c r="G99" s="1703" t="s">
        <v>160</v>
      </c>
      <c r="H99" s="1691" t="s">
        <v>1393</v>
      </c>
      <c r="I99" s="1691" t="s">
        <v>1756</v>
      </c>
      <c r="J99" s="1691">
        <v>15.4</v>
      </c>
      <c r="K99" s="1694"/>
      <c r="L99" s="1246" t="s">
        <v>988</v>
      </c>
      <c r="M99" s="1247">
        <v>2024</v>
      </c>
    </row>
    <row r="100" spans="1:13" ht="18">
      <c r="A100" s="1645">
        <v>6</v>
      </c>
      <c r="B100" s="1691" t="s">
        <v>986</v>
      </c>
      <c r="C100" s="1691">
        <v>9</v>
      </c>
      <c r="D100" s="1691">
        <v>16</v>
      </c>
      <c r="E100" s="1701">
        <v>0.6</v>
      </c>
      <c r="F100" s="1702" t="s">
        <v>311</v>
      </c>
      <c r="G100" s="1702" t="s">
        <v>1800</v>
      </c>
      <c r="H100" s="1691" t="s">
        <v>1393</v>
      </c>
      <c r="I100" s="1691" t="s">
        <v>1853</v>
      </c>
      <c r="J100" s="1691">
        <v>4.5</v>
      </c>
      <c r="K100" s="1694"/>
      <c r="L100" s="1246" t="s">
        <v>989</v>
      </c>
      <c r="M100" s="1247">
        <v>2025</v>
      </c>
    </row>
    <row r="101" spans="1:13" ht="17.25">
      <c r="A101" s="1015"/>
      <c r="B101" s="1015"/>
      <c r="C101" s="1015"/>
      <c r="D101" s="1704"/>
      <c r="E101" s="1016">
        <f>E100+E99+E98+E97+E96+E95</f>
        <v>5</v>
      </c>
      <c r="F101" s="1016"/>
      <c r="G101" s="1016"/>
      <c r="H101" s="1016"/>
      <c r="I101" s="1016"/>
      <c r="J101" s="1016"/>
      <c r="K101" s="1016"/>
      <c r="L101" s="1017"/>
      <c r="M101" s="1016"/>
    </row>
    <row r="102" spans="1:13" ht="18">
      <c r="A102" s="2317" t="s">
        <v>832</v>
      </c>
      <c r="B102" s="2318"/>
      <c r="C102" s="2318"/>
      <c r="D102" s="2318"/>
      <c r="E102" s="2318"/>
      <c r="F102" s="2318"/>
      <c r="G102" s="2318"/>
      <c r="H102" s="2318"/>
      <c r="I102" s="2318"/>
      <c r="J102" s="2318"/>
      <c r="K102" s="2318"/>
      <c r="L102" s="2318"/>
      <c r="M102" s="2319"/>
    </row>
    <row r="103" spans="1:13" ht="15">
      <c r="A103" s="1244"/>
      <c r="B103" s="1244"/>
      <c r="C103" s="1244"/>
      <c r="D103" s="1244"/>
      <c r="E103" s="1244"/>
      <c r="F103" s="1244"/>
      <c r="G103" s="1244"/>
      <c r="H103" s="1244"/>
      <c r="I103" s="1244"/>
      <c r="J103" s="1244"/>
      <c r="K103" s="1244"/>
      <c r="L103" s="1245"/>
      <c r="M103" s="1244"/>
    </row>
    <row r="104" spans="1:13" ht="17.25">
      <c r="A104" s="1013" t="s">
        <v>298</v>
      </c>
      <c r="B104" s="1013"/>
      <c r="C104" s="1013"/>
      <c r="D104" s="1695"/>
      <c r="E104" s="1013">
        <v>0</v>
      </c>
      <c r="F104" s="1013"/>
      <c r="G104" s="1013"/>
      <c r="H104" s="1013"/>
      <c r="I104" s="1013"/>
      <c r="J104" s="1013"/>
      <c r="K104" s="1013"/>
      <c r="L104" s="1014"/>
      <c r="M104" s="1013"/>
    </row>
    <row r="105" spans="1:13" ht="18">
      <c r="A105" s="2314" t="s">
        <v>173</v>
      </c>
      <c r="B105" s="2315"/>
      <c r="C105" s="2315"/>
      <c r="D105" s="2315"/>
      <c r="E105" s="2315"/>
      <c r="F105" s="2315"/>
      <c r="G105" s="2315"/>
      <c r="H105" s="2315"/>
      <c r="I105" s="2315"/>
      <c r="J105" s="2315"/>
      <c r="K105" s="2315"/>
      <c r="L105" s="2315"/>
      <c r="M105" s="2316"/>
    </row>
    <row r="106" spans="1:13" ht="17.25">
      <c r="A106" s="1698">
        <v>1</v>
      </c>
      <c r="B106" s="1703" t="s">
        <v>991</v>
      </c>
      <c r="C106" s="1703">
        <v>8</v>
      </c>
      <c r="D106" s="1703">
        <v>35</v>
      </c>
      <c r="E106" s="1707">
        <v>0.7</v>
      </c>
      <c r="F106" s="1703" t="s">
        <v>307</v>
      </c>
      <c r="G106" s="1703" t="s">
        <v>159</v>
      </c>
      <c r="H106" s="1691" t="s">
        <v>1393</v>
      </c>
      <c r="I106" s="1703" t="s">
        <v>490</v>
      </c>
      <c r="J106" s="1703">
        <v>12</v>
      </c>
      <c r="K106" s="1699"/>
      <c r="L106" s="1249" t="s">
        <v>992</v>
      </c>
      <c r="M106" s="1248">
        <v>2025</v>
      </c>
    </row>
    <row r="107" spans="1:13" ht="18">
      <c r="A107" s="1018"/>
      <c r="B107" s="1011"/>
      <c r="C107" s="1011"/>
      <c r="D107" s="1695"/>
      <c r="E107" s="1013">
        <f>E106</f>
        <v>0.7</v>
      </c>
      <c r="F107" s="1011"/>
      <c r="G107" s="1011"/>
      <c r="H107" s="1011"/>
      <c r="I107" s="1011"/>
      <c r="J107" s="1011"/>
      <c r="K107" s="1011"/>
      <c r="L107" s="1012"/>
      <c r="M107" s="1011"/>
    </row>
    <row r="108" spans="1:13" ht="18">
      <c r="A108" s="2314" t="s">
        <v>836</v>
      </c>
      <c r="B108" s="2315"/>
      <c r="C108" s="2315"/>
      <c r="D108" s="2315"/>
      <c r="E108" s="2315"/>
      <c r="F108" s="2315"/>
      <c r="G108" s="2315"/>
      <c r="H108" s="2315"/>
      <c r="I108" s="2315"/>
      <c r="J108" s="2315"/>
      <c r="K108" s="2315"/>
      <c r="L108" s="2315"/>
      <c r="M108" s="2316"/>
    </row>
    <row r="109" spans="1:13" ht="17.25">
      <c r="A109" s="1694">
        <v>1</v>
      </c>
      <c r="B109" s="1708" t="s">
        <v>1858</v>
      </c>
      <c r="C109" s="1708">
        <v>12</v>
      </c>
      <c r="D109" s="1708" t="s">
        <v>1859</v>
      </c>
      <c r="E109" s="1709">
        <v>1</v>
      </c>
      <c r="F109" s="1708" t="s">
        <v>311</v>
      </c>
      <c r="G109" s="1708" t="s">
        <v>176</v>
      </c>
      <c r="H109" s="1708" t="s">
        <v>1860</v>
      </c>
      <c r="I109" s="1708" t="s">
        <v>266</v>
      </c>
      <c r="J109" s="1708">
        <v>6.2</v>
      </c>
      <c r="K109" s="1694"/>
      <c r="L109" s="1245" t="s">
        <v>995</v>
      </c>
      <c r="M109" s="1244">
        <v>2024</v>
      </c>
    </row>
    <row r="110" spans="1:13" ht="17.25">
      <c r="A110" s="1694">
        <v>2</v>
      </c>
      <c r="B110" s="1708" t="s">
        <v>999</v>
      </c>
      <c r="C110" s="1708">
        <v>7</v>
      </c>
      <c r="D110" s="1708" t="s">
        <v>1861</v>
      </c>
      <c r="E110" s="1710">
        <v>0.7</v>
      </c>
      <c r="F110" s="1689" t="s">
        <v>311</v>
      </c>
      <c r="G110" s="1689" t="s">
        <v>1000</v>
      </c>
      <c r="H110" s="1691" t="s">
        <v>1393</v>
      </c>
      <c r="I110" s="1689" t="s">
        <v>266</v>
      </c>
      <c r="J110" s="1689">
        <v>12</v>
      </c>
      <c r="K110" s="1694"/>
      <c r="L110" s="1245" t="s">
        <v>996</v>
      </c>
      <c r="M110" s="1244">
        <v>2024</v>
      </c>
    </row>
    <row r="111" spans="1:13" ht="17.25">
      <c r="A111" s="1694">
        <v>3</v>
      </c>
      <c r="B111" s="1689" t="s">
        <v>999</v>
      </c>
      <c r="C111" s="1689">
        <v>7</v>
      </c>
      <c r="D111" s="1689" t="s">
        <v>1862</v>
      </c>
      <c r="E111" s="1711">
        <v>0.8</v>
      </c>
      <c r="F111" s="1689" t="s">
        <v>311</v>
      </c>
      <c r="G111" s="1689" t="s">
        <v>1000</v>
      </c>
      <c r="H111" s="1691" t="s">
        <v>1393</v>
      </c>
      <c r="I111" s="1689" t="s">
        <v>266</v>
      </c>
      <c r="J111" s="1689">
        <v>11</v>
      </c>
      <c r="K111" s="1694"/>
      <c r="L111" s="1245" t="s">
        <v>997</v>
      </c>
      <c r="M111" s="1244">
        <v>2024</v>
      </c>
    </row>
    <row r="112" spans="1:13" ht="17.25">
      <c r="A112" s="1694">
        <v>4</v>
      </c>
      <c r="B112" s="1689" t="s">
        <v>999</v>
      </c>
      <c r="C112" s="1689">
        <v>7</v>
      </c>
      <c r="D112" s="1689" t="s">
        <v>1863</v>
      </c>
      <c r="E112" s="1711">
        <v>0.8</v>
      </c>
      <c r="F112" s="1689" t="s">
        <v>311</v>
      </c>
      <c r="G112" s="1689" t="s">
        <v>1000</v>
      </c>
      <c r="H112" s="1691" t="s">
        <v>1393</v>
      </c>
      <c r="I112" s="1689" t="s">
        <v>266</v>
      </c>
      <c r="J112" s="1689">
        <v>10</v>
      </c>
      <c r="K112" s="1694"/>
      <c r="L112" s="1245" t="s">
        <v>998</v>
      </c>
      <c r="M112" s="1244">
        <v>2024</v>
      </c>
    </row>
    <row r="113" spans="1:13" ht="18">
      <c r="A113" s="1018" t="s">
        <v>298</v>
      </c>
      <c r="B113" s="1011"/>
      <c r="C113" s="1011"/>
      <c r="D113" s="1695"/>
      <c r="E113" s="1013">
        <f>E112+E111+E110+E109</f>
        <v>3.3</v>
      </c>
      <c r="F113" s="1011"/>
      <c r="G113" s="1011"/>
      <c r="H113" s="1011"/>
      <c r="I113" s="1011"/>
      <c r="J113" s="1011"/>
      <c r="K113" s="1011"/>
      <c r="L113" s="1012"/>
      <c r="M113" s="1011"/>
    </row>
    <row r="114" spans="1:13" ht="18">
      <c r="A114" s="2314" t="s">
        <v>171</v>
      </c>
      <c r="B114" s="2315"/>
      <c r="C114" s="2315"/>
      <c r="D114" s="2315"/>
      <c r="E114" s="2315"/>
      <c r="F114" s="2315"/>
      <c r="G114" s="2315"/>
      <c r="H114" s="2315"/>
      <c r="I114" s="2315"/>
      <c r="J114" s="2315"/>
      <c r="K114" s="2315"/>
      <c r="L114" s="2315"/>
      <c r="M114" s="2316"/>
    </row>
    <row r="115" spans="1:13" ht="17.25">
      <c r="A115" s="1694">
        <v>1</v>
      </c>
      <c r="B115" s="1689" t="s">
        <v>1864</v>
      </c>
      <c r="C115" s="1689">
        <v>2</v>
      </c>
      <c r="D115" s="1689" t="s">
        <v>1865</v>
      </c>
      <c r="E115" s="1690">
        <v>0.9</v>
      </c>
      <c r="F115" s="1689" t="s">
        <v>311</v>
      </c>
      <c r="G115" s="1689" t="s">
        <v>1866</v>
      </c>
      <c r="H115" s="1691" t="s">
        <v>1393</v>
      </c>
      <c r="I115" s="1689" t="s">
        <v>1867</v>
      </c>
      <c r="J115" s="1689">
        <v>13.6</v>
      </c>
      <c r="K115" s="1694"/>
      <c r="L115" s="1245" t="s">
        <v>1002</v>
      </c>
      <c r="M115" s="1244">
        <v>2024</v>
      </c>
    </row>
    <row r="116" spans="1:13" ht="17.25">
      <c r="A116" s="1694">
        <v>2</v>
      </c>
      <c r="B116" s="1689" t="s">
        <v>1864</v>
      </c>
      <c r="C116" s="1689">
        <v>2</v>
      </c>
      <c r="D116" s="1689" t="s">
        <v>970</v>
      </c>
      <c r="E116" s="1690">
        <v>0.8</v>
      </c>
      <c r="F116" s="1689" t="s">
        <v>311</v>
      </c>
      <c r="G116" s="1689" t="s">
        <v>176</v>
      </c>
      <c r="H116" s="1691" t="s">
        <v>1393</v>
      </c>
      <c r="I116" s="1689" t="s">
        <v>1868</v>
      </c>
      <c r="J116" s="1689">
        <v>12.5</v>
      </c>
      <c r="K116" s="1694"/>
      <c r="L116" s="1245"/>
      <c r="M116" s="1244">
        <v>2024</v>
      </c>
    </row>
    <row r="117" spans="1:13" ht="17.25">
      <c r="A117" s="1694">
        <v>3</v>
      </c>
      <c r="B117" s="1689" t="s">
        <v>1834</v>
      </c>
      <c r="C117" s="1689">
        <v>8</v>
      </c>
      <c r="D117" s="1689" t="s">
        <v>1869</v>
      </c>
      <c r="E117" s="1690">
        <v>1</v>
      </c>
      <c r="F117" s="1689" t="s">
        <v>311</v>
      </c>
      <c r="G117" s="1689" t="s">
        <v>1000</v>
      </c>
      <c r="H117" s="1691" t="s">
        <v>1393</v>
      </c>
      <c r="I117" s="1689" t="s">
        <v>1870</v>
      </c>
      <c r="J117" s="1689">
        <v>12</v>
      </c>
      <c r="K117" s="1694"/>
      <c r="L117" s="1245"/>
      <c r="M117" s="1244">
        <v>2024</v>
      </c>
    </row>
    <row r="118" spans="1:13" ht="18">
      <c r="A118" s="1011"/>
      <c r="B118" s="1011"/>
      <c r="C118" s="1011"/>
      <c r="D118" s="1695"/>
      <c r="E118" s="1013">
        <f>E117+E116+E115</f>
        <v>2.7</v>
      </c>
      <c r="F118" s="1011"/>
      <c r="G118" s="1011"/>
      <c r="H118" s="1011"/>
      <c r="I118" s="1011"/>
      <c r="J118" s="1011"/>
      <c r="K118" s="1011"/>
      <c r="L118" s="1012"/>
      <c r="M118" s="1011"/>
    </row>
    <row r="119" spans="1:13" ht="17.25">
      <c r="A119" s="2309" t="s">
        <v>969</v>
      </c>
      <c r="B119" s="2309"/>
      <c r="C119" s="2309"/>
      <c r="D119" s="2309"/>
      <c r="E119" s="2309"/>
      <c r="F119" s="2309"/>
      <c r="G119" s="2309"/>
      <c r="H119" s="2309"/>
      <c r="I119" s="2309"/>
      <c r="J119" s="2309"/>
      <c r="K119" s="2309"/>
      <c r="L119" s="2309"/>
      <c r="M119" s="2309"/>
    </row>
    <row r="120" spans="1:13" ht="17.25">
      <c r="A120" s="1694">
        <v>1</v>
      </c>
      <c r="B120" s="1689" t="s">
        <v>1003</v>
      </c>
      <c r="C120" s="1689">
        <v>17</v>
      </c>
      <c r="D120" s="1689" t="s">
        <v>1843</v>
      </c>
      <c r="E120" s="1690">
        <v>0.5</v>
      </c>
      <c r="F120" s="1689" t="s">
        <v>311</v>
      </c>
      <c r="G120" s="1689" t="s">
        <v>1000</v>
      </c>
      <c r="H120" s="1691" t="s">
        <v>1393</v>
      </c>
      <c r="I120" s="1689" t="s">
        <v>266</v>
      </c>
      <c r="J120" s="1689">
        <v>10</v>
      </c>
      <c r="K120" s="1694"/>
      <c r="L120" s="1245"/>
      <c r="M120" s="1244">
        <v>2024</v>
      </c>
    </row>
    <row r="121" spans="1:13" ht="18">
      <c r="A121" s="1250"/>
      <c r="B121" s="1250"/>
      <c r="C121" s="1250"/>
      <c r="D121" s="1696"/>
      <c r="E121" s="1697">
        <f>E120</f>
        <v>0.5</v>
      </c>
      <c r="F121" s="1250"/>
      <c r="G121" s="1250"/>
      <c r="H121" s="1250"/>
      <c r="I121" s="1250"/>
      <c r="J121" s="1250"/>
      <c r="K121" s="1250"/>
      <c r="L121" s="1251"/>
      <c r="M121" s="1250"/>
    </row>
    <row r="122" spans="1:13" ht="18">
      <c r="A122" s="2314" t="s">
        <v>167</v>
      </c>
      <c r="B122" s="2315"/>
      <c r="C122" s="2315"/>
      <c r="D122" s="2315"/>
      <c r="E122" s="2315"/>
      <c r="F122" s="2315"/>
      <c r="G122" s="2315"/>
      <c r="H122" s="2315"/>
      <c r="I122" s="2315"/>
      <c r="J122" s="2315"/>
      <c r="K122" s="2315"/>
      <c r="L122" s="2315"/>
      <c r="M122" s="2316"/>
    </row>
    <row r="123" spans="1:13" ht="18">
      <c r="A123" s="1694">
        <v>1</v>
      </c>
      <c r="B123" s="1689" t="s">
        <v>1838</v>
      </c>
      <c r="C123" s="1689">
        <v>15</v>
      </c>
      <c r="D123" s="1689" t="s">
        <v>1839</v>
      </c>
      <c r="E123" s="1690">
        <v>0.7</v>
      </c>
      <c r="F123" s="1689" t="s">
        <v>310</v>
      </c>
      <c r="G123" s="1689" t="s">
        <v>174</v>
      </c>
      <c r="H123" s="1691" t="s">
        <v>1393</v>
      </c>
      <c r="I123" s="1689" t="s">
        <v>681</v>
      </c>
      <c r="J123" s="1689">
        <v>9.9</v>
      </c>
      <c r="K123" s="1694"/>
      <c r="L123" s="1012" t="s">
        <v>1005</v>
      </c>
      <c r="M123" s="1011">
        <v>2025</v>
      </c>
    </row>
    <row r="124" spans="1:13" ht="18">
      <c r="A124" s="1694">
        <v>2</v>
      </c>
      <c r="B124" s="1689" t="s">
        <v>1838</v>
      </c>
      <c r="C124" s="1689">
        <v>15</v>
      </c>
      <c r="D124" s="1689" t="s">
        <v>974</v>
      </c>
      <c r="E124" s="1690">
        <v>0.8</v>
      </c>
      <c r="F124" s="1689" t="s">
        <v>310</v>
      </c>
      <c r="G124" s="1689" t="s">
        <v>174</v>
      </c>
      <c r="H124" s="1691" t="s">
        <v>1393</v>
      </c>
      <c r="I124" s="1689" t="s">
        <v>681</v>
      </c>
      <c r="J124" s="1689">
        <v>12.6</v>
      </c>
      <c r="K124" s="1694"/>
      <c r="L124" s="1012" t="s">
        <v>1006</v>
      </c>
      <c r="M124" s="1011">
        <v>2025</v>
      </c>
    </row>
    <row r="125" spans="1:13" ht="18">
      <c r="A125" s="1694">
        <v>3</v>
      </c>
      <c r="B125" s="1689" t="s">
        <v>1838</v>
      </c>
      <c r="C125" s="1689">
        <v>15</v>
      </c>
      <c r="D125" s="1689" t="s">
        <v>1016</v>
      </c>
      <c r="E125" s="1690">
        <v>0.7</v>
      </c>
      <c r="F125" s="1689" t="s">
        <v>310</v>
      </c>
      <c r="G125" s="1689" t="s">
        <v>174</v>
      </c>
      <c r="H125" s="1691" t="s">
        <v>1393</v>
      </c>
      <c r="I125" s="1689" t="s">
        <v>1840</v>
      </c>
      <c r="J125" s="1689">
        <v>11.8</v>
      </c>
      <c r="K125" s="1694"/>
      <c r="L125" s="1012"/>
      <c r="M125" s="1011">
        <v>2025</v>
      </c>
    </row>
    <row r="126" spans="1:13" ht="18">
      <c r="A126" s="1694">
        <v>4</v>
      </c>
      <c r="B126" s="1689" t="s">
        <v>1008</v>
      </c>
      <c r="C126" s="1689">
        <v>4</v>
      </c>
      <c r="D126" s="1689" t="s">
        <v>956</v>
      </c>
      <c r="E126" s="1690">
        <v>1</v>
      </c>
      <c r="F126" s="1689" t="s">
        <v>310</v>
      </c>
      <c r="G126" s="1689" t="s">
        <v>174</v>
      </c>
      <c r="H126" s="1691" t="s">
        <v>1393</v>
      </c>
      <c r="I126" s="1689" t="s">
        <v>682</v>
      </c>
      <c r="J126" s="1689">
        <v>13.5</v>
      </c>
      <c r="K126" s="1694"/>
      <c r="L126" s="1012" t="s">
        <v>1007</v>
      </c>
      <c r="M126" s="1011">
        <v>2025</v>
      </c>
    </row>
    <row r="127" spans="1:13" ht="18">
      <c r="A127" s="1694">
        <v>5</v>
      </c>
      <c r="B127" s="1689" t="s">
        <v>1008</v>
      </c>
      <c r="C127" s="1689">
        <v>4</v>
      </c>
      <c r="D127" s="1689" t="s">
        <v>1841</v>
      </c>
      <c r="E127" s="1690">
        <v>0.6000000000000001</v>
      </c>
      <c r="F127" s="1689" t="s">
        <v>310</v>
      </c>
      <c r="G127" s="1689" t="s">
        <v>174</v>
      </c>
      <c r="H127" s="1691" t="s">
        <v>1393</v>
      </c>
      <c r="I127" s="1689" t="s">
        <v>1842</v>
      </c>
      <c r="J127" s="1689">
        <v>9.1</v>
      </c>
      <c r="K127" s="1694"/>
      <c r="L127" s="1012" t="s">
        <v>1009</v>
      </c>
      <c r="M127" s="1011">
        <v>2025</v>
      </c>
    </row>
    <row r="128" spans="1:13" ht="18">
      <c r="A128" s="1011"/>
      <c r="B128" s="1011"/>
      <c r="C128" s="1011"/>
      <c r="D128" s="1695"/>
      <c r="E128" s="1013">
        <f>E127+E126+E125+E124+E123</f>
        <v>3.8</v>
      </c>
      <c r="F128" s="1011"/>
      <c r="G128" s="1011"/>
      <c r="H128" s="1011"/>
      <c r="I128" s="1011"/>
      <c r="J128" s="1011"/>
      <c r="K128" s="1011"/>
      <c r="L128" s="1012"/>
      <c r="M128" s="1011"/>
    </row>
    <row r="129" spans="1:13" ht="17.25">
      <c r="A129" s="2310" t="s">
        <v>835</v>
      </c>
      <c r="B129" s="2310"/>
      <c r="C129" s="2310"/>
      <c r="D129" s="2310"/>
      <c r="E129" s="2310"/>
      <c r="F129" s="2310"/>
      <c r="G129" s="2310"/>
      <c r="H129" s="2310"/>
      <c r="I129" s="2310"/>
      <c r="J129" s="2310"/>
      <c r="K129" s="2310"/>
      <c r="L129" s="2310"/>
      <c r="M129" s="2310"/>
    </row>
    <row r="130" spans="1:13" ht="17.25">
      <c r="A130" s="1694">
        <v>1</v>
      </c>
      <c r="B130" s="1691" t="s">
        <v>1871</v>
      </c>
      <c r="C130" s="1691">
        <v>2</v>
      </c>
      <c r="D130" s="1691" t="s">
        <v>964</v>
      </c>
      <c r="E130" s="1701">
        <v>1</v>
      </c>
      <c r="F130" s="1702" t="s">
        <v>311</v>
      </c>
      <c r="G130" s="1702" t="s">
        <v>976</v>
      </c>
      <c r="H130" s="1691" t="s">
        <v>1393</v>
      </c>
      <c r="I130" s="1691" t="s">
        <v>1853</v>
      </c>
      <c r="J130" s="1691">
        <v>7</v>
      </c>
      <c r="K130" s="1694"/>
      <c r="L130" s="1246" t="s">
        <v>1011</v>
      </c>
      <c r="M130" s="1247">
        <v>2024</v>
      </c>
    </row>
    <row r="131" spans="1:13" ht="17.25">
      <c r="A131" s="1698">
        <v>2</v>
      </c>
      <c r="B131" s="1691" t="s">
        <v>1014</v>
      </c>
      <c r="C131" s="1691">
        <v>10</v>
      </c>
      <c r="D131" s="1691" t="s">
        <v>954</v>
      </c>
      <c r="E131" s="1701">
        <v>1</v>
      </c>
      <c r="F131" s="1703" t="s">
        <v>311</v>
      </c>
      <c r="G131" s="1703" t="s">
        <v>159</v>
      </c>
      <c r="H131" s="1691" t="s">
        <v>1393</v>
      </c>
      <c r="I131" s="1691" t="s">
        <v>1870</v>
      </c>
      <c r="J131" s="1691">
        <v>8</v>
      </c>
      <c r="K131" s="1698"/>
      <c r="L131" s="1246" t="s">
        <v>1012</v>
      </c>
      <c r="M131" s="1247">
        <v>2025</v>
      </c>
    </row>
    <row r="132" spans="1:13" ht="17.25">
      <c r="A132" s="1698">
        <v>3</v>
      </c>
      <c r="B132" s="1691" t="s">
        <v>1014</v>
      </c>
      <c r="C132" s="1691">
        <v>9</v>
      </c>
      <c r="D132" s="1691" t="s">
        <v>1804</v>
      </c>
      <c r="E132" s="1712">
        <v>1</v>
      </c>
      <c r="F132" s="1691" t="s">
        <v>311</v>
      </c>
      <c r="G132" s="1691" t="s">
        <v>976</v>
      </c>
      <c r="H132" s="1713" t="s">
        <v>1603</v>
      </c>
      <c r="I132" s="1713"/>
      <c r="J132" s="1691"/>
      <c r="K132" s="1698"/>
      <c r="L132" s="1246" t="s">
        <v>1013</v>
      </c>
      <c r="M132" s="1247">
        <v>2025</v>
      </c>
    </row>
    <row r="133" spans="1:13" ht="18">
      <c r="A133" s="1018"/>
      <c r="B133" s="1011"/>
      <c r="C133" s="1011"/>
      <c r="D133" s="1700"/>
      <c r="E133" s="1714">
        <f>E132+E131+E130</f>
        <v>3</v>
      </c>
      <c r="F133" s="1011"/>
      <c r="G133" s="1011"/>
      <c r="H133" s="1011"/>
      <c r="I133" s="1011"/>
      <c r="J133" s="1011"/>
      <c r="K133" s="1011"/>
      <c r="L133" s="1012"/>
      <c r="M133" s="1011"/>
    </row>
    <row r="134" spans="1:13" ht="17.25">
      <c r="A134" s="2303" t="s">
        <v>177</v>
      </c>
      <c r="B134" s="2303"/>
      <c r="C134" s="2303"/>
      <c r="D134" s="2303"/>
      <c r="E134" s="2303"/>
      <c r="F134" s="2303"/>
      <c r="G134" s="2303"/>
      <c r="H134" s="2303"/>
      <c r="I134" s="2303"/>
      <c r="J134" s="2303"/>
      <c r="K134" s="2303"/>
      <c r="L134" s="2303"/>
      <c r="M134" s="2303"/>
    </row>
    <row r="135" spans="1:13" ht="17.25">
      <c r="A135" s="1698">
        <v>1</v>
      </c>
      <c r="B135" s="1689" t="s">
        <v>1844</v>
      </c>
      <c r="C135" s="1689">
        <v>5</v>
      </c>
      <c r="D135" s="1689">
        <v>6</v>
      </c>
      <c r="E135" s="1690">
        <v>0.9</v>
      </c>
      <c r="F135" s="1689" t="s">
        <v>307</v>
      </c>
      <c r="G135" s="1689" t="s">
        <v>174</v>
      </c>
      <c r="H135" s="1691" t="s">
        <v>1393</v>
      </c>
      <c r="I135" s="1689" t="s">
        <v>1845</v>
      </c>
      <c r="J135" s="1689">
        <v>7</v>
      </c>
      <c r="K135" s="1699"/>
      <c r="L135" s="1245" t="s">
        <v>1015</v>
      </c>
      <c r="M135" s="1244">
        <v>2025</v>
      </c>
    </row>
    <row r="136" spans="1:13" ht="17.25">
      <c r="A136" s="1698">
        <v>2</v>
      </c>
      <c r="B136" s="1689" t="s">
        <v>1844</v>
      </c>
      <c r="C136" s="1689">
        <v>5</v>
      </c>
      <c r="D136" s="1689" t="s">
        <v>971</v>
      </c>
      <c r="E136" s="1690">
        <v>0.30000000000000004</v>
      </c>
      <c r="F136" s="1689" t="s">
        <v>307</v>
      </c>
      <c r="G136" s="1689" t="s">
        <v>174</v>
      </c>
      <c r="H136" s="1691" t="s">
        <v>1393</v>
      </c>
      <c r="I136" s="1689" t="s">
        <v>1845</v>
      </c>
      <c r="J136" s="1689">
        <v>8</v>
      </c>
      <c r="K136" s="1699"/>
      <c r="L136" s="1245"/>
      <c r="M136" s="1244"/>
    </row>
    <row r="137" spans="1:13" ht="17.25">
      <c r="A137" s="1698">
        <v>3</v>
      </c>
      <c r="B137" s="1689" t="s">
        <v>1844</v>
      </c>
      <c r="C137" s="1689">
        <v>5</v>
      </c>
      <c r="D137" s="1689" t="s">
        <v>972</v>
      </c>
      <c r="E137" s="1690">
        <v>0.4</v>
      </c>
      <c r="F137" s="1689" t="s">
        <v>307</v>
      </c>
      <c r="G137" s="1689" t="s">
        <v>174</v>
      </c>
      <c r="H137" s="1691" t="s">
        <v>1393</v>
      </c>
      <c r="I137" s="1689" t="s">
        <v>1846</v>
      </c>
      <c r="J137" s="1689">
        <v>7</v>
      </c>
      <c r="K137" s="1694"/>
      <c r="L137" s="1245" t="s">
        <v>1017</v>
      </c>
      <c r="M137" s="1244">
        <v>2025</v>
      </c>
    </row>
    <row r="138" spans="1:13" ht="18">
      <c r="A138" s="1018"/>
      <c r="B138" s="1011"/>
      <c r="C138" s="1011"/>
      <c r="D138" s="1700"/>
      <c r="E138" s="1013">
        <f>E137+E136+E135</f>
        <v>1.6</v>
      </c>
      <c r="F138" s="1011"/>
      <c r="G138" s="1011"/>
      <c r="H138" s="1011"/>
      <c r="I138" s="1011"/>
      <c r="J138" s="1011"/>
      <c r="K138" s="1011"/>
      <c r="L138" s="1012"/>
      <c r="M138" s="1011"/>
    </row>
    <row r="139" spans="1:13" ht="17.25">
      <c r="A139" s="2310" t="s">
        <v>829</v>
      </c>
      <c r="B139" s="2310"/>
      <c r="C139" s="2310"/>
      <c r="D139" s="2310"/>
      <c r="E139" s="2310"/>
      <c r="F139" s="2310"/>
      <c r="G139" s="2310"/>
      <c r="H139" s="2310"/>
      <c r="I139" s="2310"/>
      <c r="J139" s="2310"/>
      <c r="K139" s="2310"/>
      <c r="L139" s="2310"/>
      <c r="M139" s="2310"/>
    </row>
    <row r="140" spans="1:13" ht="18">
      <c r="A140" s="1646">
        <v>1</v>
      </c>
      <c r="B140" s="1689" t="s">
        <v>1019</v>
      </c>
      <c r="C140" s="1689">
        <v>9</v>
      </c>
      <c r="D140" s="1689" t="s">
        <v>980</v>
      </c>
      <c r="E140" s="1690">
        <v>0.5</v>
      </c>
      <c r="F140" s="1689" t="s">
        <v>311</v>
      </c>
      <c r="G140" s="1689" t="s">
        <v>1000</v>
      </c>
      <c r="H140" s="1691" t="s">
        <v>1393</v>
      </c>
      <c r="I140" s="1689" t="s">
        <v>1831</v>
      </c>
      <c r="J140" s="1689">
        <v>11.2</v>
      </c>
      <c r="K140" s="1646"/>
      <c r="L140" s="1245" t="s">
        <v>1018</v>
      </c>
      <c r="M140" s="1244">
        <v>2025</v>
      </c>
    </row>
    <row r="141" spans="1:13" ht="18">
      <c r="A141" s="1646">
        <v>2</v>
      </c>
      <c r="B141" s="1689" t="s">
        <v>1019</v>
      </c>
      <c r="C141" s="1689">
        <v>9</v>
      </c>
      <c r="D141" s="1689" t="s">
        <v>1832</v>
      </c>
      <c r="E141" s="1690">
        <v>0.6000000000000001</v>
      </c>
      <c r="F141" s="1689" t="s">
        <v>311</v>
      </c>
      <c r="G141" s="1689" t="s">
        <v>1000</v>
      </c>
      <c r="H141" s="1691" t="s">
        <v>1393</v>
      </c>
      <c r="I141" s="1689" t="s">
        <v>1833</v>
      </c>
      <c r="J141" s="1689">
        <v>10</v>
      </c>
      <c r="K141" s="1646"/>
      <c r="L141" s="1245" t="s">
        <v>1020</v>
      </c>
      <c r="M141" s="1244">
        <v>2024</v>
      </c>
    </row>
    <row r="142" spans="1:13" ht="18">
      <c r="A142" s="1646">
        <v>3</v>
      </c>
      <c r="B142" s="1689" t="s">
        <v>1019</v>
      </c>
      <c r="C142" s="1689">
        <v>9</v>
      </c>
      <c r="D142" s="1689">
        <v>14</v>
      </c>
      <c r="E142" s="1690">
        <v>0.6000000000000001</v>
      </c>
      <c r="F142" s="1689" t="s">
        <v>311</v>
      </c>
      <c r="G142" s="1689" t="s">
        <v>1000</v>
      </c>
      <c r="H142" s="1691" t="s">
        <v>1393</v>
      </c>
      <c r="I142" s="1689" t="s">
        <v>1831</v>
      </c>
      <c r="J142" s="1689">
        <v>12.5</v>
      </c>
      <c r="K142" s="1646"/>
      <c r="L142" s="1245" t="s">
        <v>1021</v>
      </c>
      <c r="M142" s="1244">
        <v>2024</v>
      </c>
    </row>
    <row r="143" spans="1:13" ht="18">
      <c r="A143" s="1646">
        <v>4</v>
      </c>
      <c r="B143" s="1689" t="s">
        <v>1834</v>
      </c>
      <c r="C143" s="1689">
        <v>12</v>
      </c>
      <c r="D143" s="1689" t="s">
        <v>970</v>
      </c>
      <c r="E143" s="1690">
        <v>0.9</v>
      </c>
      <c r="F143" s="1689" t="s">
        <v>311</v>
      </c>
      <c r="G143" s="1689" t="s">
        <v>176</v>
      </c>
      <c r="H143" s="1691" t="s">
        <v>1393</v>
      </c>
      <c r="I143" s="1689" t="s">
        <v>1833</v>
      </c>
      <c r="J143" s="1689">
        <v>10</v>
      </c>
      <c r="K143" s="1646"/>
      <c r="L143" s="1245" t="s">
        <v>1022</v>
      </c>
      <c r="M143" s="1244">
        <v>2024</v>
      </c>
    </row>
    <row r="144" spans="1:13" ht="18">
      <c r="A144" s="1646">
        <v>5</v>
      </c>
      <c r="B144" s="1689" t="s">
        <v>1835</v>
      </c>
      <c r="C144" s="1689">
        <v>18</v>
      </c>
      <c r="D144" s="1689" t="s">
        <v>1836</v>
      </c>
      <c r="E144" s="1690">
        <v>1</v>
      </c>
      <c r="F144" s="1689" t="s">
        <v>311</v>
      </c>
      <c r="G144" s="1689" t="s">
        <v>1815</v>
      </c>
      <c r="H144" s="1691" t="s">
        <v>1393</v>
      </c>
      <c r="I144" s="1689" t="s">
        <v>1837</v>
      </c>
      <c r="J144" s="1689">
        <v>11</v>
      </c>
      <c r="K144" s="1646"/>
      <c r="L144" s="1245" t="s">
        <v>1023</v>
      </c>
      <c r="M144" s="1244">
        <v>2025</v>
      </c>
    </row>
    <row r="145" spans="1:13" ht="17.25">
      <c r="A145" s="1252"/>
      <c r="B145" s="1252"/>
      <c r="C145" s="1252"/>
      <c r="D145" s="1692"/>
      <c r="E145" s="1693">
        <f>E144+E143+E142+E141+E140</f>
        <v>3.6</v>
      </c>
      <c r="F145" s="1252"/>
      <c r="G145" s="1252"/>
      <c r="H145" s="1252"/>
      <c r="I145" s="1252"/>
      <c r="J145" s="1252"/>
      <c r="K145" s="1252"/>
      <c r="L145" s="1253" t="s">
        <v>0</v>
      </c>
      <c r="M145" s="1252"/>
    </row>
    <row r="146" spans="1:13" ht="17.25">
      <c r="A146" s="2303" t="s">
        <v>1024</v>
      </c>
      <c r="B146" s="2303"/>
      <c r="C146" s="2303"/>
      <c r="D146" s="2303"/>
      <c r="E146" s="2303"/>
      <c r="F146" s="2303"/>
      <c r="G146" s="2303"/>
      <c r="H146" s="2303"/>
      <c r="I146" s="2303"/>
      <c r="J146" s="2303"/>
      <c r="K146" s="2303"/>
      <c r="L146" s="2303"/>
      <c r="M146" s="2303"/>
    </row>
    <row r="147" spans="1:13" ht="17.25">
      <c r="A147" s="1694">
        <v>1</v>
      </c>
      <c r="B147" s="1689" t="s">
        <v>1854</v>
      </c>
      <c r="C147" s="1689">
        <v>14</v>
      </c>
      <c r="D147" s="1689" t="s">
        <v>1841</v>
      </c>
      <c r="E147" s="1690">
        <v>1</v>
      </c>
      <c r="F147" s="1689" t="s">
        <v>310</v>
      </c>
      <c r="G147" s="1689" t="s">
        <v>174</v>
      </c>
      <c r="H147" s="1691" t="s">
        <v>1393</v>
      </c>
      <c r="I147" s="1689" t="s">
        <v>1855</v>
      </c>
      <c r="J147" s="1689">
        <v>6.8</v>
      </c>
      <c r="K147" s="1699"/>
      <c r="L147" s="1245" t="s">
        <v>1004</v>
      </c>
      <c r="M147" s="1244">
        <v>2025</v>
      </c>
    </row>
    <row r="148" spans="1:13" ht="17.25">
      <c r="A148" s="1694">
        <v>2</v>
      </c>
      <c r="B148" s="1689" t="s">
        <v>1025</v>
      </c>
      <c r="C148" s="1689">
        <v>16</v>
      </c>
      <c r="D148" s="1689">
        <v>49</v>
      </c>
      <c r="E148" s="1690">
        <v>1</v>
      </c>
      <c r="F148" s="1689" t="s">
        <v>310</v>
      </c>
      <c r="G148" s="1689" t="s">
        <v>168</v>
      </c>
      <c r="H148" s="1691" t="s">
        <v>1393</v>
      </c>
      <c r="I148" s="1689" t="s">
        <v>1856</v>
      </c>
      <c r="J148" s="1689">
        <v>6.5</v>
      </c>
      <c r="K148" s="1699"/>
      <c r="L148" s="1245" t="s">
        <v>827</v>
      </c>
      <c r="M148" s="1244">
        <v>2025</v>
      </c>
    </row>
    <row r="149" spans="1:13" ht="17.25">
      <c r="A149" s="1694">
        <v>3</v>
      </c>
      <c r="B149" s="1689" t="s">
        <v>1025</v>
      </c>
      <c r="C149" s="1689">
        <v>16</v>
      </c>
      <c r="D149" s="1689">
        <v>12</v>
      </c>
      <c r="E149" s="1690">
        <v>3.4</v>
      </c>
      <c r="F149" s="1689" t="s">
        <v>310</v>
      </c>
      <c r="G149" s="1689" t="s">
        <v>168</v>
      </c>
      <c r="H149" s="1691" t="s">
        <v>1393</v>
      </c>
      <c r="I149" s="1689" t="s">
        <v>826</v>
      </c>
      <c r="J149" s="1689">
        <v>7</v>
      </c>
      <c r="K149" s="1699"/>
      <c r="L149" s="1245" t="s">
        <v>827</v>
      </c>
      <c r="M149" s="1244">
        <v>2025</v>
      </c>
    </row>
    <row r="150" spans="1:13" ht="17.25">
      <c r="A150" s="1694">
        <v>4</v>
      </c>
      <c r="B150" s="1689" t="s">
        <v>1025</v>
      </c>
      <c r="C150" s="1689">
        <v>16</v>
      </c>
      <c r="D150" s="1689">
        <v>11</v>
      </c>
      <c r="E150" s="1690">
        <v>8.7</v>
      </c>
      <c r="F150" s="1689" t="s">
        <v>310</v>
      </c>
      <c r="G150" s="1689" t="s">
        <v>168</v>
      </c>
      <c r="H150" s="1691" t="s">
        <v>1393</v>
      </c>
      <c r="I150" s="1689" t="s">
        <v>1857</v>
      </c>
      <c r="J150" s="1689">
        <v>7</v>
      </c>
      <c r="K150" s="1699"/>
      <c r="L150" s="1245" t="s">
        <v>827</v>
      </c>
      <c r="M150" s="1244">
        <v>2025</v>
      </c>
    </row>
    <row r="151" spans="1:13" ht="17.25">
      <c r="A151" s="1254"/>
      <c r="B151" s="1254"/>
      <c r="C151" s="1254"/>
      <c r="D151" s="1705"/>
      <c r="E151" s="1706">
        <f>E150+E149+E148+E147</f>
        <v>14.1</v>
      </c>
      <c r="F151" s="1254"/>
      <c r="G151" s="1254"/>
      <c r="H151" s="1254"/>
      <c r="I151" s="1254"/>
      <c r="J151" s="1254"/>
      <c r="K151" s="1254"/>
      <c r="L151" s="1255"/>
      <c r="M151" s="1254"/>
    </row>
    <row r="152" spans="1:13" ht="21">
      <c r="A152" s="678" t="s">
        <v>244</v>
      </c>
      <c r="B152" s="678"/>
      <c r="C152" s="678"/>
      <c r="D152" s="1019"/>
      <c r="E152" s="1715">
        <f>E151+E145+E138+E133+E128+E121+E118+E113+E107+E101</f>
        <v>38.300000000000004</v>
      </c>
      <c r="F152" s="678"/>
      <c r="G152" s="678"/>
      <c r="H152" s="678"/>
      <c r="I152" s="678"/>
      <c r="J152" s="678"/>
      <c r="K152" s="678"/>
      <c r="L152" s="678"/>
      <c r="M152" s="679"/>
    </row>
  </sheetData>
  <sheetProtection/>
  <mergeCells count="38">
    <mergeCell ref="B6:B7"/>
    <mergeCell ref="C6:C7"/>
    <mergeCell ref="D6:D7"/>
    <mergeCell ref="I6:I7"/>
    <mergeCell ref="J6:J7"/>
    <mergeCell ref="B87:B88"/>
    <mergeCell ref="C87:C88"/>
    <mergeCell ref="D87:D88"/>
    <mergeCell ref="I87:I88"/>
    <mergeCell ref="J87:J88"/>
    <mergeCell ref="A13:V13"/>
    <mergeCell ref="A21:V21"/>
    <mergeCell ref="A58:V58"/>
    <mergeCell ref="O29:V29"/>
    <mergeCell ref="A37:V37"/>
    <mergeCell ref="P44:V44"/>
    <mergeCell ref="A53:V53"/>
    <mergeCell ref="A50:V50"/>
    <mergeCell ref="A105:M105"/>
    <mergeCell ref="A108:M108"/>
    <mergeCell ref="A114:M114"/>
    <mergeCell ref="A122:M122"/>
    <mergeCell ref="A129:M129"/>
    <mergeCell ref="A1:S1"/>
    <mergeCell ref="A2:S2"/>
    <mergeCell ref="M6:V6"/>
    <mergeCell ref="N7:V7"/>
    <mergeCell ref="A9:V9"/>
    <mergeCell ref="A146:M146"/>
    <mergeCell ref="A64:V64"/>
    <mergeCell ref="A68:V68"/>
    <mergeCell ref="A79:V79"/>
    <mergeCell ref="A119:M119"/>
    <mergeCell ref="A134:M134"/>
    <mergeCell ref="A139:M139"/>
    <mergeCell ref="A90:M90"/>
    <mergeCell ref="A94:M94"/>
    <mergeCell ref="A102:M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2:Z158"/>
  <sheetViews>
    <sheetView zoomScalePageLayoutView="0" workbookViewId="0" topLeftCell="A1">
      <selection activeCell="E60" sqref="E60"/>
    </sheetView>
  </sheetViews>
  <sheetFormatPr defaultColWidth="9.140625" defaultRowHeight="15"/>
  <cols>
    <col min="1" max="1" width="14.421875" style="0" customWidth="1"/>
    <col min="2" max="2" width="14.7109375" style="0" customWidth="1"/>
    <col min="3" max="3" width="7.8515625" style="0" customWidth="1"/>
    <col min="4" max="4" width="10.00390625" style="0" customWidth="1"/>
    <col min="5" max="5" width="11.140625" style="0" customWidth="1"/>
    <col min="6" max="6" width="12.140625" style="0" customWidth="1"/>
    <col min="7" max="7" width="8.8515625" style="0" customWidth="1"/>
    <col min="8" max="8" width="16.28125" style="0" customWidth="1"/>
    <col min="9" max="9" width="20.140625" style="0" customWidth="1"/>
    <col min="10" max="10" width="14.8515625" style="0" customWidth="1"/>
    <col min="11" max="11" width="12.8515625" style="0" customWidth="1"/>
    <col min="12" max="12" width="18.8515625" style="0" customWidth="1"/>
    <col min="13" max="13" width="18.57421875" style="0" customWidth="1"/>
    <col min="14" max="14" width="18.7109375" style="0" customWidth="1"/>
  </cols>
  <sheetData>
    <row r="2" spans="1:25" s="683" customFormat="1" ht="18" customHeight="1">
      <c r="A2" s="2311" t="s">
        <v>332</v>
      </c>
      <c r="B2" s="2312"/>
      <c r="C2" s="2312"/>
      <c r="D2" s="2312"/>
      <c r="E2" s="2312"/>
      <c r="F2" s="2312"/>
      <c r="G2" s="2312"/>
      <c r="H2" s="2312"/>
      <c r="I2" s="2312"/>
      <c r="J2" s="2312"/>
      <c r="K2" s="2312"/>
      <c r="L2" s="2312"/>
      <c r="M2" s="2312"/>
      <c r="N2" s="2312"/>
      <c r="O2" s="2312"/>
      <c r="P2" s="2312"/>
      <c r="Q2" s="2312"/>
      <c r="R2" s="2312"/>
      <c r="S2" s="2312"/>
      <c r="T2" s="2312"/>
      <c r="U2" s="2312"/>
      <c r="V2" s="2312"/>
      <c r="W2" s="2312"/>
      <c r="X2" s="2312"/>
      <c r="Y2" s="2313"/>
    </row>
    <row r="3" spans="1:25" s="683" customFormat="1" ht="19.5" customHeight="1">
      <c r="A3" s="2311" t="s">
        <v>1714</v>
      </c>
      <c r="B3" s="2312"/>
      <c r="C3" s="2312"/>
      <c r="D3" s="2312"/>
      <c r="E3" s="2312"/>
      <c r="F3" s="2312"/>
      <c r="G3" s="2312"/>
      <c r="H3" s="2312"/>
      <c r="I3" s="2312"/>
      <c r="J3" s="2312"/>
      <c r="K3" s="2312"/>
      <c r="L3" s="2312"/>
      <c r="M3" s="2312"/>
      <c r="N3" s="2312"/>
      <c r="O3" s="2312"/>
      <c r="P3" s="2312"/>
      <c r="Q3" s="2312"/>
      <c r="R3" s="2312"/>
      <c r="S3" s="2312"/>
      <c r="T3" s="2312"/>
      <c r="U3" s="2312"/>
      <c r="V3" s="2312"/>
      <c r="W3" s="2312"/>
      <c r="X3" s="2312"/>
      <c r="Y3" s="2313"/>
    </row>
    <row r="4" spans="1:25" ht="14.25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</row>
    <row r="5" spans="1:25" ht="14.25">
      <c r="A5" s="2330" t="s">
        <v>503</v>
      </c>
      <c r="B5" s="2330" t="s">
        <v>183</v>
      </c>
      <c r="C5" s="2330" t="s">
        <v>1</v>
      </c>
      <c r="D5" s="2330" t="s">
        <v>284</v>
      </c>
      <c r="E5" s="2330" t="s">
        <v>2</v>
      </c>
      <c r="F5" s="2330" t="s">
        <v>3</v>
      </c>
      <c r="G5" s="2330" t="s">
        <v>4</v>
      </c>
      <c r="H5" s="2334" t="s">
        <v>456</v>
      </c>
      <c r="I5" s="2334" t="s">
        <v>22</v>
      </c>
      <c r="J5" s="2330" t="s">
        <v>7</v>
      </c>
      <c r="K5" s="2330" t="s">
        <v>457</v>
      </c>
      <c r="L5" s="2330" t="s">
        <v>5</v>
      </c>
      <c r="M5" s="2337" t="s">
        <v>6</v>
      </c>
      <c r="N5" s="2338"/>
      <c r="O5" s="2338"/>
      <c r="P5" s="2338"/>
      <c r="Q5" s="2338"/>
      <c r="R5" s="2338"/>
      <c r="S5" s="2338"/>
      <c r="T5" s="2338"/>
      <c r="U5" s="2338"/>
      <c r="V5" s="2338"/>
      <c r="W5" s="2338"/>
      <c r="X5" s="2338"/>
      <c r="Y5" s="2339"/>
    </row>
    <row r="6" spans="1:25" ht="4.5" customHeight="1">
      <c r="A6" s="2331"/>
      <c r="B6" s="2331"/>
      <c r="C6" s="2331"/>
      <c r="D6" s="2331"/>
      <c r="E6" s="2331"/>
      <c r="F6" s="2331"/>
      <c r="G6" s="2331"/>
      <c r="H6" s="2335"/>
      <c r="I6" s="2335"/>
      <c r="J6" s="2331"/>
      <c r="K6" s="2331"/>
      <c r="L6" s="2331"/>
      <c r="M6" s="2340"/>
      <c r="N6" s="2341"/>
      <c r="O6" s="2341"/>
      <c r="P6" s="2341"/>
      <c r="Q6" s="2341"/>
      <c r="R6" s="2341"/>
      <c r="S6" s="2341"/>
      <c r="T6" s="2341"/>
      <c r="U6" s="2341"/>
      <c r="V6" s="2341"/>
      <c r="W6" s="2341"/>
      <c r="X6" s="2341"/>
      <c r="Y6" s="2342"/>
    </row>
    <row r="7" spans="1:25" ht="14.25">
      <c r="A7" s="2331"/>
      <c r="B7" s="2331"/>
      <c r="C7" s="2331"/>
      <c r="D7" s="2331"/>
      <c r="E7" s="2331"/>
      <c r="F7" s="2331"/>
      <c r="G7" s="2331"/>
      <c r="H7" s="2335"/>
      <c r="I7" s="2335"/>
      <c r="J7" s="2331"/>
      <c r="K7" s="2331"/>
      <c r="L7" s="2331"/>
      <c r="M7" s="2330" t="s">
        <v>8</v>
      </c>
      <c r="N7" s="2343" t="s">
        <v>338</v>
      </c>
      <c r="O7" s="2344"/>
      <c r="P7" s="2344"/>
      <c r="Q7" s="2344"/>
      <c r="R7" s="2344"/>
      <c r="S7" s="2344"/>
      <c r="T7" s="2344"/>
      <c r="U7" s="2344"/>
      <c r="V7" s="2344"/>
      <c r="W7" s="2344"/>
      <c r="X7" s="2344"/>
      <c r="Y7" s="2345"/>
    </row>
    <row r="8" spans="1:25" ht="12" customHeight="1">
      <c r="A8" s="2331"/>
      <c r="B8" s="2331"/>
      <c r="C8" s="2331"/>
      <c r="D8" s="2331"/>
      <c r="E8" s="2331"/>
      <c r="F8" s="2331"/>
      <c r="G8" s="2331"/>
      <c r="H8" s="2335"/>
      <c r="I8" s="2335"/>
      <c r="J8" s="2331"/>
      <c r="K8" s="2331"/>
      <c r="L8" s="2331"/>
      <c r="M8" s="2331"/>
      <c r="N8" s="2330" t="s">
        <v>307</v>
      </c>
      <c r="O8" s="2330" t="s">
        <v>311</v>
      </c>
      <c r="P8" s="2330" t="s">
        <v>312</v>
      </c>
      <c r="Q8" s="2330" t="s">
        <v>308</v>
      </c>
      <c r="R8" s="2330" t="s">
        <v>527</v>
      </c>
      <c r="S8" s="2330" t="s">
        <v>9</v>
      </c>
      <c r="T8" s="2330" t="s">
        <v>310</v>
      </c>
      <c r="U8" s="2330" t="s">
        <v>10</v>
      </c>
      <c r="V8" s="2330" t="s">
        <v>11</v>
      </c>
      <c r="W8" s="2330" t="s">
        <v>12</v>
      </c>
      <c r="X8" s="2330" t="s">
        <v>526</v>
      </c>
      <c r="Y8" s="2330" t="s">
        <v>13</v>
      </c>
    </row>
    <row r="9" spans="1:25" ht="14.25" hidden="1">
      <c r="A9" s="2331"/>
      <c r="B9" s="2331"/>
      <c r="C9" s="2331"/>
      <c r="D9" s="2331"/>
      <c r="E9" s="2331"/>
      <c r="F9" s="2331"/>
      <c r="G9" s="2331"/>
      <c r="H9" s="2335"/>
      <c r="I9" s="2335"/>
      <c r="J9" s="2331"/>
      <c r="K9" s="2331"/>
      <c r="L9" s="2331"/>
      <c r="M9" s="2331"/>
      <c r="N9" s="2331"/>
      <c r="O9" s="2331"/>
      <c r="P9" s="2331"/>
      <c r="Q9" s="2331"/>
      <c r="R9" s="2331"/>
      <c r="S9" s="2331"/>
      <c r="T9" s="2331"/>
      <c r="U9" s="2331"/>
      <c r="V9" s="2331"/>
      <c r="W9" s="2331"/>
      <c r="X9" s="2331"/>
      <c r="Y9" s="2331"/>
    </row>
    <row r="10" spans="1:25" ht="14.25" hidden="1">
      <c r="A10" s="2332"/>
      <c r="B10" s="2332"/>
      <c r="C10" s="2332"/>
      <c r="D10" s="2332"/>
      <c r="E10" s="2332"/>
      <c r="F10" s="2332"/>
      <c r="G10" s="2332"/>
      <c r="H10" s="2336"/>
      <c r="I10" s="2336"/>
      <c r="J10" s="2332"/>
      <c r="K10" s="2332"/>
      <c r="L10" s="2332"/>
      <c r="M10" s="2332"/>
      <c r="N10" s="2332"/>
      <c r="O10" s="2332"/>
      <c r="P10" s="2332"/>
      <c r="Q10" s="2332"/>
      <c r="R10" s="2332"/>
      <c r="S10" s="2332"/>
      <c r="T10" s="2332"/>
      <c r="U10" s="2332"/>
      <c r="V10" s="2332"/>
      <c r="W10" s="2332"/>
      <c r="X10" s="2332"/>
      <c r="Y10" s="2332"/>
    </row>
    <row r="11" spans="1:25" ht="14.25">
      <c r="A11" s="681">
        <v>1</v>
      </c>
      <c r="B11" s="681">
        <v>2</v>
      </c>
      <c r="C11" s="681">
        <v>3</v>
      </c>
      <c r="D11" s="681">
        <v>4</v>
      </c>
      <c r="E11" s="681">
        <v>5</v>
      </c>
      <c r="F11" s="681">
        <v>6</v>
      </c>
      <c r="G11" s="681">
        <v>7</v>
      </c>
      <c r="H11" s="681">
        <v>8</v>
      </c>
      <c r="I11" s="681">
        <v>9</v>
      </c>
      <c r="J11" s="681">
        <v>10</v>
      </c>
      <c r="K11" s="681">
        <v>11</v>
      </c>
      <c r="L11" s="681">
        <v>12</v>
      </c>
      <c r="M11" s="681">
        <v>13</v>
      </c>
      <c r="N11" s="681">
        <v>14</v>
      </c>
      <c r="O11" s="681">
        <v>15</v>
      </c>
      <c r="P11" s="681">
        <v>16</v>
      </c>
      <c r="Q11" s="681">
        <v>17</v>
      </c>
      <c r="R11" s="681">
        <v>18</v>
      </c>
      <c r="S11" s="681">
        <v>19</v>
      </c>
      <c r="T11" s="681">
        <v>20</v>
      </c>
      <c r="U11" s="681">
        <v>21</v>
      </c>
      <c r="V11" s="681">
        <v>22</v>
      </c>
      <c r="W11" s="681">
        <v>23</v>
      </c>
      <c r="X11" s="681">
        <v>24</v>
      </c>
      <c r="Y11" s="681">
        <v>25</v>
      </c>
    </row>
    <row r="12" spans="1:26" ht="14.25">
      <c r="A12" s="1617" t="s">
        <v>14</v>
      </c>
      <c r="B12" s="1612">
        <v>1</v>
      </c>
      <c r="C12" s="1612">
        <v>18</v>
      </c>
      <c r="D12" s="1612">
        <v>14.1</v>
      </c>
      <c r="E12" s="1612">
        <v>0.7</v>
      </c>
      <c r="F12" s="1613" t="s">
        <v>307</v>
      </c>
      <c r="G12" s="1613" t="s">
        <v>1715</v>
      </c>
      <c r="H12" s="1613" t="s">
        <v>1098</v>
      </c>
      <c r="I12" s="1613" t="s">
        <v>15</v>
      </c>
      <c r="J12" s="1613" t="s">
        <v>206</v>
      </c>
      <c r="K12" s="1613" t="s">
        <v>1716</v>
      </c>
      <c r="L12" s="1614" t="s">
        <v>489</v>
      </c>
      <c r="M12" s="1612">
        <v>2.39</v>
      </c>
      <c r="N12" s="1612">
        <v>1.4</v>
      </c>
      <c r="O12" s="1612">
        <v>0.47</v>
      </c>
      <c r="P12" s="1612">
        <v>0.47</v>
      </c>
      <c r="Q12" s="1612">
        <v>0.05</v>
      </c>
      <c r="R12" s="1613"/>
      <c r="S12" s="1613"/>
      <c r="T12" s="1613"/>
      <c r="U12" s="1613"/>
      <c r="V12" s="1613"/>
      <c r="W12" s="1613"/>
      <c r="X12" s="1613"/>
      <c r="Y12" s="1613"/>
      <c r="Z12" s="1613"/>
    </row>
    <row r="13" spans="1:26" ht="14.25">
      <c r="A13" s="1105"/>
      <c r="B13" s="1612">
        <v>2</v>
      </c>
      <c r="C13" s="1612">
        <v>18</v>
      </c>
      <c r="D13" s="1612">
        <v>14.2</v>
      </c>
      <c r="E13" s="1612">
        <v>0.9</v>
      </c>
      <c r="F13" s="1613" t="s">
        <v>307</v>
      </c>
      <c r="G13" s="1613" t="s">
        <v>1715</v>
      </c>
      <c r="H13" s="1613" t="s">
        <v>1098</v>
      </c>
      <c r="I13" s="1613" t="s">
        <v>15</v>
      </c>
      <c r="J13" s="1613" t="s">
        <v>206</v>
      </c>
      <c r="K13" s="1613" t="s">
        <v>1716</v>
      </c>
      <c r="L13" s="1614" t="s">
        <v>489</v>
      </c>
      <c r="M13" s="1612">
        <v>3.05</v>
      </c>
      <c r="N13" s="1612">
        <v>1.8</v>
      </c>
      <c r="O13" s="1612">
        <v>0.6</v>
      </c>
      <c r="P13" s="1612">
        <v>0.6</v>
      </c>
      <c r="Q13" s="1612">
        <v>0.05</v>
      </c>
      <c r="R13" s="1613"/>
      <c r="S13" s="1613"/>
      <c r="T13" s="1613"/>
      <c r="U13" s="1613"/>
      <c r="V13" s="1613"/>
      <c r="W13" s="1613"/>
      <c r="X13" s="1613"/>
      <c r="Y13" s="1613"/>
      <c r="Z13" s="1613"/>
    </row>
    <row r="14" spans="1:26" ht="14.25">
      <c r="A14" s="1105"/>
      <c r="B14" s="1612">
        <v>3</v>
      </c>
      <c r="C14" s="1615">
        <v>18</v>
      </c>
      <c r="D14" s="1615">
        <v>14.3</v>
      </c>
      <c r="E14" s="1615">
        <v>0.9</v>
      </c>
      <c r="F14" s="1613" t="s">
        <v>307</v>
      </c>
      <c r="G14" s="1613" t="s">
        <v>1715</v>
      </c>
      <c r="H14" s="1613" t="s">
        <v>1098</v>
      </c>
      <c r="I14" s="1613" t="s">
        <v>15</v>
      </c>
      <c r="J14" s="1613" t="s">
        <v>206</v>
      </c>
      <c r="K14" s="1613" t="s">
        <v>1716</v>
      </c>
      <c r="L14" s="1614" t="s">
        <v>489</v>
      </c>
      <c r="M14" s="1612">
        <v>3.05</v>
      </c>
      <c r="N14" s="1612">
        <v>1.8</v>
      </c>
      <c r="O14" s="1612">
        <v>0.6</v>
      </c>
      <c r="P14" s="1612">
        <v>0.6</v>
      </c>
      <c r="Q14" s="1612">
        <v>0.05</v>
      </c>
      <c r="R14" s="1613"/>
      <c r="S14" s="1613"/>
      <c r="T14" s="1613"/>
      <c r="U14" s="1613"/>
      <c r="V14" s="1613"/>
      <c r="W14" s="1613"/>
      <c r="X14" s="1613"/>
      <c r="Y14" s="1613"/>
      <c r="Z14" s="1613"/>
    </row>
    <row r="15" spans="1:26" ht="14.25">
      <c r="A15" s="1105"/>
      <c r="B15" s="1612">
        <v>4</v>
      </c>
      <c r="C15" s="1615">
        <v>18</v>
      </c>
      <c r="D15" s="1615">
        <v>14.4</v>
      </c>
      <c r="E15" s="1615">
        <v>0.6</v>
      </c>
      <c r="F15" s="1613" t="s">
        <v>307</v>
      </c>
      <c r="G15" s="1613" t="s">
        <v>1715</v>
      </c>
      <c r="H15" s="1613" t="s">
        <v>1098</v>
      </c>
      <c r="I15" s="1613" t="s">
        <v>15</v>
      </c>
      <c r="J15" s="1613" t="s">
        <v>206</v>
      </c>
      <c r="K15" s="1613" t="s">
        <v>1716</v>
      </c>
      <c r="L15" s="1614" t="s">
        <v>489</v>
      </c>
      <c r="M15" s="1612">
        <v>2.05</v>
      </c>
      <c r="N15" s="1615">
        <v>1.2</v>
      </c>
      <c r="O15" s="1615">
        <v>0.4</v>
      </c>
      <c r="P15" s="1615">
        <v>0.4</v>
      </c>
      <c r="Q15" s="1612">
        <v>0.05</v>
      </c>
      <c r="R15" s="1613"/>
      <c r="S15" s="1613"/>
      <c r="T15" s="1613"/>
      <c r="U15" s="1613"/>
      <c r="V15" s="1613"/>
      <c r="W15" s="1613"/>
      <c r="X15" s="1613"/>
      <c r="Y15" s="1613"/>
      <c r="Z15" s="1613"/>
    </row>
    <row r="16" spans="1:26" ht="14.25">
      <c r="A16" s="1105"/>
      <c r="B16" s="1612">
        <v>5</v>
      </c>
      <c r="C16" s="1615">
        <v>18</v>
      </c>
      <c r="D16" s="1615">
        <v>14.5</v>
      </c>
      <c r="E16" s="1615">
        <v>0.9</v>
      </c>
      <c r="F16" s="1613" t="s">
        <v>307</v>
      </c>
      <c r="G16" s="1613" t="s">
        <v>1715</v>
      </c>
      <c r="H16" s="1613" t="s">
        <v>1098</v>
      </c>
      <c r="I16" s="1613" t="s">
        <v>15</v>
      </c>
      <c r="J16" s="1613" t="s">
        <v>206</v>
      </c>
      <c r="K16" s="1613" t="s">
        <v>1716</v>
      </c>
      <c r="L16" s="1614" t="s">
        <v>489</v>
      </c>
      <c r="M16" s="1612">
        <v>3.05</v>
      </c>
      <c r="N16" s="1612">
        <v>1.8</v>
      </c>
      <c r="O16" s="1612">
        <v>0.6</v>
      </c>
      <c r="P16" s="1612">
        <v>0.6</v>
      </c>
      <c r="Q16" s="1612">
        <v>0.05</v>
      </c>
      <c r="R16" s="1613"/>
      <c r="S16" s="1613"/>
      <c r="T16" s="1613"/>
      <c r="U16" s="1613"/>
      <c r="V16" s="1613"/>
      <c r="W16" s="1613"/>
      <c r="X16" s="1613"/>
      <c r="Y16" s="1613"/>
      <c r="Z16" s="1613"/>
    </row>
    <row r="17" spans="1:26" ht="14.25">
      <c r="A17" s="1105"/>
      <c r="B17" s="1612">
        <v>6</v>
      </c>
      <c r="C17" s="1615">
        <v>24</v>
      </c>
      <c r="D17" s="1615">
        <v>6.9</v>
      </c>
      <c r="E17" s="1615">
        <v>0.5</v>
      </c>
      <c r="F17" s="1613" t="s">
        <v>307</v>
      </c>
      <c r="G17" s="1613" t="s">
        <v>1715</v>
      </c>
      <c r="H17" s="1613" t="s">
        <v>1098</v>
      </c>
      <c r="I17" s="1613" t="s">
        <v>15</v>
      </c>
      <c r="J17" s="1613" t="s">
        <v>206</v>
      </c>
      <c r="K17" s="1613" t="s">
        <v>16</v>
      </c>
      <c r="L17" s="1614" t="s">
        <v>489</v>
      </c>
      <c r="M17" s="1612">
        <v>2.55</v>
      </c>
      <c r="N17" s="1615">
        <v>1.5</v>
      </c>
      <c r="O17" s="1615">
        <v>0.5</v>
      </c>
      <c r="P17" s="1615">
        <v>0.5</v>
      </c>
      <c r="Q17" s="1612">
        <v>0.05</v>
      </c>
      <c r="R17" s="1613"/>
      <c r="S17" s="1613"/>
      <c r="T17" s="1613"/>
      <c r="U17" s="1613"/>
      <c r="V17" s="1613"/>
      <c r="W17" s="1613"/>
      <c r="X17" s="1613"/>
      <c r="Y17" s="1613"/>
      <c r="Z17" s="1613"/>
    </row>
    <row r="18" spans="1:26" ht="14.25">
      <c r="A18" s="1105"/>
      <c r="B18" s="1612">
        <v>7</v>
      </c>
      <c r="C18" s="1616">
        <v>24</v>
      </c>
      <c r="D18" s="1616">
        <v>19.4</v>
      </c>
      <c r="E18" s="1616">
        <v>1</v>
      </c>
      <c r="F18" s="1613" t="s">
        <v>307</v>
      </c>
      <c r="G18" s="1613" t="s">
        <v>1715</v>
      </c>
      <c r="H18" s="1613" t="s">
        <v>1098</v>
      </c>
      <c r="I18" s="1613" t="s">
        <v>15</v>
      </c>
      <c r="J18" s="1613" t="s">
        <v>206</v>
      </c>
      <c r="K18" s="1613" t="s">
        <v>16</v>
      </c>
      <c r="L18" s="1614" t="s">
        <v>489</v>
      </c>
      <c r="M18" s="1612">
        <v>5.05</v>
      </c>
      <c r="N18" s="1616">
        <v>3</v>
      </c>
      <c r="O18" s="1616">
        <v>1</v>
      </c>
      <c r="P18" s="1616">
        <v>1</v>
      </c>
      <c r="Q18" s="1612">
        <v>0.05</v>
      </c>
      <c r="R18" s="1613"/>
      <c r="S18" s="1613"/>
      <c r="T18" s="1613"/>
      <c r="U18" s="1613"/>
      <c r="V18" s="1613"/>
      <c r="W18" s="1613"/>
      <c r="X18" s="1613"/>
      <c r="Y18" s="1613"/>
      <c r="Z18" s="1613"/>
    </row>
    <row r="19" spans="1:26" ht="14.25">
      <c r="A19" s="1110" t="s">
        <v>244</v>
      </c>
      <c r="B19" s="1105"/>
      <c r="C19" s="1105"/>
      <c r="D19" s="1105"/>
      <c r="E19" s="1109">
        <f>E18+E17+E16+E15+E14+E13+E12</f>
        <v>5.5</v>
      </c>
      <c r="F19" s="53"/>
      <c r="G19" s="53"/>
      <c r="H19" s="53"/>
      <c r="I19" s="53"/>
      <c r="J19" s="53"/>
      <c r="K19" s="53"/>
      <c r="L19" s="53"/>
      <c r="M19" s="1107">
        <f>M18+M17+M16+M15+M14+M13+M12</f>
        <v>21.19</v>
      </c>
      <c r="N19" s="1107">
        <f aca="true" t="shared" si="0" ref="N19:Z19">N18+N17+N16+N15+N14+N13+N12</f>
        <v>12.500000000000002</v>
      </c>
      <c r="O19" s="1107">
        <f t="shared" si="0"/>
        <v>4.17</v>
      </c>
      <c r="P19" s="1107">
        <f t="shared" si="0"/>
        <v>4.17</v>
      </c>
      <c r="Q19" s="1107">
        <f t="shared" si="0"/>
        <v>0.35</v>
      </c>
      <c r="R19" s="1107">
        <f t="shared" si="0"/>
        <v>0</v>
      </c>
      <c r="S19" s="1107">
        <f t="shared" si="0"/>
        <v>0</v>
      </c>
      <c r="T19" s="1107">
        <f t="shared" si="0"/>
        <v>0</v>
      </c>
      <c r="U19" s="1107">
        <f t="shared" si="0"/>
        <v>0</v>
      </c>
      <c r="V19" s="1107">
        <f t="shared" si="0"/>
        <v>0</v>
      </c>
      <c r="W19" s="1107">
        <f t="shared" si="0"/>
        <v>0</v>
      </c>
      <c r="X19" s="1107">
        <f t="shared" si="0"/>
        <v>0</v>
      </c>
      <c r="Y19" s="1107">
        <f t="shared" si="0"/>
        <v>0</v>
      </c>
      <c r="Z19" s="1107">
        <f t="shared" si="0"/>
        <v>0</v>
      </c>
    </row>
    <row r="20" spans="1:26" ht="14.25">
      <c r="A20" s="1617" t="s">
        <v>17</v>
      </c>
      <c r="B20" s="1618">
        <v>1</v>
      </c>
      <c r="C20" s="1613">
        <v>8</v>
      </c>
      <c r="D20" s="1613">
        <v>41.2</v>
      </c>
      <c r="E20" s="1612">
        <v>0.7</v>
      </c>
      <c r="F20" s="1613" t="s">
        <v>310</v>
      </c>
      <c r="G20" s="1613" t="s">
        <v>1715</v>
      </c>
      <c r="H20" s="1613" t="s">
        <v>1098</v>
      </c>
      <c r="I20" s="1613" t="s">
        <v>15</v>
      </c>
      <c r="J20" s="1613" t="s">
        <v>206</v>
      </c>
      <c r="K20" s="1613" t="s">
        <v>16</v>
      </c>
      <c r="L20" s="1613" t="s">
        <v>856</v>
      </c>
      <c r="M20" s="1613">
        <v>3.5</v>
      </c>
      <c r="N20" s="1613"/>
      <c r="O20" s="1613">
        <v>1.05</v>
      </c>
      <c r="P20" s="1613"/>
      <c r="Q20" s="1613">
        <v>0.35</v>
      </c>
      <c r="R20" s="1613"/>
      <c r="S20" s="1613"/>
      <c r="T20" s="1613">
        <v>2.1</v>
      </c>
      <c r="U20" s="1613"/>
      <c r="V20" s="1613"/>
      <c r="W20" s="1613">
        <v>0.2</v>
      </c>
      <c r="X20" s="1613"/>
      <c r="Y20" s="1613"/>
      <c r="Z20" s="1613"/>
    </row>
    <row r="21" spans="1:26" ht="14.25">
      <c r="A21" s="53"/>
      <c r="B21" s="1618">
        <v>2</v>
      </c>
      <c r="C21" s="1613">
        <v>9</v>
      </c>
      <c r="D21" s="1613">
        <v>40.5</v>
      </c>
      <c r="E21" s="1612">
        <v>0.7</v>
      </c>
      <c r="F21" s="1613" t="s">
        <v>310</v>
      </c>
      <c r="G21" s="1613" t="s">
        <v>1715</v>
      </c>
      <c r="H21" s="1613" t="s">
        <v>1098</v>
      </c>
      <c r="I21" s="1613" t="s">
        <v>15</v>
      </c>
      <c r="J21" s="1613" t="s">
        <v>206</v>
      </c>
      <c r="K21" s="1613" t="s">
        <v>16</v>
      </c>
      <c r="L21" s="1613" t="s">
        <v>856</v>
      </c>
      <c r="M21" s="1613">
        <v>3.5</v>
      </c>
      <c r="N21" s="1613"/>
      <c r="O21" s="1613">
        <v>1.05</v>
      </c>
      <c r="P21" s="1613"/>
      <c r="Q21" s="1613">
        <v>0.35</v>
      </c>
      <c r="R21" s="1613"/>
      <c r="S21" s="1613"/>
      <c r="T21" s="1613">
        <v>2.1</v>
      </c>
      <c r="U21" s="1613"/>
      <c r="V21" s="1613"/>
      <c r="W21" s="1613"/>
      <c r="X21" s="1613"/>
      <c r="Y21" s="1613"/>
      <c r="Z21" s="1613"/>
    </row>
    <row r="22" spans="1:26" ht="14.25">
      <c r="A22" s="53"/>
      <c r="B22" s="1618">
        <v>3</v>
      </c>
      <c r="C22" s="1613">
        <v>9</v>
      </c>
      <c r="D22" s="1619">
        <v>47.1</v>
      </c>
      <c r="E22" s="1612">
        <v>0.9</v>
      </c>
      <c r="F22" s="1613" t="s">
        <v>310</v>
      </c>
      <c r="G22" s="1613" t="s">
        <v>1715</v>
      </c>
      <c r="H22" s="1613" t="s">
        <v>1098</v>
      </c>
      <c r="I22" s="1613" t="s">
        <v>15</v>
      </c>
      <c r="J22" s="1613" t="s">
        <v>206</v>
      </c>
      <c r="K22" s="1613" t="s">
        <v>16</v>
      </c>
      <c r="L22" s="1613" t="s">
        <v>856</v>
      </c>
      <c r="M22" s="1613">
        <v>4.5</v>
      </c>
      <c r="N22" s="1613"/>
      <c r="O22" s="1613">
        <v>1.35</v>
      </c>
      <c r="P22" s="1613"/>
      <c r="Q22" s="1613">
        <v>0.45</v>
      </c>
      <c r="R22" s="1613"/>
      <c r="S22" s="1613"/>
      <c r="T22" s="1613">
        <v>2.7</v>
      </c>
      <c r="U22" s="1613"/>
      <c r="V22" s="1613"/>
      <c r="W22" s="1613">
        <v>0.2</v>
      </c>
      <c r="X22" s="1613"/>
      <c r="Y22" s="1613"/>
      <c r="Z22" s="1613"/>
    </row>
    <row r="23" spans="1:26" ht="14.25">
      <c r="A23" s="53"/>
      <c r="B23" s="1618">
        <v>4</v>
      </c>
      <c r="C23" s="1613">
        <v>10</v>
      </c>
      <c r="D23" s="1619">
        <v>41.2</v>
      </c>
      <c r="E23" s="1612">
        <v>0.2</v>
      </c>
      <c r="F23" s="1613" t="s">
        <v>308</v>
      </c>
      <c r="G23" s="1613" t="s">
        <v>1715</v>
      </c>
      <c r="H23" s="1613" t="s">
        <v>1098</v>
      </c>
      <c r="I23" s="1613" t="s">
        <v>15</v>
      </c>
      <c r="J23" s="1613" t="s">
        <v>206</v>
      </c>
      <c r="K23" s="1613" t="s">
        <v>1717</v>
      </c>
      <c r="L23" s="1613" t="s">
        <v>369</v>
      </c>
      <c r="M23" s="1613">
        <v>0.5</v>
      </c>
      <c r="N23" s="1613"/>
      <c r="O23" s="1613"/>
      <c r="P23" s="1613"/>
      <c r="Q23" s="1613">
        <v>0.5</v>
      </c>
      <c r="R23" s="1613"/>
      <c r="S23" s="1613"/>
      <c r="T23" s="1613"/>
      <c r="U23" s="1613"/>
      <c r="V23" s="1613"/>
      <c r="W23" s="1613"/>
      <c r="X23" s="1613"/>
      <c r="Y23" s="1613"/>
      <c r="Z23" s="1613"/>
    </row>
    <row r="24" spans="1:26" ht="14.25">
      <c r="A24" s="53"/>
      <c r="B24" s="1618">
        <v>5</v>
      </c>
      <c r="C24" s="1613">
        <v>22</v>
      </c>
      <c r="D24" s="1613">
        <v>59.1</v>
      </c>
      <c r="E24" s="1612">
        <v>0.5</v>
      </c>
      <c r="F24" s="1613" t="s">
        <v>308</v>
      </c>
      <c r="G24" s="1613" t="s">
        <v>1715</v>
      </c>
      <c r="H24" s="1613" t="s">
        <v>1098</v>
      </c>
      <c r="I24" s="1613" t="s">
        <v>15</v>
      </c>
      <c r="J24" s="1613" t="s">
        <v>206</v>
      </c>
      <c r="K24" s="1613" t="s">
        <v>1717</v>
      </c>
      <c r="L24" s="1613" t="s">
        <v>369</v>
      </c>
      <c r="M24" s="1613">
        <v>1.3</v>
      </c>
      <c r="N24" s="1613"/>
      <c r="O24" s="1613"/>
      <c r="P24" s="1613"/>
      <c r="Q24" s="1613">
        <v>1.3</v>
      </c>
      <c r="R24" s="1613"/>
      <c r="S24" s="1613"/>
      <c r="T24" s="1613"/>
      <c r="U24" s="1613"/>
      <c r="V24" s="1613"/>
      <c r="W24" s="1613"/>
      <c r="X24" s="1613"/>
      <c r="Y24" s="1613"/>
      <c r="Z24" s="1613"/>
    </row>
    <row r="25" spans="1:26" ht="14.25">
      <c r="A25" s="53"/>
      <c r="B25" s="1618">
        <v>6</v>
      </c>
      <c r="C25" s="1613">
        <v>22</v>
      </c>
      <c r="D25" s="1613">
        <v>67.2</v>
      </c>
      <c r="E25" s="1612">
        <v>0.7</v>
      </c>
      <c r="F25" s="1613" t="s">
        <v>311</v>
      </c>
      <c r="G25" s="1613" t="s">
        <v>1715</v>
      </c>
      <c r="H25" s="1613" t="s">
        <v>1098</v>
      </c>
      <c r="I25" s="1613" t="s">
        <v>15</v>
      </c>
      <c r="J25" s="1613" t="s">
        <v>206</v>
      </c>
      <c r="K25" s="1613" t="s">
        <v>16</v>
      </c>
      <c r="L25" s="1613" t="s">
        <v>857</v>
      </c>
      <c r="M25" s="1613">
        <v>3.5</v>
      </c>
      <c r="N25" s="1613"/>
      <c r="O25" s="1613">
        <v>2.45</v>
      </c>
      <c r="P25" s="1613"/>
      <c r="Q25" s="1613">
        <v>0.35</v>
      </c>
      <c r="R25" s="1613"/>
      <c r="S25" s="1613"/>
      <c r="T25" s="1613">
        <v>0.7</v>
      </c>
      <c r="U25" s="1613"/>
      <c r="V25" s="1613"/>
      <c r="W25" s="1613">
        <v>0.2</v>
      </c>
      <c r="X25" s="1613"/>
      <c r="Y25" s="1613"/>
      <c r="Z25" s="1613"/>
    </row>
    <row r="26" spans="1:26" ht="14.25">
      <c r="A26" s="1110" t="s">
        <v>244</v>
      </c>
      <c r="B26" s="182"/>
      <c r="C26" s="182"/>
      <c r="D26" s="182"/>
      <c r="E26" s="1109">
        <f>E25+E24+E23+E22+E21+E20</f>
        <v>3.7</v>
      </c>
      <c r="F26" s="53"/>
      <c r="G26" s="53"/>
      <c r="H26" s="53"/>
      <c r="I26" s="53"/>
      <c r="J26" s="53"/>
      <c r="K26" s="53"/>
      <c r="L26" s="53"/>
      <c r="M26" s="1107">
        <f>M25+M24+M23+M22+M21+M20</f>
        <v>16.8</v>
      </c>
      <c r="N26" s="1107">
        <f aca="true" t="shared" si="1" ref="N26:Z26">N25+N24+N23+N22+N21+N20</f>
        <v>0</v>
      </c>
      <c r="O26" s="1107">
        <f t="shared" si="1"/>
        <v>5.9</v>
      </c>
      <c r="P26" s="1107">
        <f t="shared" si="1"/>
        <v>0</v>
      </c>
      <c r="Q26" s="1107">
        <f t="shared" si="1"/>
        <v>3.3000000000000003</v>
      </c>
      <c r="R26" s="1107">
        <f t="shared" si="1"/>
        <v>0</v>
      </c>
      <c r="S26" s="1107">
        <f t="shared" si="1"/>
        <v>0</v>
      </c>
      <c r="T26" s="1107">
        <f t="shared" si="1"/>
        <v>7.6</v>
      </c>
      <c r="U26" s="1107">
        <f t="shared" si="1"/>
        <v>0</v>
      </c>
      <c r="V26" s="1107">
        <f t="shared" si="1"/>
        <v>0</v>
      </c>
      <c r="W26" s="1107">
        <f t="shared" si="1"/>
        <v>0.6000000000000001</v>
      </c>
      <c r="X26" s="1107">
        <f t="shared" si="1"/>
        <v>0</v>
      </c>
      <c r="Y26" s="1107">
        <f t="shared" si="1"/>
        <v>0</v>
      </c>
      <c r="Z26" s="1107">
        <f t="shared" si="1"/>
        <v>0</v>
      </c>
    </row>
    <row r="27" spans="1:26" ht="14.25">
      <c r="A27" s="1617" t="s">
        <v>18</v>
      </c>
      <c r="B27" s="1612">
        <v>1</v>
      </c>
      <c r="C27" s="1106">
        <v>16</v>
      </c>
      <c r="D27" s="1106">
        <v>10.1</v>
      </c>
      <c r="E27" s="1106">
        <v>0.9</v>
      </c>
      <c r="F27" s="1106" t="s">
        <v>307</v>
      </c>
      <c r="G27" s="1613" t="s">
        <v>1718</v>
      </c>
      <c r="H27" s="1613" t="s">
        <v>1098</v>
      </c>
      <c r="I27" s="1613" t="s">
        <v>15</v>
      </c>
      <c r="J27" s="1613" t="s">
        <v>206</v>
      </c>
      <c r="K27" s="1613" t="s">
        <v>16</v>
      </c>
      <c r="L27" s="1614" t="s">
        <v>488</v>
      </c>
      <c r="M27" s="1106">
        <v>4.5</v>
      </c>
      <c r="N27" s="1106">
        <v>3.7</v>
      </c>
      <c r="O27" s="1106">
        <v>0.8</v>
      </c>
      <c r="P27" s="1612"/>
      <c r="Q27" s="1613"/>
      <c r="R27" s="1613"/>
      <c r="S27" s="1613"/>
      <c r="T27" s="1613"/>
      <c r="U27" s="1613"/>
      <c r="V27" s="1613"/>
      <c r="W27" s="1613"/>
      <c r="X27" s="1613"/>
      <c r="Y27" s="1613"/>
      <c r="Z27" s="1613"/>
    </row>
    <row r="28" spans="1:26" ht="14.25">
      <c r="A28" s="53"/>
      <c r="B28" s="1612">
        <v>2</v>
      </c>
      <c r="C28" s="1106">
        <v>16</v>
      </c>
      <c r="D28" s="1106">
        <v>10.2</v>
      </c>
      <c r="E28" s="1106">
        <v>1</v>
      </c>
      <c r="F28" s="1106" t="s">
        <v>307</v>
      </c>
      <c r="G28" s="1613" t="s">
        <v>1718</v>
      </c>
      <c r="H28" s="1613" t="s">
        <v>1098</v>
      </c>
      <c r="I28" s="1613" t="s">
        <v>15</v>
      </c>
      <c r="J28" s="1613" t="s">
        <v>206</v>
      </c>
      <c r="K28" s="1613" t="s">
        <v>16</v>
      </c>
      <c r="L28" s="1614" t="s">
        <v>488</v>
      </c>
      <c r="M28" s="1106">
        <v>5</v>
      </c>
      <c r="N28" s="1106">
        <v>4</v>
      </c>
      <c r="O28" s="1106">
        <v>1</v>
      </c>
      <c r="P28" s="1612"/>
      <c r="Q28" s="1613"/>
      <c r="R28" s="1613"/>
      <c r="S28" s="1613"/>
      <c r="T28" s="1613"/>
      <c r="U28" s="1613"/>
      <c r="V28" s="1613"/>
      <c r="W28" s="1613"/>
      <c r="X28" s="1613"/>
      <c r="Y28" s="1613"/>
      <c r="Z28" s="1613"/>
    </row>
    <row r="29" spans="1:26" ht="14.25">
      <c r="A29" s="53"/>
      <c r="B29" s="1612">
        <v>3</v>
      </c>
      <c r="C29" s="1106">
        <v>16</v>
      </c>
      <c r="D29" s="1620" t="s">
        <v>1719</v>
      </c>
      <c r="E29" s="1106">
        <v>1</v>
      </c>
      <c r="F29" s="1106" t="s">
        <v>307</v>
      </c>
      <c r="G29" s="1613" t="s">
        <v>1718</v>
      </c>
      <c r="H29" s="1613" t="s">
        <v>1098</v>
      </c>
      <c r="I29" s="1613" t="s">
        <v>15</v>
      </c>
      <c r="J29" s="1613" t="s">
        <v>206</v>
      </c>
      <c r="K29" s="1613" t="s">
        <v>16</v>
      </c>
      <c r="L29" s="1614" t="s">
        <v>488</v>
      </c>
      <c r="M29" s="1106">
        <v>5</v>
      </c>
      <c r="N29" s="1106">
        <v>4</v>
      </c>
      <c r="O29" s="1106">
        <v>1</v>
      </c>
      <c r="P29" s="1612"/>
      <c r="Q29" s="1613"/>
      <c r="R29" s="1613"/>
      <c r="S29" s="1613"/>
      <c r="T29" s="1613"/>
      <c r="U29" s="1613"/>
      <c r="V29" s="1613"/>
      <c r="W29" s="1613"/>
      <c r="X29" s="1613"/>
      <c r="Y29" s="1613"/>
      <c r="Z29" s="1613"/>
    </row>
    <row r="30" spans="1:26" ht="14.25">
      <c r="A30" s="53"/>
      <c r="B30" s="1612">
        <v>4</v>
      </c>
      <c r="C30" s="1106">
        <v>3</v>
      </c>
      <c r="D30" s="1106" t="s">
        <v>1720</v>
      </c>
      <c r="E30" s="1106">
        <v>1</v>
      </c>
      <c r="F30" s="1106" t="s">
        <v>307</v>
      </c>
      <c r="G30" s="1613" t="s">
        <v>1718</v>
      </c>
      <c r="H30" s="1613" t="s">
        <v>1098</v>
      </c>
      <c r="I30" s="1613" t="s">
        <v>15</v>
      </c>
      <c r="J30" s="1613" t="s">
        <v>206</v>
      </c>
      <c r="K30" s="1613" t="s">
        <v>16</v>
      </c>
      <c r="L30" s="1614" t="s">
        <v>488</v>
      </c>
      <c r="M30" s="1106">
        <v>5</v>
      </c>
      <c r="N30" s="1106">
        <v>4</v>
      </c>
      <c r="O30" s="1106">
        <v>1</v>
      </c>
      <c r="P30" s="1612"/>
      <c r="Q30" s="1613"/>
      <c r="R30" s="1613"/>
      <c r="S30" s="1613"/>
      <c r="T30" s="1613"/>
      <c r="U30" s="1613"/>
      <c r="V30" s="1613"/>
      <c r="W30" s="1613"/>
      <c r="X30" s="1613"/>
      <c r="Y30" s="1613"/>
      <c r="Z30" s="1613"/>
    </row>
    <row r="31" spans="1:26" ht="14.25">
      <c r="A31" s="53"/>
      <c r="B31" s="1612">
        <v>5</v>
      </c>
      <c r="C31" s="1106">
        <v>3</v>
      </c>
      <c r="D31" s="1620" t="s">
        <v>1721</v>
      </c>
      <c r="E31" s="1106">
        <v>1</v>
      </c>
      <c r="F31" s="1106" t="s">
        <v>307</v>
      </c>
      <c r="G31" s="1613" t="s">
        <v>1718</v>
      </c>
      <c r="H31" s="1613" t="s">
        <v>1098</v>
      </c>
      <c r="I31" s="1613" t="s">
        <v>15</v>
      </c>
      <c r="J31" s="1613" t="s">
        <v>206</v>
      </c>
      <c r="K31" s="1613" t="s">
        <v>16</v>
      </c>
      <c r="L31" s="1614" t="s">
        <v>488</v>
      </c>
      <c r="M31" s="1106">
        <v>5</v>
      </c>
      <c r="N31" s="1106">
        <v>4</v>
      </c>
      <c r="O31" s="1106">
        <v>1</v>
      </c>
      <c r="P31" s="1612"/>
      <c r="Q31" s="1613"/>
      <c r="R31" s="1613"/>
      <c r="S31" s="1613"/>
      <c r="T31" s="1613"/>
      <c r="U31" s="1613"/>
      <c r="V31" s="1613"/>
      <c r="W31" s="1613"/>
      <c r="X31" s="1613"/>
      <c r="Y31" s="1613"/>
      <c r="Z31" s="1613"/>
    </row>
    <row r="32" spans="1:26" ht="14.25">
      <c r="A32" s="1110" t="s">
        <v>244</v>
      </c>
      <c r="B32" s="1111"/>
      <c r="C32" s="1111"/>
      <c r="D32" s="1111"/>
      <c r="E32" s="1109">
        <f>E31+E30+E29+E28+E27</f>
        <v>4.9</v>
      </c>
      <c r="F32" s="53"/>
      <c r="G32" s="53"/>
      <c r="H32" s="53"/>
      <c r="I32" s="53"/>
      <c r="J32" s="53"/>
      <c r="K32" s="53"/>
      <c r="L32" s="53"/>
      <c r="M32" s="1107">
        <f>M31+M30+M29+M28+M27</f>
        <v>24.5</v>
      </c>
      <c r="N32" s="1107">
        <f aca="true" t="shared" si="2" ref="N32:Z32">N31+N30+N29+N28+N27</f>
        <v>19.7</v>
      </c>
      <c r="O32" s="1107">
        <f t="shared" si="2"/>
        <v>4.8</v>
      </c>
      <c r="P32" s="1107">
        <f t="shared" si="2"/>
        <v>0</v>
      </c>
      <c r="Q32" s="1107">
        <f t="shared" si="2"/>
        <v>0</v>
      </c>
      <c r="R32" s="1107">
        <f t="shared" si="2"/>
        <v>0</v>
      </c>
      <c r="S32" s="1107">
        <f t="shared" si="2"/>
        <v>0</v>
      </c>
      <c r="T32" s="1107">
        <f t="shared" si="2"/>
        <v>0</v>
      </c>
      <c r="U32" s="1107">
        <f t="shared" si="2"/>
        <v>0</v>
      </c>
      <c r="V32" s="1107">
        <f t="shared" si="2"/>
        <v>0</v>
      </c>
      <c r="W32" s="1107">
        <f t="shared" si="2"/>
        <v>0</v>
      </c>
      <c r="X32" s="1107">
        <f t="shared" si="2"/>
        <v>0</v>
      </c>
      <c r="Y32" s="1107">
        <f t="shared" si="2"/>
        <v>0</v>
      </c>
      <c r="Z32" s="1107">
        <f t="shared" si="2"/>
        <v>0</v>
      </c>
    </row>
    <row r="33" spans="1:26" ht="14.25">
      <c r="A33" s="1617" t="s">
        <v>19</v>
      </c>
      <c r="B33" s="1618">
        <v>1</v>
      </c>
      <c r="C33" s="1612">
        <v>3</v>
      </c>
      <c r="D33" s="1612">
        <v>25.1</v>
      </c>
      <c r="E33" s="1612">
        <v>0.8</v>
      </c>
      <c r="F33" s="1613" t="s">
        <v>307</v>
      </c>
      <c r="G33" s="1613" t="s">
        <v>1718</v>
      </c>
      <c r="H33" s="1613" t="s">
        <v>1098</v>
      </c>
      <c r="I33" s="1613" t="s">
        <v>15</v>
      </c>
      <c r="J33" s="1613" t="s">
        <v>206</v>
      </c>
      <c r="K33" s="1613" t="s">
        <v>16</v>
      </c>
      <c r="L33" s="1621" t="s">
        <v>1722</v>
      </c>
      <c r="M33" s="1612">
        <v>4</v>
      </c>
      <c r="N33" s="1612">
        <v>2.4</v>
      </c>
      <c r="O33" s="1612">
        <v>0.8</v>
      </c>
      <c r="P33" s="1612"/>
      <c r="Q33" s="1612">
        <v>0.8</v>
      </c>
      <c r="R33" s="1612"/>
      <c r="S33" s="1612"/>
      <c r="T33" s="1612"/>
      <c r="U33" s="1612"/>
      <c r="V33" s="1612"/>
      <c r="W33" s="1612"/>
      <c r="X33" s="1612"/>
      <c r="Y33" s="1612"/>
      <c r="Z33" s="1612"/>
    </row>
    <row r="34" spans="1:26" ht="14.25">
      <c r="A34" s="53"/>
      <c r="B34" s="1618">
        <v>2</v>
      </c>
      <c r="C34" s="1612">
        <v>5</v>
      </c>
      <c r="D34" s="1612">
        <v>6.1</v>
      </c>
      <c r="E34" s="1612">
        <v>1</v>
      </c>
      <c r="F34" s="1613" t="s">
        <v>307</v>
      </c>
      <c r="G34" s="1613" t="s">
        <v>1718</v>
      </c>
      <c r="H34" s="1613" t="s">
        <v>1098</v>
      </c>
      <c r="I34" s="1613" t="s">
        <v>15</v>
      </c>
      <c r="J34" s="1613" t="s">
        <v>206</v>
      </c>
      <c r="K34" s="1613" t="s">
        <v>16</v>
      </c>
      <c r="L34" s="1621" t="s">
        <v>489</v>
      </c>
      <c r="M34" s="1612">
        <v>5</v>
      </c>
      <c r="N34" s="1612">
        <v>3</v>
      </c>
      <c r="O34" s="1612">
        <v>1</v>
      </c>
      <c r="P34" s="1612">
        <v>1</v>
      </c>
      <c r="Q34" s="1612"/>
      <c r="R34" s="1612"/>
      <c r="S34" s="1612"/>
      <c r="T34" s="1612"/>
      <c r="U34" s="1612"/>
      <c r="V34" s="1612"/>
      <c r="W34" s="1612"/>
      <c r="X34" s="1612"/>
      <c r="Y34" s="1612"/>
      <c r="Z34" s="1612"/>
    </row>
    <row r="35" spans="1:26" ht="14.25">
      <c r="A35" s="53"/>
      <c r="B35" s="1618">
        <v>3</v>
      </c>
      <c r="C35" s="1612">
        <v>5</v>
      </c>
      <c r="D35" s="1612">
        <v>7.1</v>
      </c>
      <c r="E35" s="1612">
        <v>0.7</v>
      </c>
      <c r="F35" s="1613" t="s">
        <v>307</v>
      </c>
      <c r="G35" s="1613" t="s">
        <v>1718</v>
      </c>
      <c r="H35" s="1613" t="s">
        <v>1098</v>
      </c>
      <c r="I35" s="1613" t="s">
        <v>15</v>
      </c>
      <c r="J35" s="1613" t="s">
        <v>206</v>
      </c>
      <c r="K35" s="1613" t="s">
        <v>16</v>
      </c>
      <c r="L35" s="1621" t="s">
        <v>489</v>
      </c>
      <c r="M35" s="1612">
        <v>3.5</v>
      </c>
      <c r="N35" s="1612">
        <v>2.1</v>
      </c>
      <c r="O35" s="1612">
        <v>0.7</v>
      </c>
      <c r="P35" s="1612">
        <v>0.7</v>
      </c>
      <c r="Q35" s="1612"/>
      <c r="R35" s="1612"/>
      <c r="S35" s="1612"/>
      <c r="T35" s="1612"/>
      <c r="U35" s="1612"/>
      <c r="V35" s="1612"/>
      <c r="W35" s="1612"/>
      <c r="X35" s="1612"/>
      <c r="Y35" s="1612"/>
      <c r="Z35" s="1612"/>
    </row>
    <row r="36" spans="1:26" ht="14.25">
      <c r="A36" s="53"/>
      <c r="B36" s="1618">
        <v>4</v>
      </c>
      <c r="C36" s="1612">
        <v>5</v>
      </c>
      <c r="D36" s="1612">
        <v>13.1</v>
      </c>
      <c r="E36" s="1612">
        <v>0.7</v>
      </c>
      <c r="F36" s="1613" t="s">
        <v>307</v>
      </c>
      <c r="G36" s="1613" t="s">
        <v>1718</v>
      </c>
      <c r="H36" s="1613" t="s">
        <v>1098</v>
      </c>
      <c r="I36" s="1613" t="s">
        <v>15</v>
      </c>
      <c r="J36" s="1613" t="s">
        <v>206</v>
      </c>
      <c r="K36" s="1613" t="s">
        <v>16</v>
      </c>
      <c r="L36" s="1621" t="s">
        <v>489</v>
      </c>
      <c r="M36" s="1612">
        <v>3.5</v>
      </c>
      <c r="N36" s="1612">
        <v>2.1</v>
      </c>
      <c r="O36" s="1612">
        <v>0.7</v>
      </c>
      <c r="P36" s="1612">
        <v>0.7</v>
      </c>
      <c r="Q36" s="1612"/>
      <c r="R36" s="1612"/>
      <c r="S36" s="1612"/>
      <c r="T36" s="1612"/>
      <c r="U36" s="1612"/>
      <c r="V36" s="1612"/>
      <c r="W36" s="1612"/>
      <c r="X36" s="1612"/>
      <c r="Y36" s="1612"/>
      <c r="Z36" s="1612"/>
    </row>
    <row r="37" spans="1:26" ht="14.25">
      <c r="A37" s="53"/>
      <c r="B37" s="1618">
        <v>5</v>
      </c>
      <c r="C37" s="1612">
        <v>8</v>
      </c>
      <c r="D37" s="1612">
        <v>21.1</v>
      </c>
      <c r="E37" s="1612">
        <v>0.8</v>
      </c>
      <c r="F37" s="1613" t="s">
        <v>307</v>
      </c>
      <c r="G37" s="1613" t="s">
        <v>1718</v>
      </c>
      <c r="H37" s="1613" t="s">
        <v>1098</v>
      </c>
      <c r="I37" s="1613" t="s">
        <v>15</v>
      </c>
      <c r="J37" s="1613" t="s">
        <v>206</v>
      </c>
      <c r="K37" s="1613" t="s">
        <v>16</v>
      </c>
      <c r="L37" s="1621" t="s">
        <v>1722</v>
      </c>
      <c r="M37" s="1612">
        <v>4</v>
      </c>
      <c r="N37" s="1612">
        <v>2.4</v>
      </c>
      <c r="O37" s="1612">
        <v>0.8</v>
      </c>
      <c r="P37" s="1612"/>
      <c r="Q37" s="1612">
        <v>0.8</v>
      </c>
      <c r="R37" s="1612"/>
      <c r="S37" s="1612"/>
      <c r="T37" s="1612"/>
      <c r="U37" s="1612"/>
      <c r="V37" s="1612"/>
      <c r="W37" s="1612"/>
      <c r="X37" s="1612"/>
      <c r="Y37" s="1612"/>
      <c r="Z37" s="1612"/>
    </row>
    <row r="38" spans="1:26" ht="14.25">
      <c r="A38" s="53"/>
      <c r="B38" s="1618">
        <v>6</v>
      </c>
      <c r="C38" s="1612">
        <v>19</v>
      </c>
      <c r="D38" s="1612">
        <v>6.1</v>
      </c>
      <c r="E38" s="1612">
        <v>0.4</v>
      </c>
      <c r="F38" s="1613" t="s">
        <v>307</v>
      </c>
      <c r="G38" s="1613" t="s">
        <v>1715</v>
      </c>
      <c r="H38" s="1613" t="s">
        <v>1098</v>
      </c>
      <c r="I38" s="1613" t="s">
        <v>15</v>
      </c>
      <c r="J38" s="1613" t="s">
        <v>206</v>
      </c>
      <c r="K38" s="1613" t="s">
        <v>16</v>
      </c>
      <c r="L38" s="1621" t="s">
        <v>489</v>
      </c>
      <c r="M38" s="1612">
        <v>2</v>
      </c>
      <c r="N38" s="1612">
        <v>1.2</v>
      </c>
      <c r="O38" s="1612">
        <v>0.4</v>
      </c>
      <c r="P38" s="1612">
        <v>0.4</v>
      </c>
      <c r="Q38" s="1612"/>
      <c r="R38" s="1612"/>
      <c r="S38" s="1612"/>
      <c r="T38" s="1612"/>
      <c r="U38" s="1612"/>
      <c r="V38" s="1612"/>
      <c r="W38" s="1612"/>
      <c r="X38" s="1612"/>
      <c r="Y38" s="1612"/>
      <c r="Z38" s="1612"/>
    </row>
    <row r="39" spans="1:26" ht="14.25">
      <c r="A39" s="53"/>
      <c r="B39" s="1618">
        <v>7</v>
      </c>
      <c r="C39" s="1612">
        <v>20</v>
      </c>
      <c r="D39" s="1612">
        <v>14.2</v>
      </c>
      <c r="E39" s="1612">
        <v>0.6</v>
      </c>
      <c r="F39" s="1613" t="s">
        <v>307</v>
      </c>
      <c r="G39" s="1613" t="s">
        <v>1715</v>
      </c>
      <c r="H39" s="1613" t="s">
        <v>1098</v>
      </c>
      <c r="I39" s="1613" t="s">
        <v>15</v>
      </c>
      <c r="J39" s="1613" t="s">
        <v>206</v>
      </c>
      <c r="K39" s="1613" t="s">
        <v>16</v>
      </c>
      <c r="L39" s="1621" t="s">
        <v>489</v>
      </c>
      <c r="M39" s="1612">
        <v>3</v>
      </c>
      <c r="N39" s="1612">
        <v>1.8</v>
      </c>
      <c r="O39" s="1612">
        <v>0.6</v>
      </c>
      <c r="P39" s="1612">
        <v>0.6</v>
      </c>
      <c r="Q39" s="1612"/>
      <c r="R39" s="1612"/>
      <c r="S39" s="1612"/>
      <c r="T39" s="1612"/>
      <c r="U39" s="1612"/>
      <c r="V39" s="1612"/>
      <c r="W39" s="1612"/>
      <c r="X39" s="1612"/>
      <c r="Y39" s="1612"/>
      <c r="Z39" s="1612"/>
    </row>
    <row r="40" spans="1:26" ht="14.25">
      <c r="A40" s="53"/>
      <c r="B40" s="1618">
        <v>8</v>
      </c>
      <c r="C40" s="1612">
        <v>21</v>
      </c>
      <c r="D40" s="1612">
        <v>4.1</v>
      </c>
      <c r="E40" s="1612">
        <v>0.9</v>
      </c>
      <c r="F40" s="1613" t="s">
        <v>307</v>
      </c>
      <c r="G40" s="1613" t="s">
        <v>1718</v>
      </c>
      <c r="H40" s="1613" t="s">
        <v>1098</v>
      </c>
      <c r="I40" s="1613" t="s">
        <v>15</v>
      </c>
      <c r="J40" s="1613" t="s">
        <v>206</v>
      </c>
      <c r="K40" s="1613" t="s">
        <v>16</v>
      </c>
      <c r="L40" s="1621" t="s">
        <v>1722</v>
      </c>
      <c r="M40" s="1612">
        <v>4.5</v>
      </c>
      <c r="N40" s="1612">
        <v>2.7</v>
      </c>
      <c r="O40" s="1612">
        <v>0.9</v>
      </c>
      <c r="P40" s="1612"/>
      <c r="Q40" s="1612">
        <v>0.9</v>
      </c>
      <c r="R40" s="1612"/>
      <c r="S40" s="1612"/>
      <c r="T40" s="1612"/>
      <c r="U40" s="1612"/>
      <c r="V40" s="1612"/>
      <c r="W40" s="1612"/>
      <c r="X40" s="1612"/>
      <c r="Y40" s="1612"/>
      <c r="Z40" s="1612"/>
    </row>
    <row r="41" spans="1:26" ht="14.25">
      <c r="A41" s="53"/>
      <c r="B41" s="1618">
        <v>9</v>
      </c>
      <c r="C41" s="1612">
        <v>21</v>
      </c>
      <c r="D41" s="1612">
        <v>4.2</v>
      </c>
      <c r="E41" s="1612">
        <v>0.9</v>
      </c>
      <c r="F41" s="1613" t="s">
        <v>307</v>
      </c>
      <c r="G41" s="1613" t="s">
        <v>1718</v>
      </c>
      <c r="H41" s="1613" t="s">
        <v>1098</v>
      </c>
      <c r="I41" s="1613" t="s">
        <v>15</v>
      </c>
      <c r="J41" s="1613" t="s">
        <v>206</v>
      </c>
      <c r="K41" s="1613" t="s">
        <v>16</v>
      </c>
      <c r="L41" s="1621" t="s">
        <v>1722</v>
      </c>
      <c r="M41" s="1612">
        <v>4.5</v>
      </c>
      <c r="N41" s="1612">
        <v>2.7</v>
      </c>
      <c r="O41" s="1612">
        <v>0.9</v>
      </c>
      <c r="P41" s="1612"/>
      <c r="Q41" s="1612">
        <v>0.9</v>
      </c>
      <c r="R41" s="1612"/>
      <c r="S41" s="1612"/>
      <c r="T41" s="1612"/>
      <c r="U41" s="1612"/>
      <c r="V41" s="1612"/>
      <c r="W41" s="1612"/>
      <c r="X41" s="1612"/>
      <c r="Y41" s="1612"/>
      <c r="Z41" s="1612"/>
    </row>
    <row r="42" spans="1:26" ht="14.25">
      <c r="A42" s="53"/>
      <c r="B42" s="1618">
        <v>10</v>
      </c>
      <c r="C42" s="1612">
        <v>22</v>
      </c>
      <c r="D42" s="1612">
        <v>15.2</v>
      </c>
      <c r="E42" s="1612">
        <v>0.9</v>
      </c>
      <c r="F42" s="1613" t="s">
        <v>307</v>
      </c>
      <c r="G42" s="1613" t="s">
        <v>1718</v>
      </c>
      <c r="H42" s="1613" t="s">
        <v>1098</v>
      </c>
      <c r="I42" s="1613" t="s">
        <v>15</v>
      </c>
      <c r="J42" s="1613" t="s">
        <v>206</v>
      </c>
      <c r="K42" s="1613" t="s">
        <v>16</v>
      </c>
      <c r="L42" s="1621" t="s">
        <v>1722</v>
      </c>
      <c r="M42" s="1612">
        <v>4.5</v>
      </c>
      <c r="N42" s="1612">
        <v>2.7</v>
      </c>
      <c r="O42" s="1612">
        <v>0.9</v>
      </c>
      <c r="P42" s="1612"/>
      <c r="Q42" s="1612">
        <v>0.9</v>
      </c>
      <c r="R42" s="1612"/>
      <c r="S42" s="1612"/>
      <c r="T42" s="1612"/>
      <c r="U42" s="1612"/>
      <c r="V42" s="1612"/>
      <c r="W42" s="1612"/>
      <c r="X42" s="1612"/>
      <c r="Y42" s="1612"/>
      <c r="Z42" s="1612"/>
    </row>
    <row r="43" spans="1:26" ht="14.25">
      <c r="A43" s="53"/>
      <c r="B43" s="1618">
        <v>11</v>
      </c>
      <c r="C43" s="1612">
        <v>25</v>
      </c>
      <c r="D43" s="1612">
        <v>21.3</v>
      </c>
      <c r="E43" s="1612">
        <v>0.5</v>
      </c>
      <c r="F43" s="1613" t="s">
        <v>307</v>
      </c>
      <c r="G43" s="1613" t="s">
        <v>1715</v>
      </c>
      <c r="H43" s="1613" t="s">
        <v>1098</v>
      </c>
      <c r="I43" s="1613" t="s">
        <v>15</v>
      </c>
      <c r="J43" s="1613" t="s">
        <v>206</v>
      </c>
      <c r="K43" s="1613" t="s">
        <v>16</v>
      </c>
      <c r="L43" s="1621" t="s">
        <v>489</v>
      </c>
      <c r="M43" s="1612">
        <v>2.5</v>
      </c>
      <c r="N43" s="1612">
        <v>1.5</v>
      </c>
      <c r="O43" s="1612">
        <v>0.5</v>
      </c>
      <c r="P43" s="1612">
        <v>0.5</v>
      </c>
      <c r="Q43" s="1612"/>
      <c r="R43" s="1612"/>
      <c r="S43" s="1612"/>
      <c r="T43" s="1612"/>
      <c r="U43" s="1612"/>
      <c r="V43" s="1612"/>
      <c r="W43" s="1612"/>
      <c r="X43" s="1612"/>
      <c r="Y43" s="1612"/>
      <c r="Z43" s="1612"/>
    </row>
    <row r="44" spans="1:26" ht="14.25">
      <c r="A44" s="53"/>
      <c r="B44" s="1618">
        <v>12</v>
      </c>
      <c r="C44" s="1612">
        <v>25</v>
      </c>
      <c r="D44" s="1612">
        <v>35.1</v>
      </c>
      <c r="E44" s="1612">
        <v>0.8</v>
      </c>
      <c r="F44" s="1613" t="s">
        <v>307</v>
      </c>
      <c r="G44" s="1613" t="s">
        <v>1715</v>
      </c>
      <c r="H44" s="1613" t="s">
        <v>1098</v>
      </c>
      <c r="I44" s="1613" t="s">
        <v>15</v>
      </c>
      <c r="J44" s="1613" t="s">
        <v>206</v>
      </c>
      <c r="K44" s="1613" t="s">
        <v>16</v>
      </c>
      <c r="L44" s="1621" t="s">
        <v>489</v>
      </c>
      <c r="M44" s="1612">
        <v>4</v>
      </c>
      <c r="N44" s="1612">
        <v>2.4</v>
      </c>
      <c r="O44" s="1612">
        <v>0.8</v>
      </c>
      <c r="P44" s="1612">
        <v>0.8</v>
      </c>
      <c r="Q44" s="1612"/>
      <c r="R44" s="1612"/>
      <c r="S44" s="1612"/>
      <c r="T44" s="1612"/>
      <c r="U44" s="1612"/>
      <c r="V44" s="1612"/>
      <c r="W44" s="1612"/>
      <c r="X44" s="1612"/>
      <c r="Y44" s="1612"/>
      <c r="Z44" s="1612"/>
    </row>
    <row r="45" spans="1:26" ht="14.25">
      <c r="A45" s="53"/>
      <c r="B45" s="1618">
        <v>13</v>
      </c>
      <c r="C45" s="1612">
        <v>26</v>
      </c>
      <c r="D45" s="1612">
        <v>14.1</v>
      </c>
      <c r="E45" s="1612">
        <v>0.9</v>
      </c>
      <c r="F45" s="1613" t="s">
        <v>307</v>
      </c>
      <c r="G45" s="1613" t="s">
        <v>1718</v>
      </c>
      <c r="H45" s="1613" t="s">
        <v>1098</v>
      </c>
      <c r="I45" s="1613" t="s">
        <v>15</v>
      </c>
      <c r="J45" s="1613" t="s">
        <v>206</v>
      </c>
      <c r="K45" s="1613" t="s">
        <v>16</v>
      </c>
      <c r="L45" s="1621" t="s">
        <v>489</v>
      </c>
      <c r="M45" s="1612">
        <v>4.5</v>
      </c>
      <c r="N45" s="1612">
        <v>2.7</v>
      </c>
      <c r="O45" s="1612">
        <v>0.9</v>
      </c>
      <c r="P45" s="1612">
        <v>0.9</v>
      </c>
      <c r="Q45" s="1612"/>
      <c r="R45" s="1612"/>
      <c r="S45" s="1612"/>
      <c r="T45" s="1612"/>
      <c r="U45" s="1612"/>
      <c r="V45" s="1612"/>
      <c r="W45" s="1612"/>
      <c r="X45" s="1612"/>
      <c r="Y45" s="1612"/>
      <c r="Z45" s="1612"/>
    </row>
    <row r="46" spans="1:26" ht="14.25">
      <c r="A46" s="53"/>
      <c r="B46" s="1618">
        <v>14</v>
      </c>
      <c r="C46" s="1612">
        <v>27</v>
      </c>
      <c r="D46" s="1612">
        <v>28</v>
      </c>
      <c r="E46" s="1612">
        <v>0.7</v>
      </c>
      <c r="F46" s="1613" t="s">
        <v>307</v>
      </c>
      <c r="G46" s="1613" t="s">
        <v>1715</v>
      </c>
      <c r="H46" s="1613" t="s">
        <v>1098</v>
      </c>
      <c r="I46" s="1613" t="s">
        <v>15</v>
      </c>
      <c r="J46" s="1613" t="s">
        <v>206</v>
      </c>
      <c r="K46" s="1613" t="s">
        <v>16</v>
      </c>
      <c r="L46" s="1621" t="s">
        <v>489</v>
      </c>
      <c r="M46" s="1612">
        <v>3.5</v>
      </c>
      <c r="N46" s="1612">
        <v>2.1</v>
      </c>
      <c r="O46" s="1612">
        <v>0.7</v>
      </c>
      <c r="P46" s="1612">
        <v>0.7</v>
      </c>
      <c r="Q46" s="1612"/>
      <c r="R46" s="1612"/>
      <c r="S46" s="1612"/>
      <c r="T46" s="1612"/>
      <c r="U46" s="1612"/>
      <c r="V46" s="1612"/>
      <c r="W46" s="1612"/>
      <c r="X46" s="1612"/>
      <c r="Y46" s="1612"/>
      <c r="Z46" s="1612"/>
    </row>
    <row r="47" spans="1:26" ht="14.25">
      <c r="A47" s="1110" t="s">
        <v>244</v>
      </c>
      <c r="B47" s="1105"/>
      <c r="C47" s="1105"/>
      <c r="D47" s="1105"/>
      <c r="E47" s="1109">
        <f>E46+E45+E44+E43+E42+E41+E40+E39+E38+E37+E36+E35+E34+E33</f>
        <v>10.6</v>
      </c>
      <c r="F47" s="53"/>
      <c r="G47" s="53"/>
      <c r="H47" s="53"/>
      <c r="I47" s="53"/>
      <c r="J47" s="53"/>
      <c r="K47" s="53"/>
      <c r="L47" s="53"/>
      <c r="M47" s="1107">
        <f>M46+M45+M44+M43+M42+M41+M40+M39+M38+M37+M36+M35+M34+M33</f>
        <v>53</v>
      </c>
      <c r="N47" s="1107">
        <f aca="true" t="shared" si="3" ref="N47:Z47">N46+N45+N44+N43+N42+N41+N40+N39+N38+N37+N36+N35+N34+N33</f>
        <v>31.8</v>
      </c>
      <c r="O47" s="1107">
        <f t="shared" si="3"/>
        <v>10.6</v>
      </c>
      <c r="P47" s="1107">
        <f t="shared" si="3"/>
        <v>6.300000000000001</v>
      </c>
      <c r="Q47" s="1107">
        <f t="shared" si="3"/>
        <v>4.3</v>
      </c>
      <c r="R47" s="1107">
        <f t="shared" si="3"/>
        <v>0</v>
      </c>
      <c r="S47" s="1107">
        <f t="shared" si="3"/>
        <v>0</v>
      </c>
      <c r="T47" s="1107">
        <f t="shared" si="3"/>
        <v>0</v>
      </c>
      <c r="U47" s="1107">
        <f t="shared" si="3"/>
        <v>0</v>
      </c>
      <c r="V47" s="1107">
        <f t="shared" si="3"/>
        <v>0</v>
      </c>
      <c r="W47" s="1107">
        <f t="shared" si="3"/>
        <v>0</v>
      </c>
      <c r="X47" s="1107">
        <f t="shared" si="3"/>
        <v>0</v>
      </c>
      <c r="Y47" s="1107">
        <f t="shared" si="3"/>
        <v>0</v>
      </c>
      <c r="Z47" s="1107">
        <f t="shared" si="3"/>
        <v>0</v>
      </c>
    </row>
    <row r="48" spans="1:26" ht="14.25">
      <c r="A48" s="1617" t="s">
        <v>20</v>
      </c>
      <c r="B48" s="1614">
        <v>1</v>
      </c>
      <c r="C48" s="1621">
        <v>4</v>
      </c>
      <c r="D48" s="1621">
        <v>16.1</v>
      </c>
      <c r="E48" s="1621">
        <v>1</v>
      </c>
      <c r="F48" s="1614" t="s">
        <v>307</v>
      </c>
      <c r="G48" s="1613" t="s">
        <v>1715</v>
      </c>
      <c r="H48" s="1613" t="s">
        <v>1098</v>
      </c>
      <c r="I48" s="1613" t="s">
        <v>15</v>
      </c>
      <c r="J48" s="1613" t="s">
        <v>206</v>
      </c>
      <c r="K48" s="1614" t="s">
        <v>16</v>
      </c>
      <c r="L48" s="1614" t="s">
        <v>264</v>
      </c>
      <c r="M48" s="1622">
        <v>5.1</v>
      </c>
      <c r="N48" s="1623">
        <v>3</v>
      </c>
      <c r="O48" s="1623">
        <v>1</v>
      </c>
      <c r="P48" s="1623">
        <v>1</v>
      </c>
      <c r="Q48" s="1614">
        <v>0.1</v>
      </c>
      <c r="R48" s="1612"/>
      <c r="S48" s="1612"/>
      <c r="T48" s="1612"/>
      <c r="U48" s="1612"/>
      <c r="V48" s="1612"/>
      <c r="W48" s="1612"/>
      <c r="X48" s="1612"/>
      <c r="Y48" s="1612"/>
      <c r="Z48" s="1612"/>
    </row>
    <row r="49" spans="1:26" ht="14.25">
      <c r="A49" s="53"/>
      <c r="B49" s="1614">
        <v>2</v>
      </c>
      <c r="C49" s="1621">
        <v>4</v>
      </c>
      <c r="D49" s="1621">
        <v>16.2</v>
      </c>
      <c r="E49" s="1621">
        <v>1</v>
      </c>
      <c r="F49" s="1614" t="s">
        <v>307</v>
      </c>
      <c r="G49" s="1613" t="s">
        <v>1715</v>
      </c>
      <c r="H49" s="1613" t="s">
        <v>1098</v>
      </c>
      <c r="I49" s="1613" t="s">
        <v>15</v>
      </c>
      <c r="J49" s="1613" t="s">
        <v>206</v>
      </c>
      <c r="K49" s="1614" t="s">
        <v>16</v>
      </c>
      <c r="L49" s="1614" t="s">
        <v>264</v>
      </c>
      <c r="M49" s="1622">
        <v>5.1</v>
      </c>
      <c r="N49" s="1623">
        <v>3</v>
      </c>
      <c r="O49" s="1623">
        <v>1</v>
      </c>
      <c r="P49" s="1623">
        <v>1</v>
      </c>
      <c r="Q49" s="1614">
        <v>0.1</v>
      </c>
      <c r="R49" s="1612"/>
      <c r="S49" s="1612"/>
      <c r="T49" s="1612"/>
      <c r="U49" s="1612"/>
      <c r="V49" s="1612"/>
      <c r="W49" s="1612"/>
      <c r="X49" s="1612"/>
      <c r="Y49" s="1612"/>
      <c r="Z49" s="1612"/>
    </row>
    <row r="50" spans="1:26" ht="14.25">
      <c r="A50" s="53"/>
      <c r="B50" s="1614">
        <v>3</v>
      </c>
      <c r="C50" s="1621">
        <v>4</v>
      </c>
      <c r="D50" s="1621">
        <v>16.3</v>
      </c>
      <c r="E50" s="1621">
        <v>1</v>
      </c>
      <c r="F50" s="1614" t="s">
        <v>307</v>
      </c>
      <c r="G50" s="1613" t="s">
        <v>1715</v>
      </c>
      <c r="H50" s="1613" t="s">
        <v>1098</v>
      </c>
      <c r="I50" s="1613" t="s">
        <v>15</v>
      </c>
      <c r="J50" s="1613" t="s">
        <v>206</v>
      </c>
      <c r="K50" s="1614" t="s">
        <v>16</v>
      </c>
      <c r="L50" s="1614" t="s">
        <v>264</v>
      </c>
      <c r="M50" s="1622">
        <v>5.1</v>
      </c>
      <c r="N50" s="1623">
        <v>3</v>
      </c>
      <c r="O50" s="1623">
        <v>1</v>
      </c>
      <c r="P50" s="1623">
        <v>1</v>
      </c>
      <c r="Q50" s="1614">
        <v>0.1</v>
      </c>
      <c r="R50" s="1612"/>
      <c r="S50" s="1612"/>
      <c r="T50" s="1612"/>
      <c r="U50" s="1612"/>
      <c r="V50" s="1612"/>
      <c r="W50" s="1612"/>
      <c r="X50" s="1612"/>
      <c r="Y50" s="1612"/>
      <c r="Z50" s="1612"/>
    </row>
    <row r="51" spans="1:26" ht="14.25">
      <c r="A51" s="53"/>
      <c r="B51" s="1614">
        <v>4</v>
      </c>
      <c r="C51" s="1621">
        <v>4</v>
      </c>
      <c r="D51" s="1621">
        <v>25.1</v>
      </c>
      <c r="E51" s="1621">
        <v>1</v>
      </c>
      <c r="F51" s="1614" t="s">
        <v>307</v>
      </c>
      <c r="G51" s="1613" t="s">
        <v>1715</v>
      </c>
      <c r="H51" s="1613" t="s">
        <v>1098</v>
      </c>
      <c r="I51" s="1613" t="s">
        <v>15</v>
      </c>
      <c r="J51" s="1613" t="s">
        <v>206</v>
      </c>
      <c r="K51" s="1614" t="s">
        <v>1716</v>
      </c>
      <c r="L51" s="1614" t="s">
        <v>264</v>
      </c>
      <c r="M51" s="1622">
        <v>5.1</v>
      </c>
      <c r="N51" s="1623">
        <v>3</v>
      </c>
      <c r="O51" s="1623">
        <v>1</v>
      </c>
      <c r="P51" s="1623">
        <v>1</v>
      </c>
      <c r="Q51" s="1614">
        <v>0.1</v>
      </c>
      <c r="R51" s="1612"/>
      <c r="S51" s="1612"/>
      <c r="T51" s="1612"/>
      <c r="U51" s="1612"/>
      <c r="V51" s="1612"/>
      <c r="W51" s="1612"/>
      <c r="X51" s="1612"/>
      <c r="Y51" s="1612"/>
      <c r="Z51" s="1612"/>
    </row>
    <row r="52" spans="1:26" ht="14.25">
      <c r="A52" s="53"/>
      <c r="B52" s="1614">
        <v>5</v>
      </c>
      <c r="C52" s="1621">
        <v>6</v>
      </c>
      <c r="D52" s="1621">
        <v>3.1</v>
      </c>
      <c r="E52" s="1621">
        <v>1</v>
      </c>
      <c r="F52" s="1614" t="s">
        <v>307</v>
      </c>
      <c r="G52" s="1613" t="s">
        <v>1715</v>
      </c>
      <c r="H52" s="1613" t="s">
        <v>1098</v>
      </c>
      <c r="I52" s="1613" t="s">
        <v>15</v>
      </c>
      <c r="J52" s="1613" t="s">
        <v>206</v>
      </c>
      <c r="K52" s="1614" t="s">
        <v>16</v>
      </c>
      <c r="L52" s="1614" t="s">
        <v>264</v>
      </c>
      <c r="M52" s="1622">
        <v>5.1</v>
      </c>
      <c r="N52" s="1623">
        <v>3</v>
      </c>
      <c r="O52" s="1623">
        <v>1</v>
      </c>
      <c r="P52" s="1623">
        <v>1</v>
      </c>
      <c r="Q52" s="1614">
        <v>0.1</v>
      </c>
      <c r="R52" s="1612"/>
      <c r="S52" s="1612"/>
      <c r="T52" s="1612"/>
      <c r="U52" s="1612"/>
      <c r="V52" s="1612"/>
      <c r="W52" s="1612"/>
      <c r="X52" s="1612"/>
      <c r="Y52" s="1612"/>
      <c r="Z52" s="1612"/>
    </row>
    <row r="53" spans="1:26" ht="14.25">
      <c r="A53" s="53"/>
      <c r="B53" s="1614">
        <v>6</v>
      </c>
      <c r="C53" s="1621">
        <v>6</v>
      </c>
      <c r="D53" s="1621">
        <v>3.2</v>
      </c>
      <c r="E53" s="1621">
        <v>0.6</v>
      </c>
      <c r="F53" s="1614" t="s">
        <v>307</v>
      </c>
      <c r="G53" s="1613" t="s">
        <v>1715</v>
      </c>
      <c r="H53" s="1613" t="s">
        <v>1098</v>
      </c>
      <c r="I53" s="1613" t="s">
        <v>15</v>
      </c>
      <c r="J53" s="1613" t="s">
        <v>206</v>
      </c>
      <c r="K53" s="1614" t="s">
        <v>16</v>
      </c>
      <c r="L53" s="1614" t="s">
        <v>264</v>
      </c>
      <c r="M53" s="1624">
        <v>3.06</v>
      </c>
      <c r="N53" s="1623">
        <v>1.8</v>
      </c>
      <c r="O53" s="1623">
        <v>0.6</v>
      </c>
      <c r="P53" s="1623">
        <v>0.6</v>
      </c>
      <c r="Q53" s="1614">
        <v>0.06</v>
      </c>
      <c r="R53" s="1612"/>
      <c r="S53" s="1612"/>
      <c r="T53" s="1612"/>
      <c r="U53" s="1612"/>
      <c r="V53" s="1612"/>
      <c r="W53" s="1612"/>
      <c r="X53" s="1612"/>
      <c r="Y53" s="1612"/>
      <c r="Z53" s="1612"/>
    </row>
    <row r="54" spans="1:26" ht="14.25">
      <c r="A54" s="1114" t="s">
        <v>244</v>
      </c>
      <c r="B54" s="1115"/>
      <c r="C54" s="1115"/>
      <c r="D54" s="1115"/>
      <c r="E54" s="1109">
        <f>E53+E52+E51+E50+E49+E48</f>
        <v>5.6</v>
      </c>
      <c r="F54" s="53"/>
      <c r="G54" s="53"/>
      <c r="H54" s="53"/>
      <c r="I54" s="53"/>
      <c r="J54" s="53"/>
      <c r="K54" s="53"/>
      <c r="L54" s="53"/>
      <c r="M54" s="1116">
        <f>M53+M52+M51+M50+M49+M48</f>
        <v>28.560000000000002</v>
      </c>
      <c r="N54" s="1116">
        <f aca="true" t="shared" si="4" ref="N54:Z54">N53+N52+N51+N50+N49+N48</f>
        <v>16.8</v>
      </c>
      <c r="O54" s="1116">
        <f t="shared" si="4"/>
        <v>5.6</v>
      </c>
      <c r="P54" s="1116">
        <f t="shared" si="4"/>
        <v>5.6</v>
      </c>
      <c r="Q54" s="1116">
        <f t="shared" si="4"/>
        <v>0.5599999999999999</v>
      </c>
      <c r="R54" s="1116">
        <f t="shared" si="4"/>
        <v>0</v>
      </c>
      <c r="S54" s="1116">
        <f t="shared" si="4"/>
        <v>0</v>
      </c>
      <c r="T54" s="1116">
        <f t="shared" si="4"/>
        <v>0</v>
      </c>
      <c r="U54" s="1116">
        <f t="shared" si="4"/>
        <v>0</v>
      </c>
      <c r="V54" s="1116">
        <f t="shared" si="4"/>
        <v>0</v>
      </c>
      <c r="W54" s="1116">
        <f t="shared" si="4"/>
        <v>0</v>
      </c>
      <c r="X54" s="1116">
        <f t="shared" si="4"/>
        <v>0</v>
      </c>
      <c r="Y54" s="1116">
        <f t="shared" si="4"/>
        <v>0</v>
      </c>
      <c r="Z54" s="1116">
        <f t="shared" si="4"/>
        <v>0</v>
      </c>
    </row>
    <row r="55" spans="1:26" ht="14.25">
      <c r="A55" s="1617" t="s">
        <v>21</v>
      </c>
      <c r="B55" s="1113">
        <v>1</v>
      </c>
      <c r="C55" s="1112">
        <v>13</v>
      </c>
      <c r="D55" s="1112">
        <v>44.1</v>
      </c>
      <c r="E55" s="1112">
        <v>1</v>
      </c>
      <c r="F55" s="1614" t="s">
        <v>307</v>
      </c>
      <c r="G55" s="1613" t="s">
        <v>1718</v>
      </c>
      <c r="H55" s="1613" t="s">
        <v>1098</v>
      </c>
      <c r="I55" s="1613" t="s">
        <v>15</v>
      </c>
      <c r="J55" s="1613" t="s">
        <v>206</v>
      </c>
      <c r="K55" s="1614" t="s">
        <v>16</v>
      </c>
      <c r="L55" s="1621" t="s">
        <v>489</v>
      </c>
      <c r="M55" s="1112">
        <f>N55+O55+P55+Q55</f>
        <v>5</v>
      </c>
      <c r="N55" s="1112">
        <v>3</v>
      </c>
      <c r="O55" s="1112">
        <v>1</v>
      </c>
      <c r="P55" s="1112">
        <v>1</v>
      </c>
      <c r="Q55" s="1613"/>
      <c r="R55" s="1613"/>
      <c r="S55" s="1613"/>
      <c r="T55" s="1613"/>
      <c r="U55" s="1613"/>
      <c r="V55" s="1613"/>
      <c r="W55" s="1613"/>
      <c r="X55" s="1613"/>
      <c r="Y55" s="1613"/>
      <c r="Z55" s="1613"/>
    </row>
    <row r="56" spans="1:26" ht="14.25">
      <c r="A56" s="53"/>
      <c r="B56" s="1113">
        <v>2</v>
      </c>
      <c r="C56" s="1112">
        <v>13</v>
      </c>
      <c r="D56" s="1112">
        <v>44.2</v>
      </c>
      <c r="E56" s="1112">
        <v>0.5</v>
      </c>
      <c r="F56" s="1614" t="s">
        <v>307</v>
      </c>
      <c r="G56" s="1613" t="s">
        <v>1718</v>
      </c>
      <c r="H56" s="1613" t="s">
        <v>1098</v>
      </c>
      <c r="I56" s="1613" t="s">
        <v>15</v>
      </c>
      <c r="J56" s="1613" t="s">
        <v>206</v>
      </c>
      <c r="K56" s="1614" t="s">
        <v>16</v>
      </c>
      <c r="L56" s="1621" t="s">
        <v>489</v>
      </c>
      <c r="M56" s="1112">
        <f>N56+O56+P56+Q56</f>
        <v>2.5</v>
      </c>
      <c r="N56" s="1112">
        <v>1.5</v>
      </c>
      <c r="O56" s="1112">
        <v>0.5</v>
      </c>
      <c r="P56" s="1112">
        <v>0.5</v>
      </c>
      <c r="Q56" s="1613"/>
      <c r="R56" s="1613"/>
      <c r="S56" s="1613"/>
      <c r="T56" s="1613"/>
      <c r="U56" s="1613"/>
      <c r="V56" s="1613"/>
      <c r="W56" s="1613"/>
      <c r="X56" s="1613"/>
      <c r="Y56" s="1613"/>
      <c r="Z56" s="1613"/>
    </row>
    <row r="57" spans="1:26" ht="14.25">
      <c r="A57" s="53"/>
      <c r="B57" s="1113">
        <v>3</v>
      </c>
      <c r="C57" s="1112">
        <v>13</v>
      </c>
      <c r="D57" s="1112">
        <v>7.1</v>
      </c>
      <c r="E57" s="1112">
        <v>1</v>
      </c>
      <c r="F57" s="1614" t="s">
        <v>307</v>
      </c>
      <c r="G57" s="1613" t="s">
        <v>1718</v>
      </c>
      <c r="H57" s="1613" t="s">
        <v>1098</v>
      </c>
      <c r="I57" s="1613" t="s">
        <v>15</v>
      </c>
      <c r="J57" s="1613" t="s">
        <v>206</v>
      </c>
      <c r="K57" s="1614" t="s">
        <v>16</v>
      </c>
      <c r="L57" s="1621" t="s">
        <v>489</v>
      </c>
      <c r="M57" s="1112">
        <f>N57+O57+P57+Q57</f>
        <v>5</v>
      </c>
      <c r="N57" s="1112">
        <v>3</v>
      </c>
      <c r="O57" s="1112">
        <v>1</v>
      </c>
      <c r="P57" s="1112">
        <v>1</v>
      </c>
      <c r="Q57" s="1613"/>
      <c r="R57" s="1613"/>
      <c r="S57" s="1613"/>
      <c r="T57" s="1613"/>
      <c r="U57" s="1613"/>
      <c r="V57" s="1613"/>
      <c r="W57" s="1613"/>
      <c r="X57" s="1613"/>
      <c r="Y57" s="1613"/>
      <c r="Z57" s="1613"/>
    </row>
    <row r="58" spans="1:26" ht="14.25">
      <c r="A58" s="53"/>
      <c r="B58" s="1113">
        <v>4</v>
      </c>
      <c r="C58" s="1112">
        <v>13</v>
      </c>
      <c r="D58" s="1112">
        <v>7.2</v>
      </c>
      <c r="E58" s="1112">
        <v>1</v>
      </c>
      <c r="F58" s="1614" t="s">
        <v>307</v>
      </c>
      <c r="G58" s="1613" t="s">
        <v>1715</v>
      </c>
      <c r="H58" s="1613" t="s">
        <v>1098</v>
      </c>
      <c r="I58" s="1613" t="s">
        <v>15</v>
      </c>
      <c r="J58" s="1613" t="s">
        <v>206</v>
      </c>
      <c r="K58" s="1614" t="s">
        <v>16</v>
      </c>
      <c r="L58" s="1621" t="s">
        <v>489</v>
      </c>
      <c r="M58" s="1112">
        <f>N58+O58+P58+Q58</f>
        <v>5</v>
      </c>
      <c r="N58" s="1112">
        <v>3</v>
      </c>
      <c r="O58" s="1112">
        <v>1</v>
      </c>
      <c r="P58" s="1112">
        <v>1</v>
      </c>
      <c r="Q58" s="1613"/>
      <c r="R58" s="1613"/>
      <c r="S58" s="1613"/>
      <c r="T58" s="1613"/>
      <c r="U58" s="1613"/>
      <c r="V58" s="1613"/>
      <c r="W58" s="1613"/>
      <c r="X58" s="1613"/>
      <c r="Y58" s="1613"/>
      <c r="Z58" s="1613"/>
    </row>
    <row r="59" spans="1:26" ht="14.25">
      <c r="A59" s="1110" t="s">
        <v>244</v>
      </c>
      <c r="B59" s="1111"/>
      <c r="C59" s="1111"/>
      <c r="D59" s="1111"/>
      <c r="E59" s="1109">
        <f>E58+E57+E56+E55</f>
        <v>3.5</v>
      </c>
      <c r="F59" s="53"/>
      <c r="G59" s="53"/>
      <c r="H59" s="53"/>
      <c r="I59" s="53"/>
      <c r="J59" s="53"/>
      <c r="K59" s="53"/>
      <c r="L59" s="53"/>
      <c r="M59" s="1107">
        <f>M58+M57+M56+M55</f>
        <v>17.5</v>
      </c>
      <c r="N59" s="1107">
        <f aca="true" t="shared" si="5" ref="N59:Z59">N58+N57+N56+N55</f>
        <v>10.5</v>
      </c>
      <c r="O59" s="1107">
        <f t="shared" si="5"/>
        <v>3.5</v>
      </c>
      <c r="P59" s="1107">
        <f t="shared" si="5"/>
        <v>3.5</v>
      </c>
      <c r="Q59" s="1107">
        <f t="shared" si="5"/>
        <v>0</v>
      </c>
      <c r="R59" s="1107">
        <f t="shared" si="5"/>
        <v>0</v>
      </c>
      <c r="S59" s="1107">
        <f t="shared" si="5"/>
        <v>0</v>
      </c>
      <c r="T59" s="1107">
        <f t="shared" si="5"/>
        <v>0</v>
      </c>
      <c r="U59" s="1107">
        <f t="shared" si="5"/>
        <v>0</v>
      </c>
      <c r="V59" s="1107">
        <f t="shared" si="5"/>
        <v>0</v>
      </c>
      <c r="W59" s="1107">
        <f t="shared" si="5"/>
        <v>0</v>
      </c>
      <c r="X59" s="1107">
        <f t="shared" si="5"/>
        <v>0</v>
      </c>
      <c r="Y59" s="1107">
        <f t="shared" si="5"/>
        <v>0</v>
      </c>
      <c r="Z59" s="1107">
        <f t="shared" si="5"/>
        <v>0</v>
      </c>
    </row>
    <row r="60" spans="1:25" ht="14.25">
      <c r="A60" s="1117" t="s">
        <v>345</v>
      </c>
      <c r="B60" s="1115"/>
      <c r="C60" s="1115"/>
      <c r="D60" s="1115"/>
      <c r="E60" s="1117">
        <f>E59+E54+E47+E32+E26+E19</f>
        <v>33.8</v>
      </c>
      <c r="F60" s="1115"/>
      <c r="G60" s="53"/>
      <c r="H60" s="53"/>
      <c r="I60" s="53"/>
      <c r="J60" s="53"/>
      <c r="K60" s="53"/>
      <c r="L60" s="53"/>
      <c r="M60" s="1116">
        <f aca="true" t="shared" si="6" ref="M60:Y60">M59+M54+M47+M32+M26+M19</f>
        <v>161.55</v>
      </c>
      <c r="N60" s="1116">
        <f t="shared" si="6"/>
        <v>91.3</v>
      </c>
      <c r="O60" s="1116">
        <f t="shared" si="6"/>
        <v>34.57</v>
      </c>
      <c r="P60" s="1116">
        <f t="shared" si="6"/>
        <v>19.57</v>
      </c>
      <c r="Q60" s="1116">
        <f t="shared" si="6"/>
        <v>8.51</v>
      </c>
      <c r="R60" s="1116">
        <f t="shared" si="6"/>
        <v>0</v>
      </c>
      <c r="S60" s="1116">
        <f t="shared" si="6"/>
        <v>0</v>
      </c>
      <c r="T60" s="1116">
        <f t="shared" si="6"/>
        <v>7.6</v>
      </c>
      <c r="U60" s="1116">
        <f t="shared" si="6"/>
        <v>0</v>
      </c>
      <c r="V60" s="1116">
        <f t="shared" si="6"/>
        <v>0</v>
      </c>
      <c r="W60" s="1116">
        <f t="shared" si="6"/>
        <v>0.6000000000000001</v>
      </c>
      <c r="X60" s="1116">
        <f t="shared" si="6"/>
        <v>0</v>
      </c>
      <c r="Y60" s="1116">
        <f t="shared" si="6"/>
        <v>0</v>
      </c>
    </row>
    <row r="61" spans="1:25" ht="14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3" spans="1:14" ht="14.25">
      <c r="A63" s="2333" t="s">
        <v>332</v>
      </c>
      <c r="B63" s="2333"/>
      <c r="C63" s="2333"/>
      <c r="D63" s="2333"/>
      <c r="E63" s="2333"/>
      <c r="F63" s="2333"/>
      <c r="G63" s="2333"/>
      <c r="H63" s="2333"/>
      <c r="I63" s="2333"/>
      <c r="J63" s="2333"/>
      <c r="K63" s="2333"/>
      <c r="L63" s="2333"/>
      <c r="M63" s="2333"/>
      <c r="N63" s="2333"/>
    </row>
    <row r="64" spans="1:14" ht="14.25">
      <c r="A64" s="2333" t="s">
        <v>1723</v>
      </c>
      <c r="B64" s="2333"/>
      <c r="C64" s="2333"/>
      <c r="D64" s="2333"/>
      <c r="E64" s="2333"/>
      <c r="F64" s="2333"/>
      <c r="G64" s="2333"/>
      <c r="H64" s="2333"/>
      <c r="I64" s="2333"/>
      <c r="J64" s="2333"/>
      <c r="K64" s="2333"/>
      <c r="L64" s="2333"/>
      <c r="M64" s="2333"/>
      <c r="N64" s="2333"/>
    </row>
    <row r="65" spans="1:14" ht="14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33" customHeight="1">
      <c r="A66" s="165" t="s">
        <v>274</v>
      </c>
      <c r="B66" s="165" t="s">
        <v>1</v>
      </c>
      <c r="C66" s="165" t="s">
        <v>23</v>
      </c>
      <c r="D66" s="165" t="s">
        <v>24</v>
      </c>
      <c r="E66" s="165" t="s">
        <v>4</v>
      </c>
      <c r="F66" s="165" t="s">
        <v>153</v>
      </c>
      <c r="G66" s="165" t="s">
        <v>25</v>
      </c>
      <c r="H66" s="684" t="s">
        <v>37</v>
      </c>
      <c r="I66" s="165" t="s">
        <v>556</v>
      </c>
      <c r="J66" s="165" t="s">
        <v>380</v>
      </c>
      <c r="K66" s="165" t="s">
        <v>26</v>
      </c>
      <c r="L66" s="165" t="s">
        <v>27</v>
      </c>
      <c r="M66" s="684" t="s">
        <v>38</v>
      </c>
      <c r="N66" s="165" t="s">
        <v>194</v>
      </c>
    </row>
    <row r="67" spans="1:14" ht="14.25">
      <c r="A67" s="681">
        <v>1</v>
      </c>
      <c r="B67" s="681">
        <v>3</v>
      </c>
      <c r="C67" s="681">
        <v>4</v>
      </c>
      <c r="D67" s="681">
        <v>5</v>
      </c>
      <c r="E67" s="681">
        <v>7</v>
      </c>
      <c r="F67" s="681">
        <v>8</v>
      </c>
      <c r="G67" s="681">
        <v>9</v>
      </c>
      <c r="H67" s="681">
        <v>10</v>
      </c>
      <c r="I67" s="681">
        <v>11</v>
      </c>
      <c r="J67" s="681">
        <v>12</v>
      </c>
      <c r="K67" s="681">
        <v>13</v>
      </c>
      <c r="L67" s="681">
        <v>14</v>
      </c>
      <c r="M67" s="681">
        <v>15</v>
      </c>
      <c r="N67" s="681">
        <v>16</v>
      </c>
    </row>
    <row r="68" spans="1:14" ht="19.5">
      <c r="A68" s="680" t="s">
        <v>14</v>
      </c>
      <c r="B68" s="1621">
        <v>2</v>
      </c>
      <c r="C68" s="1621">
        <v>40.3</v>
      </c>
      <c r="D68" s="1113">
        <v>0.5</v>
      </c>
      <c r="E68" s="1625" t="s">
        <v>1724</v>
      </c>
      <c r="F68" s="1621" t="s">
        <v>28</v>
      </c>
      <c r="G68" s="1621">
        <v>750</v>
      </c>
      <c r="H68" s="1621" t="s">
        <v>1098</v>
      </c>
      <c r="I68" s="1614" t="s">
        <v>858</v>
      </c>
      <c r="J68" s="1621" t="s">
        <v>29</v>
      </c>
      <c r="K68" s="1621">
        <v>7.8</v>
      </c>
      <c r="L68" s="1621">
        <v>0.3</v>
      </c>
      <c r="M68" s="1621" t="s">
        <v>241</v>
      </c>
      <c r="N68" s="1621"/>
    </row>
    <row r="69" spans="1:14" ht="19.5">
      <c r="A69" s="1105"/>
      <c r="B69" s="1621">
        <v>4</v>
      </c>
      <c r="C69" s="1621">
        <v>17.1</v>
      </c>
      <c r="D69" s="1614">
        <v>0.6</v>
      </c>
      <c r="E69" s="1625" t="s">
        <v>1724</v>
      </c>
      <c r="F69" s="1621" t="s">
        <v>28</v>
      </c>
      <c r="G69" s="1621">
        <v>900</v>
      </c>
      <c r="H69" s="1621" t="s">
        <v>1098</v>
      </c>
      <c r="I69" s="1614" t="s">
        <v>1725</v>
      </c>
      <c r="J69" s="1621" t="s">
        <v>29</v>
      </c>
      <c r="K69" s="1621">
        <v>8</v>
      </c>
      <c r="L69" s="1621">
        <v>0.3</v>
      </c>
      <c r="M69" s="1621" t="s">
        <v>241</v>
      </c>
      <c r="N69" s="1621"/>
    </row>
    <row r="70" spans="1:14" ht="19.5">
      <c r="A70" s="1105"/>
      <c r="B70" s="1621">
        <v>4</v>
      </c>
      <c r="C70" s="1621">
        <v>17.2</v>
      </c>
      <c r="D70" s="1614">
        <v>0.6</v>
      </c>
      <c r="E70" s="1625" t="s">
        <v>1724</v>
      </c>
      <c r="F70" s="1621" t="s">
        <v>28</v>
      </c>
      <c r="G70" s="1621">
        <v>900</v>
      </c>
      <c r="H70" s="1621" t="s">
        <v>1098</v>
      </c>
      <c r="I70" s="1614" t="s">
        <v>1725</v>
      </c>
      <c r="J70" s="1621" t="s">
        <v>29</v>
      </c>
      <c r="K70" s="1621">
        <v>8</v>
      </c>
      <c r="L70" s="1621">
        <v>0.3</v>
      </c>
      <c r="M70" s="1621" t="s">
        <v>241</v>
      </c>
      <c r="N70" s="1621"/>
    </row>
    <row r="71" spans="1:14" ht="19.5">
      <c r="A71" s="1105"/>
      <c r="B71" s="1621">
        <v>4</v>
      </c>
      <c r="C71" s="1621">
        <v>22.1</v>
      </c>
      <c r="D71" s="1614">
        <v>0.8</v>
      </c>
      <c r="E71" s="1625" t="s">
        <v>1724</v>
      </c>
      <c r="F71" s="1621" t="s">
        <v>28</v>
      </c>
      <c r="G71" s="1621">
        <v>860</v>
      </c>
      <c r="H71" s="1621" t="s">
        <v>1098</v>
      </c>
      <c r="I71" s="1614" t="s">
        <v>1726</v>
      </c>
      <c r="J71" s="1621" t="s">
        <v>29</v>
      </c>
      <c r="K71" s="1621">
        <v>8.1</v>
      </c>
      <c r="L71" s="1621">
        <v>0.3</v>
      </c>
      <c r="M71" s="1621" t="s">
        <v>241</v>
      </c>
      <c r="N71" s="1621"/>
    </row>
    <row r="72" spans="1:14" ht="19.5">
      <c r="A72" s="1105"/>
      <c r="B72" s="1621">
        <v>4</v>
      </c>
      <c r="C72" s="1621">
        <v>22.2</v>
      </c>
      <c r="D72" s="1614">
        <v>0.7</v>
      </c>
      <c r="E72" s="1625" t="s">
        <v>1724</v>
      </c>
      <c r="F72" s="1621" t="s">
        <v>28</v>
      </c>
      <c r="G72" s="1621">
        <v>860</v>
      </c>
      <c r="H72" s="1621" t="s">
        <v>1098</v>
      </c>
      <c r="I72" s="1614" t="s">
        <v>1726</v>
      </c>
      <c r="J72" s="1621" t="s">
        <v>29</v>
      </c>
      <c r="K72" s="1621">
        <v>8</v>
      </c>
      <c r="L72" s="1621">
        <v>0.3</v>
      </c>
      <c r="M72" s="1621" t="s">
        <v>241</v>
      </c>
      <c r="N72" s="1621"/>
    </row>
    <row r="73" spans="1:14" ht="19.5">
      <c r="A73" s="1105"/>
      <c r="B73" s="1621">
        <v>4</v>
      </c>
      <c r="C73" s="1621">
        <v>22.3</v>
      </c>
      <c r="D73" s="1614">
        <v>0.8</v>
      </c>
      <c r="E73" s="1625" t="s">
        <v>1724</v>
      </c>
      <c r="F73" s="1621" t="s">
        <v>28</v>
      </c>
      <c r="G73" s="1621">
        <v>860</v>
      </c>
      <c r="H73" s="1621" t="s">
        <v>1098</v>
      </c>
      <c r="I73" s="1614" t="s">
        <v>1726</v>
      </c>
      <c r="J73" s="1621" t="s">
        <v>29</v>
      </c>
      <c r="K73" s="1621">
        <v>8.1</v>
      </c>
      <c r="L73" s="1621">
        <v>0.3</v>
      </c>
      <c r="M73" s="1621" t="s">
        <v>241</v>
      </c>
      <c r="N73" s="1621"/>
    </row>
    <row r="74" spans="1:14" ht="19.5">
      <c r="A74" s="1105"/>
      <c r="B74" s="1621">
        <v>4</v>
      </c>
      <c r="C74" s="1621">
        <v>22.4</v>
      </c>
      <c r="D74" s="1614">
        <v>0.5</v>
      </c>
      <c r="E74" s="1625" t="s">
        <v>1724</v>
      </c>
      <c r="F74" s="1621" t="s">
        <v>28</v>
      </c>
      <c r="G74" s="1621">
        <v>860</v>
      </c>
      <c r="H74" s="1621" t="s">
        <v>1098</v>
      </c>
      <c r="I74" s="1614" t="s">
        <v>1726</v>
      </c>
      <c r="J74" s="1621" t="s">
        <v>29</v>
      </c>
      <c r="K74" s="1621">
        <v>8</v>
      </c>
      <c r="L74" s="1621">
        <v>0.3</v>
      </c>
      <c r="M74" s="1621" t="s">
        <v>241</v>
      </c>
      <c r="N74" s="1621"/>
    </row>
    <row r="75" spans="1:14" ht="19.5">
      <c r="A75" s="1105"/>
      <c r="B75" s="1621">
        <v>4</v>
      </c>
      <c r="C75" s="1621">
        <v>22.5</v>
      </c>
      <c r="D75" s="1614">
        <v>0.9</v>
      </c>
      <c r="E75" s="1625" t="s">
        <v>1724</v>
      </c>
      <c r="F75" s="1621" t="s">
        <v>28</v>
      </c>
      <c r="G75" s="1621">
        <v>860</v>
      </c>
      <c r="H75" s="1621" t="s">
        <v>1098</v>
      </c>
      <c r="I75" s="1614" t="s">
        <v>1726</v>
      </c>
      <c r="J75" s="1621" t="s">
        <v>29</v>
      </c>
      <c r="K75" s="1621">
        <v>8.1</v>
      </c>
      <c r="L75" s="1621">
        <v>0.3</v>
      </c>
      <c r="M75" s="1621" t="s">
        <v>241</v>
      </c>
      <c r="N75" s="1621"/>
    </row>
    <row r="76" spans="1:14" ht="19.5">
      <c r="A76" s="1105"/>
      <c r="B76" s="1621">
        <v>4</v>
      </c>
      <c r="C76" s="1621">
        <v>27.1</v>
      </c>
      <c r="D76" s="1614">
        <v>0.7</v>
      </c>
      <c r="E76" s="1625" t="s">
        <v>1727</v>
      </c>
      <c r="F76" s="1621" t="s">
        <v>28</v>
      </c>
      <c r="G76" s="1621">
        <v>860</v>
      </c>
      <c r="H76" s="1621" t="s">
        <v>1098</v>
      </c>
      <c r="I76" s="1614" t="s">
        <v>1728</v>
      </c>
      <c r="J76" s="1621" t="s">
        <v>29</v>
      </c>
      <c r="K76" s="1621">
        <v>8.1</v>
      </c>
      <c r="L76" s="1621">
        <v>0.3</v>
      </c>
      <c r="M76" s="1621" t="s">
        <v>241</v>
      </c>
      <c r="N76" s="1621"/>
    </row>
    <row r="77" spans="1:14" ht="19.5">
      <c r="A77" s="1105"/>
      <c r="B77" s="1621">
        <v>4</v>
      </c>
      <c r="C77" s="1621">
        <v>29.1</v>
      </c>
      <c r="D77" s="1614">
        <v>0.9</v>
      </c>
      <c r="E77" s="1625" t="s">
        <v>1724</v>
      </c>
      <c r="F77" s="1621" t="s">
        <v>28</v>
      </c>
      <c r="G77" s="1621">
        <v>800</v>
      </c>
      <c r="H77" s="1621" t="s">
        <v>1098</v>
      </c>
      <c r="I77" s="1614" t="s">
        <v>1729</v>
      </c>
      <c r="J77" s="1621" t="s">
        <v>29</v>
      </c>
      <c r="K77" s="1621">
        <v>7.9</v>
      </c>
      <c r="L77" s="1621">
        <v>0.3</v>
      </c>
      <c r="M77" s="1621" t="s">
        <v>241</v>
      </c>
      <c r="N77" s="1621"/>
    </row>
    <row r="78" spans="1:14" ht="19.5">
      <c r="A78" s="1105"/>
      <c r="B78" s="1621">
        <v>5</v>
      </c>
      <c r="C78" s="1621">
        <v>9.4</v>
      </c>
      <c r="D78" s="1614">
        <v>1</v>
      </c>
      <c r="E78" s="1625" t="s">
        <v>1727</v>
      </c>
      <c r="F78" s="1621" t="s">
        <v>28</v>
      </c>
      <c r="G78" s="1621">
        <v>760</v>
      </c>
      <c r="H78" s="1621" t="s">
        <v>1098</v>
      </c>
      <c r="I78" s="1614" t="s">
        <v>1730</v>
      </c>
      <c r="J78" s="1621" t="s">
        <v>29</v>
      </c>
      <c r="K78" s="1621">
        <v>7.8</v>
      </c>
      <c r="L78" s="1621">
        <v>0.3</v>
      </c>
      <c r="M78" s="1621" t="s">
        <v>241</v>
      </c>
      <c r="N78" s="1621"/>
    </row>
    <row r="79" spans="1:14" ht="19.5">
      <c r="A79" s="1105"/>
      <c r="B79" s="1621">
        <v>5</v>
      </c>
      <c r="C79" s="1621">
        <v>11.8</v>
      </c>
      <c r="D79" s="1614">
        <v>1</v>
      </c>
      <c r="E79" s="1625" t="s">
        <v>1727</v>
      </c>
      <c r="F79" s="1621" t="s">
        <v>28</v>
      </c>
      <c r="G79" s="1621">
        <v>780</v>
      </c>
      <c r="H79" s="1621" t="s">
        <v>1098</v>
      </c>
      <c r="I79" s="1614" t="s">
        <v>1731</v>
      </c>
      <c r="J79" s="1621" t="s">
        <v>29</v>
      </c>
      <c r="K79" s="1621">
        <v>7.8</v>
      </c>
      <c r="L79" s="1621">
        <v>0.3</v>
      </c>
      <c r="M79" s="1621" t="s">
        <v>241</v>
      </c>
      <c r="N79" s="1621"/>
    </row>
    <row r="80" spans="1:14" ht="19.5">
      <c r="A80" s="1105"/>
      <c r="B80" s="1621">
        <v>10</v>
      </c>
      <c r="C80" s="1621">
        <v>3.2</v>
      </c>
      <c r="D80" s="1614">
        <v>1</v>
      </c>
      <c r="E80" s="1625" t="s">
        <v>1727</v>
      </c>
      <c r="F80" s="1621" t="s">
        <v>28</v>
      </c>
      <c r="G80" s="1621">
        <v>780</v>
      </c>
      <c r="H80" s="1621" t="s">
        <v>1098</v>
      </c>
      <c r="I80" s="1614" t="s">
        <v>1732</v>
      </c>
      <c r="J80" s="1621" t="s">
        <v>29</v>
      </c>
      <c r="K80" s="1621">
        <v>8.5</v>
      </c>
      <c r="L80" s="1621">
        <v>1.5</v>
      </c>
      <c r="M80" s="1621" t="s">
        <v>241</v>
      </c>
      <c r="N80" s="1621"/>
    </row>
    <row r="81" spans="1:14" ht="19.5">
      <c r="A81" s="1105"/>
      <c r="B81" s="1621">
        <v>10</v>
      </c>
      <c r="C81" s="1621">
        <v>3.5</v>
      </c>
      <c r="D81" s="1614">
        <v>0.9</v>
      </c>
      <c r="E81" s="1625" t="s">
        <v>1727</v>
      </c>
      <c r="F81" s="1621" t="s">
        <v>28</v>
      </c>
      <c r="G81" s="1621">
        <v>780</v>
      </c>
      <c r="H81" s="1621" t="s">
        <v>1098</v>
      </c>
      <c r="I81" s="1614" t="s">
        <v>1732</v>
      </c>
      <c r="J81" s="1621" t="s">
        <v>29</v>
      </c>
      <c r="K81" s="1621">
        <v>8.6</v>
      </c>
      <c r="L81" s="1621">
        <v>1.5</v>
      </c>
      <c r="M81" s="1621" t="s">
        <v>241</v>
      </c>
      <c r="N81" s="1621"/>
    </row>
    <row r="82" spans="1:14" ht="19.5">
      <c r="A82" s="1105"/>
      <c r="B82" s="1621">
        <v>10</v>
      </c>
      <c r="C82" s="1621">
        <v>3.6</v>
      </c>
      <c r="D82" s="1614">
        <v>0.8</v>
      </c>
      <c r="E82" s="1625" t="s">
        <v>1727</v>
      </c>
      <c r="F82" s="1621" t="s">
        <v>28</v>
      </c>
      <c r="G82" s="1621">
        <v>780</v>
      </c>
      <c r="H82" s="1621" t="s">
        <v>1098</v>
      </c>
      <c r="I82" s="1614" t="s">
        <v>1732</v>
      </c>
      <c r="J82" s="1621" t="s">
        <v>29</v>
      </c>
      <c r="K82" s="1621">
        <v>8.5</v>
      </c>
      <c r="L82" s="1621">
        <v>1.5</v>
      </c>
      <c r="M82" s="1621" t="s">
        <v>241</v>
      </c>
      <c r="N82" s="1621"/>
    </row>
    <row r="83" spans="1:14" ht="19.5">
      <c r="A83" s="1105"/>
      <c r="B83" s="1621">
        <v>10</v>
      </c>
      <c r="C83" s="1621">
        <v>3.8</v>
      </c>
      <c r="D83" s="1614">
        <v>0.8</v>
      </c>
      <c r="E83" s="1625" t="s">
        <v>1727</v>
      </c>
      <c r="F83" s="1621" t="s">
        <v>28</v>
      </c>
      <c r="G83" s="1621">
        <v>780</v>
      </c>
      <c r="H83" s="1621" t="s">
        <v>1098</v>
      </c>
      <c r="I83" s="1614" t="s">
        <v>1732</v>
      </c>
      <c r="J83" s="1621" t="s">
        <v>29</v>
      </c>
      <c r="K83" s="1621">
        <v>8.5</v>
      </c>
      <c r="L83" s="1621">
        <v>1.25</v>
      </c>
      <c r="M83" s="1621" t="s">
        <v>241</v>
      </c>
      <c r="N83" s="1621"/>
    </row>
    <row r="84" spans="1:14" ht="19.5">
      <c r="A84" s="1105"/>
      <c r="B84" s="1621">
        <v>11</v>
      </c>
      <c r="C84" s="1621">
        <v>37.2</v>
      </c>
      <c r="D84" s="1614">
        <v>0.9</v>
      </c>
      <c r="E84" s="1625" t="s">
        <v>1727</v>
      </c>
      <c r="F84" s="1621" t="s">
        <v>28</v>
      </c>
      <c r="G84" s="1621">
        <v>925</v>
      </c>
      <c r="H84" s="1621" t="s">
        <v>1098</v>
      </c>
      <c r="I84" s="1614" t="s">
        <v>1732</v>
      </c>
      <c r="J84" s="1621" t="s">
        <v>29</v>
      </c>
      <c r="K84" s="1621">
        <v>9.2</v>
      </c>
      <c r="L84" s="1621">
        <v>0.4</v>
      </c>
      <c r="M84" s="1621" t="s">
        <v>241</v>
      </c>
      <c r="N84" s="1621"/>
    </row>
    <row r="85" spans="1:14" ht="19.5">
      <c r="A85" s="1105"/>
      <c r="B85" s="1621">
        <v>16</v>
      </c>
      <c r="C85" s="1621">
        <v>16.9</v>
      </c>
      <c r="D85" s="1614">
        <v>1</v>
      </c>
      <c r="E85" s="1625" t="s">
        <v>1727</v>
      </c>
      <c r="F85" s="1621" t="s">
        <v>28</v>
      </c>
      <c r="G85" s="1621">
        <v>835</v>
      </c>
      <c r="H85" s="1621" t="s">
        <v>1098</v>
      </c>
      <c r="I85" s="1614" t="s">
        <v>1731</v>
      </c>
      <c r="J85" s="1621" t="s">
        <v>29</v>
      </c>
      <c r="K85" s="1621">
        <v>8.5</v>
      </c>
      <c r="L85" s="1621">
        <v>0.7</v>
      </c>
      <c r="M85" s="1621" t="s">
        <v>241</v>
      </c>
      <c r="N85" s="1621"/>
    </row>
    <row r="86" spans="1:14" ht="19.5">
      <c r="A86" s="1105"/>
      <c r="B86" s="1621">
        <v>16</v>
      </c>
      <c r="C86" s="1626">
        <v>16.1</v>
      </c>
      <c r="D86" s="1614">
        <v>0.8</v>
      </c>
      <c r="E86" s="1625" t="s">
        <v>1727</v>
      </c>
      <c r="F86" s="1621" t="s">
        <v>28</v>
      </c>
      <c r="G86" s="1621">
        <v>835</v>
      </c>
      <c r="H86" s="1621" t="s">
        <v>1098</v>
      </c>
      <c r="I86" s="1614" t="s">
        <v>1731</v>
      </c>
      <c r="J86" s="1621" t="s">
        <v>29</v>
      </c>
      <c r="K86" s="1621">
        <v>8.5</v>
      </c>
      <c r="L86" s="1621">
        <v>0.4</v>
      </c>
      <c r="M86" s="1621" t="s">
        <v>241</v>
      </c>
      <c r="N86" s="1621"/>
    </row>
    <row r="87" spans="1:14" ht="19.5">
      <c r="A87" s="1105"/>
      <c r="B87" s="1621">
        <v>16</v>
      </c>
      <c r="C87" s="1621">
        <v>16.11</v>
      </c>
      <c r="D87" s="1614">
        <v>0.9</v>
      </c>
      <c r="E87" s="1625" t="s">
        <v>1727</v>
      </c>
      <c r="F87" s="1621" t="s">
        <v>28</v>
      </c>
      <c r="G87" s="1621">
        <v>835</v>
      </c>
      <c r="H87" s="1621" t="s">
        <v>1098</v>
      </c>
      <c r="I87" s="1614" t="s">
        <v>1731</v>
      </c>
      <c r="J87" s="1621" t="s">
        <v>29</v>
      </c>
      <c r="K87" s="1621">
        <v>8.6</v>
      </c>
      <c r="L87" s="1621">
        <v>0.6</v>
      </c>
      <c r="M87" s="1621" t="s">
        <v>241</v>
      </c>
      <c r="N87" s="1621"/>
    </row>
    <row r="88" spans="1:14" ht="19.5">
      <c r="A88" s="1105"/>
      <c r="B88" s="1621">
        <v>16</v>
      </c>
      <c r="C88" s="1621">
        <v>16.12</v>
      </c>
      <c r="D88" s="1614">
        <v>0.9</v>
      </c>
      <c r="E88" s="1625" t="s">
        <v>1727</v>
      </c>
      <c r="F88" s="1621" t="s">
        <v>28</v>
      </c>
      <c r="G88" s="1621">
        <v>835</v>
      </c>
      <c r="H88" s="1621" t="s">
        <v>1098</v>
      </c>
      <c r="I88" s="1614" t="s">
        <v>1733</v>
      </c>
      <c r="J88" s="1621" t="s">
        <v>29</v>
      </c>
      <c r="K88" s="1621">
        <v>8.7</v>
      </c>
      <c r="L88" s="1621">
        <v>0.3</v>
      </c>
      <c r="M88" s="1621" t="s">
        <v>241</v>
      </c>
      <c r="N88" s="1621"/>
    </row>
    <row r="89" spans="1:14" ht="19.5">
      <c r="A89" s="1105"/>
      <c r="B89" s="1621">
        <v>16</v>
      </c>
      <c r="C89" s="1621">
        <v>16.13</v>
      </c>
      <c r="D89" s="1614">
        <v>0.9</v>
      </c>
      <c r="E89" s="1625" t="s">
        <v>1727</v>
      </c>
      <c r="F89" s="1621" t="s">
        <v>28</v>
      </c>
      <c r="G89" s="1621">
        <v>835</v>
      </c>
      <c r="H89" s="1621" t="s">
        <v>1098</v>
      </c>
      <c r="I89" s="1614" t="s">
        <v>1733</v>
      </c>
      <c r="J89" s="1621" t="s">
        <v>29</v>
      </c>
      <c r="K89" s="1621">
        <v>8.6</v>
      </c>
      <c r="L89" s="1621">
        <v>0.3</v>
      </c>
      <c r="M89" s="1621" t="s">
        <v>241</v>
      </c>
      <c r="N89" s="1621"/>
    </row>
    <row r="90" spans="1:14" ht="19.5">
      <c r="A90" s="1105"/>
      <c r="B90" s="1621">
        <v>16</v>
      </c>
      <c r="C90" s="1621">
        <v>16.14</v>
      </c>
      <c r="D90" s="1614">
        <v>1</v>
      </c>
      <c r="E90" s="1625" t="s">
        <v>1727</v>
      </c>
      <c r="F90" s="1621" t="s">
        <v>28</v>
      </c>
      <c r="G90" s="1621">
        <v>835</v>
      </c>
      <c r="H90" s="1621" t="s">
        <v>1098</v>
      </c>
      <c r="I90" s="1614" t="s">
        <v>1731</v>
      </c>
      <c r="J90" s="1621" t="s">
        <v>29</v>
      </c>
      <c r="K90" s="1621">
        <v>8.6</v>
      </c>
      <c r="L90" s="1621">
        <v>0.8</v>
      </c>
      <c r="M90" s="1621" t="s">
        <v>241</v>
      </c>
      <c r="N90" s="1621"/>
    </row>
    <row r="91" spans="1:14" ht="19.5">
      <c r="A91" s="1105"/>
      <c r="B91" s="1621">
        <v>16</v>
      </c>
      <c r="C91" s="1621">
        <v>16.15</v>
      </c>
      <c r="D91" s="1614">
        <v>0.8</v>
      </c>
      <c r="E91" s="1625" t="s">
        <v>1727</v>
      </c>
      <c r="F91" s="1621" t="s">
        <v>28</v>
      </c>
      <c r="G91" s="1621">
        <v>835</v>
      </c>
      <c r="H91" s="1621" t="s">
        <v>1098</v>
      </c>
      <c r="I91" s="1614" t="s">
        <v>1731</v>
      </c>
      <c r="J91" s="1621" t="s">
        <v>29</v>
      </c>
      <c r="K91" s="1621">
        <v>8.5</v>
      </c>
      <c r="L91" s="1621">
        <v>0.8</v>
      </c>
      <c r="M91" s="1621" t="s">
        <v>241</v>
      </c>
      <c r="N91" s="1621"/>
    </row>
    <row r="92" spans="1:14" ht="19.5">
      <c r="A92" s="53"/>
      <c r="B92" s="1621">
        <v>16</v>
      </c>
      <c r="C92" s="1621">
        <v>16.16</v>
      </c>
      <c r="D92" s="1614">
        <v>0.4</v>
      </c>
      <c r="E92" s="1625" t="s">
        <v>1727</v>
      </c>
      <c r="F92" s="1621" t="s">
        <v>28</v>
      </c>
      <c r="G92" s="1621">
        <v>835</v>
      </c>
      <c r="H92" s="1621" t="s">
        <v>1098</v>
      </c>
      <c r="I92" s="1614" t="s">
        <v>1731</v>
      </c>
      <c r="J92" s="1621" t="s">
        <v>29</v>
      </c>
      <c r="K92" s="1621">
        <v>8.5</v>
      </c>
      <c r="L92" s="1621">
        <v>0.8</v>
      </c>
      <c r="M92" s="1621" t="s">
        <v>241</v>
      </c>
      <c r="N92" s="1621"/>
    </row>
    <row r="93" spans="1:14" ht="19.5">
      <c r="A93" s="53"/>
      <c r="B93" s="1621">
        <v>16</v>
      </c>
      <c r="C93" s="1621">
        <v>30.3</v>
      </c>
      <c r="D93" s="1614">
        <v>0.7</v>
      </c>
      <c r="E93" s="1625" t="s">
        <v>1727</v>
      </c>
      <c r="F93" s="1621" t="s">
        <v>28</v>
      </c>
      <c r="G93" s="1621">
        <v>715</v>
      </c>
      <c r="H93" s="1621" t="s">
        <v>1098</v>
      </c>
      <c r="I93" s="1614" t="s">
        <v>1734</v>
      </c>
      <c r="J93" s="1621" t="s">
        <v>29</v>
      </c>
      <c r="K93" s="1621">
        <v>8</v>
      </c>
      <c r="L93" s="1621">
        <v>0.8</v>
      </c>
      <c r="M93" s="1621" t="s">
        <v>241</v>
      </c>
      <c r="N93" s="1621"/>
    </row>
    <row r="94" spans="1:14" ht="19.5">
      <c r="A94" s="53"/>
      <c r="B94" s="1621">
        <v>16</v>
      </c>
      <c r="C94" s="1621">
        <v>30.2</v>
      </c>
      <c r="D94" s="1614">
        <v>0.6</v>
      </c>
      <c r="E94" s="1625" t="s">
        <v>1727</v>
      </c>
      <c r="F94" s="1621" t="s">
        <v>28</v>
      </c>
      <c r="G94" s="1621">
        <v>715</v>
      </c>
      <c r="H94" s="1621" t="s">
        <v>1098</v>
      </c>
      <c r="I94" s="1614" t="s">
        <v>1734</v>
      </c>
      <c r="J94" s="1621" t="s">
        <v>29</v>
      </c>
      <c r="K94" s="1621">
        <v>8</v>
      </c>
      <c r="L94" s="1621">
        <v>0.8</v>
      </c>
      <c r="M94" s="1621" t="s">
        <v>241</v>
      </c>
      <c r="N94" s="1621"/>
    </row>
    <row r="95" spans="1:14" ht="19.5">
      <c r="A95" s="53"/>
      <c r="B95" s="1621">
        <v>17</v>
      </c>
      <c r="C95" s="1621">
        <v>22</v>
      </c>
      <c r="D95" s="1614">
        <v>0.5</v>
      </c>
      <c r="E95" s="1625" t="s">
        <v>1727</v>
      </c>
      <c r="F95" s="1621" t="s">
        <v>28</v>
      </c>
      <c r="G95" s="1621">
        <v>710</v>
      </c>
      <c r="H95" s="1621" t="s">
        <v>1098</v>
      </c>
      <c r="I95" s="1614" t="s">
        <v>1735</v>
      </c>
      <c r="J95" s="1621" t="s">
        <v>29</v>
      </c>
      <c r="K95" s="1621">
        <v>10</v>
      </c>
      <c r="L95" s="1621">
        <v>1.25</v>
      </c>
      <c r="M95" s="1621" t="s">
        <v>241</v>
      </c>
      <c r="N95" s="1621"/>
    </row>
    <row r="96" spans="1:14" ht="19.5">
      <c r="A96" s="53"/>
      <c r="B96" s="1621">
        <v>24</v>
      </c>
      <c r="C96" s="1621">
        <v>6.13</v>
      </c>
      <c r="D96" s="1614">
        <v>0.3</v>
      </c>
      <c r="E96" s="1625" t="s">
        <v>1727</v>
      </c>
      <c r="F96" s="1621" t="s">
        <v>28</v>
      </c>
      <c r="G96" s="1621">
        <v>625</v>
      </c>
      <c r="H96" s="1621" t="s">
        <v>1098</v>
      </c>
      <c r="I96" s="1614" t="s">
        <v>834</v>
      </c>
      <c r="J96" s="1621" t="s">
        <v>29</v>
      </c>
      <c r="K96" s="1621">
        <v>8</v>
      </c>
      <c r="L96" s="1621">
        <v>0.4</v>
      </c>
      <c r="M96" s="1621" t="s">
        <v>241</v>
      </c>
      <c r="N96" s="1621"/>
    </row>
    <row r="97" spans="1:14" ht="19.5">
      <c r="A97" s="53"/>
      <c r="B97" s="1621">
        <v>24</v>
      </c>
      <c r="C97" s="1621">
        <v>19.5</v>
      </c>
      <c r="D97" s="1614">
        <v>0.1</v>
      </c>
      <c r="E97" s="1625" t="s">
        <v>1724</v>
      </c>
      <c r="F97" s="1621" t="s">
        <v>28</v>
      </c>
      <c r="G97" s="1621">
        <v>595</v>
      </c>
      <c r="H97" s="1621" t="s">
        <v>1098</v>
      </c>
      <c r="I97" s="1614" t="s">
        <v>1736</v>
      </c>
      <c r="J97" s="1621" t="s">
        <v>29</v>
      </c>
      <c r="K97" s="1621">
        <v>8</v>
      </c>
      <c r="L97" s="1621">
        <v>0.4</v>
      </c>
      <c r="M97" s="1621" t="s">
        <v>241</v>
      </c>
      <c r="N97" s="1621"/>
    </row>
    <row r="98" spans="1:14" ht="14.25">
      <c r="A98" s="1118" t="s">
        <v>244</v>
      </c>
      <c r="B98" s="682"/>
      <c r="C98" s="682"/>
      <c r="D98" s="1109">
        <f>D97+D96+D95+D94+D93+D92+D91+D90+D89+D88+D87+D86+D85+D84+D83+D81+D82+D80+D79+D78+D77+D76+D75+D74+D73+D72+D71+D70+D69+D68</f>
        <v>22.300000000000004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ht="19.5">
      <c r="A99" s="680" t="s">
        <v>17</v>
      </c>
      <c r="B99" s="1621">
        <v>9</v>
      </c>
      <c r="C99" s="1627">
        <v>40.4</v>
      </c>
      <c r="D99" s="1614">
        <v>0.6</v>
      </c>
      <c r="E99" s="1625" t="s">
        <v>1727</v>
      </c>
      <c r="F99" s="1621" t="s">
        <v>861</v>
      </c>
      <c r="G99" s="1621">
        <v>955</v>
      </c>
      <c r="H99" s="1621" t="s">
        <v>1098</v>
      </c>
      <c r="I99" s="1621" t="s">
        <v>859</v>
      </c>
      <c r="J99" s="1621" t="s">
        <v>29</v>
      </c>
      <c r="K99" s="1621">
        <v>5.8</v>
      </c>
      <c r="L99" s="1621">
        <v>1.2</v>
      </c>
      <c r="M99" s="1621" t="s">
        <v>241</v>
      </c>
      <c r="N99" s="1621" t="s">
        <v>31</v>
      </c>
    </row>
    <row r="100" spans="1:14" ht="19.5">
      <c r="A100" s="1105"/>
      <c r="B100" s="1621">
        <v>22</v>
      </c>
      <c r="C100" s="1627">
        <v>6.2</v>
      </c>
      <c r="D100" s="1614">
        <v>0.8</v>
      </c>
      <c r="E100" s="1625" t="s">
        <v>1727</v>
      </c>
      <c r="F100" s="1621" t="s">
        <v>28</v>
      </c>
      <c r="G100" s="1621">
        <v>800</v>
      </c>
      <c r="H100" s="1621" t="s">
        <v>1098</v>
      </c>
      <c r="I100" s="1621" t="s">
        <v>860</v>
      </c>
      <c r="J100" s="1621" t="s">
        <v>29</v>
      </c>
      <c r="K100" s="1621">
        <v>8.4</v>
      </c>
      <c r="L100" s="1621">
        <v>1.3</v>
      </c>
      <c r="M100" s="1621" t="s">
        <v>241</v>
      </c>
      <c r="N100" s="1621" t="s">
        <v>31</v>
      </c>
    </row>
    <row r="101" spans="1:14" ht="19.5">
      <c r="A101" s="1105"/>
      <c r="B101" s="1621">
        <v>22</v>
      </c>
      <c r="C101" s="1621">
        <v>6.4</v>
      </c>
      <c r="D101" s="1614">
        <v>0.6</v>
      </c>
      <c r="E101" s="1625" t="s">
        <v>1727</v>
      </c>
      <c r="F101" s="1621" t="s">
        <v>28</v>
      </c>
      <c r="G101" s="1621">
        <v>800</v>
      </c>
      <c r="H101" s="1621" t="s">
        <v>1098</v>
      </c>
      <c r="I101" s="1621" t="s">
        <v>1737</v>
      </c>
      <c r="J101" s="1621" t="s">
        <v>29</v>
      </c>
      <c r="K101" s="1621">
        <v>9</v>
      </c>
      <c r="L101" s="1621">
        <v>1.3</v>
      </c>
      <c r="M101" s="1621" t="s">
        <v>241</v>
      </c>
      <c r="N101" s="1621" t="s">
        <v>31</v>
      </c>
    </row>
    <row r="102" spans="1:14" ht="19.5">
      <c r="A102" s="1105"/>
      <c r="B102" s="1621">
        <v>22</v>
      </c>
      <c r="C102" s="1621">
        <v>67.3</v>
      </c>
      <c r="D102" s="1614">
        <v>0.1</v>
      </c>
      <c r="E102" s="1625" t="s">
        <v>1727</v>
      </c>
      <c r="F102" s="1621" t="s">
        <v>861</v>
      </c>
      <c r="G102" s="1621">
        <v>865</v>
      </c>
      <c r="H102" s="1621" t="s">
        <v>1098</v>
      </c>
      <c r="I102" s="1621" t="s">
        <v>1738</v>
      </c>
      <c r="J102" s="1621" t="s">
        <v>29</v>
      </c>
      <c r="K102" s="1621">
        <v>5.6</v>
      </c>
      <c r="L102" s="1621">
        <v>1.2</v>
      </c>
      <c r="M102" s="1621" t="s">
        <v>241</v>
      </c>
      <c r="N102" s="1621" t="s">
        <v>31</v>
      </c>
    </row>
    <row r="103" spans="1:14" ht="19.5">
      <c r="A103" s="53"/>
      <c r="B103" s="1621">
        <v>28</v>
      </c>
      <c r="C103" s="1621">
        <v>12.1</v>
      </c>
      <c r="D103" s="1614">
        <v>0.9</v>
      </c>
      <c r="E103" s="1625" t="s">
        <v>1727</v>
      </c>
      <c r="F103" s="1621" t="s">
        <v>861</v>
      </c>
      <c r="G103" s="1621">
        <v>870</v>
      </c>
      <c r="H103" s="1621" t="s">
        <v>1098</v>
      </c>
      <c r="I103" s="1621" t="s">
        <v>1739</v>
      </c>
      <c r="J103" s="1621" t="s">
        <v>29</v>
      </c>
      <c r="K103" s="1621">
        <v>7.2</v>
      </c>
      <c r="L103" s="1621">
        <v>1.3</v>
      </c>
      <c r="M103" s="1621" t="s">
        <v>241</v>
      </c>
      <c r="N103" s="1621"/>
    </row>
    <row r="104" spans="1:14" ht="19.5">
      <c r="A104" s="53"/>
      <c r="B104" s="1621">
        <v>28</v>
      </c>
      <c r="C104" s="1621">
        <v>12.2</v>
      </c>
      <c r="D104" s="1614">
        <v>1</v>
      </c>
      <c r="E104" s="1625" t="s">
        <v>1727</v>
      </c>
      <c r="F104" s="1621" t="s">
        <v>861</v>
      </c>
      <c r="G104" s="1621">
        <v>870</v>
      </c>
      <c r="H104" s="1621" t="s">
        <v>1098</v>
      </c>
      <c r="I104" s="1621" t="s">
        <v>1740</v>
      </c>
      <c r="J104" s="1621" t="s">
        <v>29</v>
      </c>
      <c r="K104" s="1621">
        <v>7.6</v>
      </c>
      <c r="L104" s="1621">
        <v>1.3</v>
      </c>
      <c r="M104" s="1621" t="s">
        <v>241</v>
      </c>
      <c r="N104" s="1621"/>
    </row>
    <row r="105" spans="1:14" ht="14.25">
      <c r="A105" s="1118" t="s">
        <v>244</v>
      </c>
      <c r="B105" s="1118"/>
      <c r="C105" s="1118"/>
      <c r="D105" s="1109">
        <f>D104+D103+D102+D101+D100+D99</f>
        <v>4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9.5">
      <c r="A106" s="680" t="s">
        <v>18</v>
      </c>
      <c r="B106" s="1112">
        <v>3</v>
      </c>
      <c r="C106" s="1112" t="s">
        <v>1741</v>
      </c>
      <c r="D106" s="1112">
        <v>0.5</v>
      </c>
      <c r="E106" s="1625" t="s">
        <v>1724</v>
      </c>
      <c r="F106" s="1621" t="s">
        <v>28</v>
      </c>
      <c r="G106" s="1621">
        <v>625</v>
      </c>
      <c r="H106" s="1621" t="s">
        <v>1098</v>
      </c>
      <c r="I106" s="1112" t="s">
        <v>1742</v>
      </c>
      <c r="J106" s="1621" t="s">
        <v>29</v>
      </c>
      <c r="K106" s="1112">
        <v>6.4</v>
      </c>
      <c r="L106" s="1112">
        <v>0.4</v>
      </c>
      <c r="M106" s="1112" t="s">
        <v>241</v>
      </c>
      <c r="N106" s="1621"/>
    </row>
    <row r="107" spans="1:14" ht="19.5">
      <c r="A107" s="1105"/>
      <c r="B107" s="1112">
        <v>7</v>
      </c>
      <c r="C107" s="1112" t="s">
        <v>1743</v>
      </c>
      <c r="D107" s="1112">
        <v>0.5</v>
      </c>
      <c r="E107" s="1625" t="s">
        <v>1724</v>
      </c>
      <c r="F107" s="1621" t="s">
        <v>28</v>
      </c>
      <c r="G107" s="1621">
        <v>780</v>
      </c>
      <c r="H107" s="1621" t="s">
        <v>1098</v>
      </c>
      <c r="I107" s="1112" t="s">
        <v>1744</v>
      </c>
      <c r="J107" s="1621" t="s">
        <v>29</v>
      </c>
      <c r="K107" s="1112">
        <v>6</v>
      </c>
      <c r="L107" s="1112">
        <v>0.5</v>
      </c>
      <c r="M107" s="1112" t="s">
        <v>241</v>
      </c>
      <c r="N107" s="1621"/>
    </row>
    <row r="108" spans="1:14" ht="19.5">
      <c r="A108" s="1105"/>
      <c r="B108" s="1112">
        <v>18</v>
      </c>
      <c r="C108" s="1112" t="s">
        <v>1745</v>
      </c>
      <c r="D108" s="1112">
        <v>0.4</v>
      </c>
      <c r="E108" s="1625" t="s">
        <v>1724</v>
      </c>
      <c r="F108" s="1621" t="s">
        <v>28</v>
      </c>
      <c r="G108" s="1621">
        <v>840</v>
      </c>
      <c r="H108" s="1621" t="s">
        <v>1098</v>
      </c>
      <c r="I108" s="1112" t="s">
        <v>1744</v>
      </c>
      <c r="J108" s="1621" t="s">
        <v>29</v>
      </c>
      <c r="K108" s="1112">
        <v>6.3</v>
      </c>
      <c r="L108" s="1112">
        <v>0.4</v>
      </c>
      <c r="M108" s="1112" t="s">
        <v>241</v>
      </c>
      <c r="N108" s="1621"/>
    </row>
    <row r="109" spans="1:14" ht="19.5">
      <c r="A109" s="1105"/>
      <c r="B109" s="1112">
        <v>3</v>
      </c>
      <c r="C109" s="1112" t="s">
        <v>1746</v>
      </c>
      <c r="D109" s="1112">
        <v>0.7</v>
      </c>
      <c r="E109" s="1625" t="s">
        <v>1724</v>
      </c>
      <c r="F109" s="1621" t="s">
        <v>28</v>
      </c>
      <c r="G109" s="1621">
        <v>740</v>
      </c>
      <c r="H109" s="1621" t="s">
        <v>1098</v>
      </c>
      <c r="I109" s="1112" t="s">
        <v>1747</v>
      </c>
      <c r="J109" s="1621" t="s">
        <v>29</v>
      </c>
      <c r="K109" s="1112">
        <v>6</v>
      </c>
      <c r="L109" s="1112">
        <v>0.4</v>
      </c>
      <c r="M109" s="1112" t="s">
        <v>241</v>
      </c>
      <c r="N109" s="1621"/>
    </row>
    <row r="110" spans="1:14" ht="19.5">
      <c r="A110" s="1105"/>
      <c r="B110" s="1112">
        <v>3</v>
      </c>
      <c r="C110" s="1112" t="s">
        <v>1748</v>
      </c>
      <c r="D110" s="1112">
        <v>0.3</v>
      </c>
      <c r="E110" s="1625" t="s">
        <v>1724</v>
      </c>
      <c r="F110" s="1621" t="s">
        <v>28</v>
      </c>
      <c r="G110" s="1621">
        <v>720</v>
      </c>
      <c r="H110" s="1621" t="s">
        <v>1098</v>
      </c>
      <c r="I110" s="1112" t="s">
        <v>1742</v>
      </c>
      <c r="J110" s="1621" t="s">
        <v>29</v>
      </c>
      <c r="K110" s="1112">
        <v>6.4</v>
      </c>
      <c r="L110" s="1112">
        <v>0.5</v>
      </c>
      <c r="M110" s="1112" t="s">
        <v>241</v>
      </c>
      <c r="N110" s="1621"/>
    </row>
    <row r="111" spans="1:14" ht="19.5">
      <c r="A111" s="1105"/>
      <c r="B111" s="1112">
        <v>3</v>
      </c>
      <c r="C111" s="1112" t="s">
        <v>1749</v>
      </c>
      <c r="D111" s="1112">
        <v>0.6</v>
      </c>
      <c r="E111" s="1625" t="s">
        <v>1724</v>
      </c>
      <c r="F111" s="1621" t="s">
        <v>28</v>
      </c>
      <c r="G111" s="1621">
        <v>740</v>
      </c>
      <c r="H111" s="1621" t="s">
        <v>1098</v>
      </c>
      <c r="I111" s="1112" t="s">
        <v>1747</v>
      </c>
      <c r="J111" s="1621" t="s">
        <v>29</v>
      </c>
      <c r="K111" s="1112">
        <v>6.2</v>
      </c>
      <c r="L111" s="1112">
        <v>0.5</v>
      </c>
      <c r="M111" s="1112" t="s">
        <v>241</v>
      </c>
      <c r="N111" s="1621"/>
    </row>
    <row r="112" spans="1:14" ht="19.5">
      <c r="A112" s="1105"/>
      <c r="B112" s="1112">
        <v>18</v>
      </c>
      <c r="C112" s="1112" t="s">
        <v>1750</v>
      </c>
      <c r="D112" s="1112">
        <v>1</v>
      </c>
      <c r="E112" s="1625" t="s">
        <v>1724</v>
      </c>
      <c r="F112" s="1621" t="s">
        <v>28</v>
      </c>
      <c r="G112" s="1621">
        <v>980</v>
      </c>
      <c r="H112" s="1621" t="s">
        <v>1098</v>
      </c>
      <c r="I112" s="1112" t="s">
        <v>1747</v>
      </c>
      <c r="J112" s="1621" t="s">
        <v>29</v>
      </c>
      <c r="K112" s="1112">
        <v>6.3</v>
      </c>
      <c r="L112" s="1112">
        <v>0.4</v>
      </c>
      <c r="M112" s="1112" t="s">
        <v>241</v>
      </c>
      <c r="N112" s="1621"/>
    </row>
    <row r="113" spans="1:14" ht="19.5">
      <c r="A113" s="1105"/>
      <c r="B113" s="1112">
        <v>18</v>
      </c>
      <c r="C113" s="1112">
        <v>51.3</v>
      </c>
      <c r="D113" s="1112">
        <v>0.9</v>
      </c>
      <c r="E113" s="1625" t="s">
        <v>1724</v>
      </c>
      <c r="F113" s="1621" t="s">
        <v>28</v>
      </c>
      <c r="G113" s="1621">
        <v>890</v>
      </c>
      <c r="H113" s="1621" t="s">
        <v>1098</v>
      </c>
      <c r="I113" s="1112" t="s">
        <v>1747</v>
      </c>
      <c r="J113" s="1621" t="s">
        <v>29</v>
      </c>
      <c r="K113" s="1112">
        <v>6</v>
      </c>
      <c r="L113" s="1112">
        <v>0.5</v>
      </c>
      <c r="M113" s="1112" t="s">
        <v>241</v>
      </c>
      <c r="N113" s="1621"/>
    </row>
    <row r="114" spans="1:14" ht="14.25">
      <c r="A114" s="1118" t="s">
        <v>244</v>
      </c>
      <c r="B114" s="682"/>
      <c r="C114" s="682"/>
      <c r="D114" s="1109">
        <f>D113+D112+D111+D110+D109+D108+D107+D106</f>
        <v>4.9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ht="19.5">
      <c r="A115" s="680" t="s">
        <v>19</v>
      </c>
      <c r="B115" s="1621">
        <v>12</v>
      </c>
      <c r="C115" s="1621">
        <v>17.1</v>
      </c>
      <c r="D115" s="1614">
        <v>1</v>
      </c>
      <c r="E115" s="1625" t="s">
        <v>1724</v>
      </c>
      <c r="F115" s="1621" t="s">
        <v>28</v>
      </c>
      <c r="G115" s="1621">
        <v>700</v>
      </c>
      <c r="H115" s="1621" t="s">
        <v>1098</v>
      </c>
      <c r="I115" s="1621" t="s">
        <v>831</v>
      </c>
      <c r="J115" s="1621" t="s">
        <v>29</v>
      </c>
      <c r="K115" s="1621">
        <v>9.5</v>
      </c>
      <c r="L115" s="1621">
        <v>0.8</v>
      </c>
      <c r="M115" s="1621" t="s">
        <v>241</v>
      </c>
      <c r="N115" s="1621"/>
    </row>
    <row r="116" spans="1:14" ht="19.5">
      <c r="A116" s="53"/>
      <c r="B116" s="1621">
        <v>12</v>
      </c>
      <c r="C116" s="1621">
        <v>35</v>
      </c>
      <c r="D116" s="1614">
        <v>0.8</v>
      </c>
      <c r="E116" s="1625" t="s">
        <v>1724</v>
      </c>
      <c r="F116" s="1621" t="s">
        <v>28</v>
      </c>
      <c r="G116" s="1621">
        <v>750</v>
      </c>
      <c r="H116" s="1621" t="s">
        <v>1098</v>
      </c>
      <c r="I116" s="1621" t="s">
        <v>265</v>
      </c>
      <c r="J116" s="1621" t="s">
        <v>29</v>
      </c>
      <c r="K116" s="1621">
        <v>9</v>
      </c>
      <c r="L116" s="1621">
        <v>0.4</v>
      </c>
      <c r="M116" s="1621" t="s">
        <v>241</v>
      </c>
      <c r="N116" s="1621"/>
    </row>
    <row r="117" spans="1:14" ht="19.5">
      <c r="A117" s="53"/>
      <c r="B117" s="1621">
        <v>12</v>
      </c>
      <c r="C117" s="1621">
        <v>36</v>
      </c>
      <c r="D117" s="1614">
        <v>0.6</v>
      </c>
      <c r="E117" s="1625" t="s">
        <v>1724</v>
      </c>
      <c r="F117" s="1621" t="s">
        <v>28</v>
      </c>
      <c r="G117" s="1621">
        <v>760</v>
      </c>
      <c r="H117" s="1621" t="s">
        <v>1098</v>
      </c>
      <c r="I117" s="1621" t="s">
        <v>36</v>
      </c>
      <c r="J117" s="1621" t="s">
        <v>29</v>
      </c>
      <c r="K117" s="1621">
        <v>8.5</v>
      </c>
      <c r="L117" s="1621">
        <v>0.4</v>
      </c>
      <c r="M117" s="1621" t="s">
        <v>241</v>
      </c>
      <c r="N117" s="1621"/>
    </row>
    <row r="118" spans="1:14" ht="19.5">
      <c r="A118" s="53"/>
      <c r="B118" s="1621">
        <v>12</v>
      </c>
      <c r="C118" s="1621">
        <v>60.1</v>
      </c>
      <c r="D118" s="1614">
        <v>0.9</v>
      </c>
      <c r="E118" s="1625" t="s">
        <v>1724</v>
      </c>
      <c r="F118" s="1621" t="s">
        <v>28</v>
      </c>
      <c r="G118" s="1621">
        <v>680</v>
      </c>
      <c r="H118" s="1621" t="s">
        <v>1098</v>
      </c>
      <c r="I118" s="1621" t="s">
        <v>265</v>
      </c>
      <c r="J118" s="1621" t="s">
        <v>29</v>
      </c>
      <c r="K118" s="1621">
        <v>10.2</v>
      </c>
      <c r="L118" s="1621">
        <v>0.8</v>
      </c>
      <c r="M118" s="1621" t="s">
        <v>241</v>
      </c>
      <c r="N118" s="1621"/>
    </row>
    <row r="119" spans="1:14" ht="19.5">
      <c r="A119" s="53"/>
      <c r="B119" s="1621">
        <v>12</v>
      </c>
      <c r="C119" s="1621">
        <v>75.1</v>
      </c>
      <c r="D119" s="1614">
        <v>1</v>
      </c>
      <c r="E119" s="1625" t="s">
        <v>1724</v>
      </c>
      <c r="F119" s="1621" t="s">
        <v>28</v>
      </c>
      <c r="G119" s="1621">
        <v>810</v>
      </c>
      <c r="H119" s="1621" t="s">
        <v>1098</v>
      </c>
      <c r="I119" s="1621" t="s">
        <v>36</v>
      </c>
      <c r="J119" s="1621" t="s">
        <v>29</v>
      </c>
      <c r="K119" s="1621">
        <v>9.8</v>
      </c>
      <c r="L119" s="1621">
        <v>0.8</v>
      </c>
      <c r="M119" s="1621" t="s">
        <v>241</v>
      </c>
      <c r="N119" s="1621"/>
    </row>
    <row r="120" spans="1:14" ht="19.5">
      <c r="A120" s="53"/>
      <c r="B120" s="1621">
        <v>15</v>
      </c>
      <c r="C120" s="1621">
        <v>22.1</v>
      </c>
      <c r="D120" s="1614">
        <v>0.9</v>
      </c>
      <c r="E120" s="1625" t="s">
        <v>1724</v>
      </c>
      <c r="F120" s="1621" t="s">
        <v>28</v>
      </c>
      <c r="G120" s="1621">
        <v>800</v>
      </c>
      <c r="H120" s="1621" t="s">
        <v>1098</v>
      </c>
      <c r="I120" s="1621" t="s">
        <v>265</v>
      </c>
      <c r="J120" s="1621" t="s">
        <v>29</v>
      </c>
      <c r="K120" s="1621">
        <v>9</v>
      </c>
      <c r="L120" s="1621">
        <v>0.8</v>
      </c>
      <c r="M120" s="1621" t="s">
        <v>241</v>
      </c>
      <c r="N120" s="1621"/>
    </row>
    <row r="121" spans="1:14" ht="19.5">
      <c r="A121" s="53"/>
      <c r="B121" s="1621">
        <v>22</v>
      </c>
      <c r="C121" s="1621">
        <v>25.1</v>
      </c>
      <c r="D121" s="1614">
        <v>1</v>
      </c>
      <c r="E121" s="1625" t="s">
        <v>1724</v>
      </c>
      <c r="F121" s="1621" t="s">
        <v>28</v>
      </c>
      <c r="G121" s="1621">
        <v>960</v>
      </c>
      <c r="H121" s="1621" t="s">
        <v>1098</v>
      </c>
      <c r="I121" s="1621" t="s">
        <v>36</v>
      </c>
      <c r="J121" s="1621" t="s">
        <v>29</v>
      </c>
      <c r="K121" s="1621">
        <v>9.1</v>
      </c>
      <c r="L121" s="1621">
        <v>0.8</v>
      </c>
      <c r="M121" s="1621" t="s">
        <v>241</v>
      </c>
      <c r="N121" s="1621"/>
    </row>
    <row r="122" spans="1:14" ht="19.5">
      <c r="A122" s="53"/>
      <c r="B122" s="1621">
        <v>22</v>
      </c>
      <c r="C122" s="1621">
        <v>12.2</v>
      </c>
      <c r="D122" s="1614">
        <v>1</v>
      </c>
      <c r="E122" s="1625" t="s">
        <v>1724</v>
      </c>
      <c r="F122" s="1621" t="s">
        <v>28</v>
      </c>
      <c r="G122" s="1621">
        <v>1000</v>
      </c>
      <c r="H122" s="1621" t="s">
        <v>1098</v>
      </c>
      <c r="I122" s="1621" t="s">
        <v>33</v>
      </c>
      <c r="J122" s="1621" t="s">
        <v>29</v>
      </c>
      <c r="K122" s="1621">
        <v>8.2</v>
      </c>
      <c r="L122" s="1621">
        <v>0.4</v>
      </c>
      <c r="M122" s="1621" t="s">
        <v>241</v>
      </c>
      <c r="N122" s="1621"/>
    </row>
    <row r="123" spans="1:14" ht="19.5">
      <c r="A123" s="53"/>
      <c r="B123" s="1621">
        <v>23</v>
      </c>
      <c r="C123" s="1621">
        <v>3.3</v>
      </c>
      <c r="D123" s="1614">
        <v>1</v>
      </c>
      <c r="E123" s="1625" t="s">
        <v>1727</v>
      </c>
      <c r="F123" s="1621" t="s">
        <v>28</v>
      </c>
      <c r="G123" s="1621">
        <v>980</v>
      </c>
      <c r="H123" s="1621" t="s">
        <v>1098</v>
      </c>
      <c r="I123" s="1621" t="s">
        <v>33</v>
      </c>
      <c r="J123" s="1621" t="s">
        <v>29</v>
      </c>
      <c r="K123" s="1621">
        <v>8.5</v>
      </c>
      <c r="L123" s="1621">
        <v>0.4</v>
      </c>
      <c r="M123" s="1621" t="s">
        <v>241</v>
      </c>
      <c r="N123" s="1621"/>
    </row>
    <row r="124" spans="1:14" ht="19.5">
      <c r="A124" s="53"/>
      <c r="B124" s="1621">
        <v>23</v>
      </c>
      <c r="C124" s="1621">
        <v>3.4</v>
      </c>
      <c r="D124" s="1614">
        <v>1</v>
      </c>
      <c r="E124" s="1625" t="s">
        <v>1727</v>
      </c>
      <c r="F124" s="1621" t="s">
        <v>28</v>
      </c>
      <c r="G124" s="1621">
        <v>980</v>
      </c>
      <c r="H124" s="1621" t="s">
        <v>1098</v>
      </c>
      <c r="I124" s="1621" t="s">
        <v>33</v>
      </c>
      <c r="J124" s="1621" t="s">
        <v>29</v>
      </c>
      <c r="K124" s="1621">
        <v>8.2</v>
      </c>
      <c r="L124" s="1621">
        <v>0.4</v>
      </c>
      <c r="M124" s="1621" t="s">
        <v>241</v>
      </c>
      <c r="N124" s="1621"/>
    </row>
    <row r="125" spans="1:14" ht="19.5">
      <c r="A125" s="53"/>
      <c r="B125" s="1621">
        <v>23</v>
      </c>
      <c r="C125" s="1621">
        <v>3.5</v>
      </c>
      <c r="D125" s="1614">
        <v>0.7</v>
      </c>
      <c r="E125" s="1625" t="s">
        <v>1727</v>
      </c>
      <c r="F125" s="1621" t="s">
        <v>28</v>
      </c>
      <c r="G125" s="1621">
        <v>980</v>
      </c>
      <c r="H125" s="1621" t="s">
        <v>1098</v>
      </c>
      <c r="I125" s="1621" t="s">
        <v>36</v>
      </c>
      <c r="J125" s="1621" t="s">
        <v>29</v>
      </c>
      <c r="K125" s="1621">
        <v>9</v>
      </c>
      <c r="L125" s="1621">
        <v>0.6</v>
      </c>
      <c r="M125" s="1621" t="s">
        <v>241</v>
      </c>
      <c r="N125" s="1621"/>
    </row>
    <row r="126" spans="1:14" ht="19.5">
      <c r="A126" s="53"/>
      <c r="B126" s="1621">
        <v>23</v>
      </c>
      <c r="C126" s="1621">
        <v>16.2</v>
      </c>
      <c r="D126" s="1614">
        <v>0.8</v>
      </c>
      <c r="E126" s="1625" t="s">
        <v>1727</v>
      </c>
      <c r="F126" s="1621" t="s">
        <v>28</v>
      </c>
      <c r="G126" s="1621">
        <v>800</v>
      </c>
      <c r="H126" s="1621" t="s">
        <v>1098</v>
      </c>
      <c r="I126" s="1621" t="s">
        <v>35</v>
      </c>
      <c r="J126" s="1621" t="s">
        <v>29</v>
      </c>
      <c r="K126" s="1621">
        <v>10.5</v>
      </c>
      <c r="L126" s="1621">
        <v>0.8</v>
      </c>
      <c r="M126" s="1621" t="s">
        <v>241</v>
      </c>
      <c r="N126" s="1621"/>
    </row>
    <row r="127" spans="1:14" ht="19.5">
      <c r="A127" s="53"/>
      <c r="B127" s="1621">
        <v>23</v>
      </c>
      <c r="C127" s="1621">
        <v>16.3</v>
      </c>
      <c r="D127" s="1614">
        <v>0.2</v>
      </c>
      <c r="E127" s="1625" t="s">
        <v>1727</v>
      </c>
      <c r="F127" s="1621" t="s">
        <v>28</v>
      </c>
      <c r="G127" s="1621">
        <v>800</v>
      </c>
      <c r="H127" s="1621" t="s">
        <v>1098</v>
      </c>
      <c r="I127" s="1621" t="s">
        <v>831</v>
      </c>
      <c r="J127" s="1621" t="s">
        <v>29</v>
      </c>
      <c r="K127" s="1621">
        <v>9.8</v>
      </c>
      <c r="L127" s="1621">
        <v>0.8</v>
      </c>
      <c r="M127" s="1621" t="s">
        <v>241</v>
      </c>
      <c r="N127" s="1621"/>
    </row>
    <row r="128" spans="1:14" ht="19.5">
      <c r="A128" s="53"/>
      <c r="B128" s="1621">
        <v>23</v>
      </c>
      <c r="C128" s="1621">
        <v>34.2</v>
      </c>
      <c r="D128" s="1614">
        <v>0.8</v>
      </c>
      <c r="E128" s="1625" t="s">
        <v>1727</v>
      </c>
      <c r="F128" s="1621" t="s">
        <v>28</v>
      </c>
      <c r="G128" s="1621">
        <v>880</v>
      </c>
      <c r="H128" s="1621" t="s">
        <v>1098</v>
      </c>
      <c r="I128" s="1621" t="s">
        <v>834</v>
      </c>
      <c r="J128" s="1621" t="s">
        <v>29</v>
      </c>
      <c r="K128" s="1621">
        <v>8.5</v>
      </c>
      <c r="L128" s="1621">
        <v>0.6</v>
      </c>
      <c r="M128" s="1621" t="s">
        <v>241</v>
      </c>
      <c r="N128" s="1621"/>
    </row>
    <row r="129" spans="1:14" ht="19.5">
      <c r="A129" s="53"/>
      <c r="B129" s="1621">
        <v>24</v>
      </c>
      <c r="C129" s="1621">
        <v>9.1</v>
      </c>
      <c r="D129" s="1614">
        <v>0.8</v>
      </c>
      <c r="E129" s="1625" t="s">
        <v>1724</v>
      </c>
      <c r="F129" s="1621" t="s">
        <v>28</v>
      </c>
      <c r="G129" s="1621">
        <v>920</v>
      </c>
      <c r="H129" s="1621" t="s">
        <v>1098</v>
      </c>
      <c r="I129" s="1621" t="s">
        <v>834</v>
      </c>
      <c r="J129" s="1621" t="s">
        <v>29</v>
      </c>
      <c r="K129" s="1621">
        <v>10.5</v>
      </c>
      <c r="L129" s="1621">
        <v>0.8</v>
      </c>
      <c r="M129" s="1621" t="s">
        <v>241</v>
      </c>
      <c r="N129" s="1621"/>
    </row>
    <row r="130" spans="1:14" ht="19.5">
      <c r="A130" s="53"/>
      <c r="B130" s="1621">
        <v>25</v>
      </c>
      <c r="C130" s="1621">
        <v>20.1</v>
      </c>
      <c r="D130" s="1614">
        <v>0.8</v>
      </c>
      <c r="E130" s="1625" t="s">
        <v>1727</v>
      </c>
      <c r="F130" s="1621" t="s">
        <v>28</v>
      </c>
      <c r="G130" s="1621">
        <v>640</v>
      </c>
      <c r="H130" s="1621" t="s">
        <v>1098</v>
      </c>
      <c r="I130" s="1621" t="s">
        <v>34</v>
      </c>
      <c r="J130" s="1621" t="s">
        <v>29</v>
      </c>
      <c r="K130" s="1621">
        <v>10.8</v>
      </c>
      <c r="L130" s="1621">
        <v>0.8</v>
      </c>
      <c r="M130" s="1621" t="s">
        <v>241</v>
      </c>
      <c r="N130" s="1621"/>
    </row>
    <row r="131" spans="1:14" ht="19.5">
      <c r="A131" s="53"/>
      <c r="B131" s="1621">
        <v>25</v>
      </c>
      <c r="C131" s="1621">
        <v>12</v>
      </c>
      <c r="D131" s="1614">
        <v>0.5</v>
      </c>
      <c r="E131" s="1625" t="s">
        <v>1727</v>
      </c>
      <c r="F131" s="1621" t="s">
        <v>28</v>
      </c>
      <c r="G131" s="1621">
        <v>640</v>
      </c>
      <c r="H131" s="1621" t="s">
        <v>1098</v>
      </c>
      <c r="I131" s="1621" t="s">
        <v>681</v>
      </c>
      <c r="J131" s="1621" t="s">
        <v>29</v>
      </c>
      <c r="K131" s="1621">
        <v>9</v>
      </c>
      <c r="L131" s="1621">
        <v>1</v>
      </c>
      <c r="M131" s="1621" t="s">
        <v>241</v>
      </c>
      <c r="N131" s="1621"/>
    </row>
    <row r="132" spans="1:14" ht="19.5">
      <c r="A132" s="53"/>
      <c r="B132" s="1621">
        <v>25</v>
      </c>
      <c r="C132" s="1621">
        <v>21.4</v>
      </c>
      <c r="D132" s="1614">
        <v>0.6</v>
      </c>
      <c r="E132" s="1625" t="s">
        <v>1727</v>
      </c>
      <c r="F132" s="1621" t="s">
        <v>28</v>
      </c>
      <c r="G132" s="1621">
        <v>720</v>
      </c>
      <c r="H132" s="1621" t="s">
        <v>1098</v>
      </c>
      <c r="I132" s="1621" t="s">
        <v>35</v>
      </c>
      <c r="J132" s="1621" t="s">
        <v>29</v>
      </c>
      <c r="K132" s="1621">
        <v>9.2</v>
      </c>
      <c r="L132" s="1621">
        <v>0.5</v>
      </c>
      <c r="M132" s="1621" t="s">
        <v>241</v>
      </c>
      <c r="N132" s="1621"/>
    </row>
    <row r="133" spans="1:14" ht="19.5">
      <c r="A133" s="53"/>
      <c r="B133" s="1621">
        <v>37</v>
      </c>
      <c r="C133" s="1621">
        <v>20.2</v>
      </c>
      <c r="D133" s="1614">
        <v>1</v>
      </c>
      <c r="E133" s="1625" t="s">
        <v>1727</v>
      </c>
      <c r="F133" s="1621" t="s">
        <v>28</v>
      </c>
      <c r="G133" s="1621">
        <v>840</v>
      </c>
      <c r="H133" s="1621" t="s">
        <v>1098</v>
      </c>
      <c r="I133" s="1621" t="s">
        <v>265</v>
      </c>
      <c r="J133" s="1621" t="s">
        <v>29</v>
      </c>
      <c r="K133" s="1621">
        <v>9.5</v>
      </c>
      <c r="L133" s="1621">
        <v>0.6</v>
      </c>
      <c r="M133" s="1621" t="s">
        <v>241</v>
      </c>
      <c r="N133" s="1621"/>
    </row>
    <row r="134" spans="1:14" ht="19.5">
      <c r="A134" s="53"/>
      <c r="B134" s="1621">
        <v>44</v>
      </c>
      <c r="C134" s="1621">
        <v>10.1</v>
      </c>
      <c r="D134" s="1614">
        <v>0.7</v>
      </c>
      <c r="E134" s="1625" t="s">
        <v>1727</v>
      </c>
      <c r="F134" s="1621" t="s">
        <v>28</v>
      </c>
      <c r="G134" s="1621">
        <v>725</v>
      </c>
      <c r="H134" s="1621" t="s">
        <v>1098</v>
      </c>
      <c r="I134" s="1621" t="s">
        <v>34</v>
      </c>
      <c r="J134" s="1621" t="s">
        <v>29</v>
      </c>
      <c r="K134" s="1621">
        <v>10.2</v>
      </c>
      <c r="L134" s="1621">
        <v>0.75</v>
      </c>
      <c r="M134" s="1621" t="s">
        <v>241</v>
      </c>
      <c r="N134" s="1621"/>
    </row>
    <row r="135" spans="1:14" ht="19.5">
      <c r="A135" s="53"/>
      <c r="B135" s="1621">
        <v>44</v>
      </c>
      <c r="C135" s="1621">
        <v>22.2</v>
      </c>
      <c r="D135" s="1614">
        <v>1</v>
      </c>
      <c r="E135" s="1625" t="s">
        <v>1727</v>
      </c>
      <c r="F135" s="1621" t="s">
        <v>28</v>
      </c>
      <c r="G135" s="1621">
        <v>790</v>
      </c>
      <c r="H135" s="1621" t="s">
        <v>1098</v>
      </c>
      <c r="I135" s="1621" t="s">
        <v>35</v>
      </c>
      <c r="J135" s="1621" t="s">
        <v>29</v>
      </c>
      <c r="K135" s="1621">
        <v>9.2</v>
      </c>
      <c r="L135" s="1621">
        <v>0.6</v>
      </c>
      <c r="M135" s="1621" t="s">
        <v>241</v>
      </c>
      <c r="N135" s="1621"/>
    </row>
    <row r="136" spans="1:14" ht="14.25">
      <c r="A136" s="1118" t="s">
        <v>244</v>
      </c>
      <c r="B136" s="682"/>
      <c r="C136" s="682"/>
      <c r="D136" s="1109">
        <f>D135+D134+D133+D132+D131+D130+D129+D127+D128+D126+D125+D124+D123+D122+D121+D120+D119+D118+D117+D116+D115</f>
        <v>17.1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ht="19.5">
      <c r="A137" s="680" t="s">
        <v>20</v>
      </c>
      <c r="B137" s="1621">
        <v>12</v>
      </c>
      <c r="C137" s="1621">
        <v>41.1</v>
      </c>
      <c r="D137" s="1621">
        <v>1</v>
      </c>
      <c r="E137" s="1625" t="s">
        <v>1724</v>
      </c>
      <c r="F137" s="1621" t="s">
        <v>861</v>
      </c>
      <c r="G137" s="1621">
        <v>720</v>
      </c>
      <c r="H137" s="1621" t="s">
        <v>1098</v>
      </c>
      <c r="I137" s="1614" t="s">
        <v>1751</v>
      </c>
      <c r="J137" s="1621" t="s">
        <v>29</v>
      </c>
      <c r="K137" s="1621">
        <v>10.2</v>
      </c>
      <c r="L137" s="1621">
        <v>1.2</v>
      </c>
      <c r="M137" s="1621" t="s">
        <v>241</v>
      </c>
      <c r="N137" s="1621"/>
    </row>
    <row r="138" spans="1:14" ht="19.5">
      <c r="A138" s="53"/>
      <c r="B138" s="1621">
        <v>12</v>
      </c>
      <c r="C138" s="1621">
        <v>38.1</v>
      </c>
      <c r="D138" s="1621">
        <v>1</v>
      </c>
      <c r="E138" s="1625" t="s">
        <v>1724</v>
      </c>
      <c r="F138" s="1621" t="s">
        <v>861</v>
      </c>
      <c r="G138" s="1621">
        <v>770</v>
      </c>
      <c r="H138" s="1621" t="s">
        <v>1098</v>
      </c>
      <c r="I138" s="1614" t="s">
        <v>1752</v>
      </c>
      <c r="J138" s="1621" t="s">
        <v>29</v>
      </c>
      <c r="K138" s="1621">
        <v>12.2</v>
      </c>
      <c r="L138" s="1621">
        <v>1.2</v>
      </c>
      <c r="M138" s="1621" t="s">
        <v>241</v>
      </c>
      <c r="N138" s="1621"/>
    </row>
    <row r="139" spans="1:14" ht="19.5">
      <c r="A139" s="53"/>
      <c r="B139" s="1621">
        <v>12</v>
      </c>
      <c r="C139" s="1621">
        <v>45.1</v>
      </c>
      <c r="D139" s="1621">
        <v>0.7</v>
      </c>
      <c r="E139" s="1625" t="s">
        <v>1724</v>
      </c>
      <c r="F139" s="1621" t="s">
        <v>861</v>
      </c>
      <c r="G139" s="1621">
        <v>880</v>
      </c>
      <c r="H139" s="1621" t="s">
        <v>1098</v>
      </c>
      <c r="I139" s="1614" t="s">
        <v>1752</v>
      </c>
      <c r="J139" s="1621" t="s">
        <v>29</v>
      </c>
      <c r="K139" s="1621">
        <v>9.8</v>
      </c>
      <c r="L139" s="1621">
        <v>1.2</v>
      </c>
      <c r="M139" s="1621" t="s">
        <v>241</v>
      </c>
      <c r="N139" s="1621"/>
    </row>
    <row r="140" spans="1:14" ht="14.25">
      <c r="A140" s="1118" t="s">
        <v>244</v>
      </c>
      <c r="B140" s="682"/>
      <c r="C140" s="682"/>
      <c r="D140" s="1109">
        <f>D139+D138+D137</f>
        <v>2.7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</row>
    <row r="141" spans="1:14" ht="14.25">
      <c r="A141" s="680" t="s">
        <v>21</v>
      </c>
      <c r="B141" s="1621">
        <v>2</v>
      </c>
      <c r="C141" s="1621">
        <v>17.2</v>
      </c>
      <c r="D141" s="1621">
        <v>0.9</v>
      </c>
      <c r="E141" s="1621" t="s">
        <v>342</v>
      </c>
      <c r="F141" s="1621" t="s">
        <v>28</v>
      </c>
      <c r="G141" s="1621">
        <v>750</v>
      </c>
      <c r="H141" s="1621" t="s">
        <v>1098</v>
      </c>
      <c r="I141" s="1621" t="s">
        <v>1753</v>
      </c>
      <c r="J141" s="1621" t="s">
        <v>29</v>
      </c>
      <c r="K141" s="1621">
        <v>7.7</v>
      </c>
      <c r="L141" s="1621">
        <v>0.3</v>
      </c>
      <c r="M141" s="1621" t="s">
        <v>390</v>
      </c>
      <c r="N141" s="1621"/>
    </row>
    <row r="142" spans="1:14" ht="14.25">
      <c r="A142" s="1105"/>
      <c r="B142" s="1621">
        <v>2</v>
      </c>
      <c r="C142" s="1621">
        <v>17.1</v>
      </c>
      <c r="D142" s="1621">
        <v>1</v>
      </c>
      <c r="E142" s="1621" t="s">
        <v>342</v>
      </c>
      <c r="F142" s="1621" t="s">
        <v>28</v>
      </c>
      <c r="G142" s="1621">
        <v>750</v>
      </c>
      <c r="H142" s="1621" t="s">
        <v>1098</v>
      </c>
      <c r="I142" s="1621" t="s">
        <v>1754</v>
      </c>
      <c r="J142" s="1621" t="s">
        <v>29</v>
      </c>
      <c r="K142" s="1621">
        <v>12.8</v>
      </c>
      <c r="L142" s="1621">
        <v>0.3</v>
      </c>
      <c r="M142" s="1621" t="s">
        <v>241</v>
      </c>
      <c r="N142" s="1621"/>
    </row>
    <row r="143" spans="1:14" ht="14.25">
      <c r="A143" s="1105"/>
      <c r="B143" s="1621">
        <v>2</v>
      </c>
      <c r="C143" s="1621">
        <v>14.1</v>
      </c>
      <c r="D143" s="1621">
        <v>0.8</v>
      </c>
      <c r="E143" s="1621" t="s">
        <v>342</v>
      </c>
      <c r="F143" s="1621" t="s">
        <v>28</v>
      </c>
      <c r="G143" s="1621">
        <v>950</v>
      </c>
      <c r="H143" s="1621" t="s">
        <v>1098</v>
      </c>
      <c r="I143" s="1621" t="s">
        <v>1755</v>
      </c>
      <c r="J143" s="1621" t="s">
        <v>29</v>
      </c>
      <c r="K143" s="1621">
        <v>15.4</v>
      </c>
      <c r="L143" s="1621">
        <v>0.8</v>
      </c>
      <c r="M143" s="1621" t="s">
        <v>241</v>
      </c>
      <c r="N143" s="1621"/>
    </row>
    <row r="144" spans="1:14" ht="14.25">
      <c r="A144" s="1105"/>
      <c r="B144" s="1621">
        <v>2</v>
      </c>
      <c r="C144" s="1621">
        <v>14.2</v>
      </c>
      <c r="D144" s="1621">
        <v>1</v>
      </c>
      <c r="E144" s="1621" t="s">
        <v>342</v>
      </c>
      <c r="F144" s="1621" t="s">
        <v>28</v>
      </c>
      <c r="G144" s="1621">
        <v>950</v>
      </c>
      <c r="H144" s="1621" t="s">
        <v>1098</v>
      </c>
      <c r="I144" s="1621" t="s">
        <v>853</v>
      </c>
      <c r="J144" s="1621" t="s">
        <v>29</v>
      </c>
      <c r="K144" s="1621">
        <v>15.4</v>
      </c>
      <c r="L144" s="1621">
        <v>0.7</v>
      </c>
      <c r="M144" s="1621" t="s">
        <v>241</v>
      </c>
      <c r="N144" s="1621"/>
    </row>
    <row r="145" spans="1:14" ht="14.25">
      <c r="A145" s="1105"/>
      <c r="B145" s="1621">
        <v>2</v>
      </c>
      <c r="C145" s="1621">
        <v>14.3</v>
      </c>
      <c r="D145" s="1621">
        <v>1</v>
      </c>
      <c r="E145" s="1621" t="s">
        <v>342</v>
      </c>
      <c r="F145" s="1621" t="s">
        <v>28</v>
      </c>
      <c r="G145" s="1621">
        <v>950</v>
      </c>
      <c r="H145" s="1621" t="s">
        <v>1098</v>
      </c>
      <c r="I145" s="1621" t="s">
        <v>1756</v>
      </c>
      <c r="J145" s="1621" t="s">
        <v>29</v>
      </c>
      <c r="K145" s="1621">
        <v>17.4</v>
      </c>
      <c r="L145" s="1621">
        <v>0.8</v>
      </c>
      <c r="M145" s="1621" t="s">
        <v>241</v>
      </c>
      <c r="N145" s="1621"/>
    </row>
    <row r="146" spans="1:14" ht="14.25">
      <c r="A146" s="1105"/>
      <c r="B146" s="1621">
        <v>2</v>
      </c>
      <c r="C146" s="1621">
        <v>15</v>
      </c>
      <c r="D146" s="1621">
        <v>0.6</v>
      </c>
      <c r="E146" s="1621" t="s">
        <v>342</v>
      </c>
      <c r="F146" s="1621" t="s">
        <v>28</v>
      </c>
      <c r="G146" s="1621">
        <v>880</v>
      </c>
      <c r="H146" s="1621" t="s">
        <v>1098</v>
      </c>
      <c r="I146" s="1621" t="s">
        <v>1757</v>
      </c>
      <c r="J146" s="1621" t="s">
        <v>29</v>
      </c>
      <c r="K146" s="1621">
        <v>9.8</v>
      </c>
      <c r="L146" s="1621">
        <v>0.6</v>
      </c>
      <c r="M146" s="1621" t="s">
        <v>241</v>
      </c>
      <c r="N146" s="1621"/>
    </row>
    <row r="147" spans="1:14" ht="14.25">
      <c r="A147" s="1105"/>
      <c r="B147" s="1621">
        <v>12</v>
      </c>
      <c r="C147" s="1621">
        <v>8.1</v>
      </c>
      <c r="D147" s="1621">
        <v>1</v>
      </c>
      <c r="E147" s="1621" t="s">
        <v>342</v>
      </c>
      <c r="F147" s="1621" t="s">
        <v>28</v>
      </c>
      <c r="G147" s="1621">
        <v>730</v>
      </c>
      <c r="H147" s="1621" t="s">
        <v>1098</v>
      </c>
      <c r="I147" s="1621" t="s">
        <v>1758</v>
      </c>
      <c r="J147" s="1621" t="s">
        <v>29</v>
      </c>
      <c r="K147" s="1621">
        <v>7.2</v>
      </c>
      <c r="L147" s="1621">
        <v>0.3</v>
      </c>
      <c r="M147" s="1621" t="s">
        <v>390</v>
      </c>
      <c r="N147" s="1621"/>
    </row>
    <row r="148" spans="1:14" ht="14.25">
      <c r="A148" s="1105"/>
      <c r="B148" s="1621">
        <v>12</v>
      </c>
      <c r="C148" s="1621">
        <v>8.2</v>
      </c>
      <c r="D148" s="1621">
        <v>1</v>
      </c>
      <c r="E148" s="1621" t="s">
        <v>342</v>
      </c>
      <c r="F148" s="1621" t="s">
        <v>28</v>
      </c>
      <c r="G148" s="1621">
        <v>730</v>
      </c>
      <c r="H148" s="1621" t="s">
        <v>1098</v>
      </c>
      <c r="I148" s="1621" t="s">
        <v>33</v>
      </c>
      <c r="J148" s="1621" t="s">
        <v>29</v>
      </c>
      <c r="K148" s="1621">
        <v>7.5</v>
      </c>
      <c r="L148" s="1621">
        <v>0.4</v>
      </c>
      <c r="M148" s="1621" t="s">
        <v>390</v>
      </c>
      <c r="N148" s="1621"/>
    </row>
    <row r="149" spans="1:14" ht="14.25">
      <c r="A149" s="1105"/>
      <c r="B149" s="1621">
        <v>12</v>
      </c>
      <c r="C149" s="1621">
        <v>8.3</v>
      </c>
      <c r="D149" s="1621">
        <v>0.8</v>
      </c>
      <c r="E149" s="1621" t="s">
        <v>342</v>
      </c>
      <c r="F149" s="1621" t="s">
        <v>28</v>
      </c>
      <c r="G149" s="1621">
        <v>730</v>
      </c>
      <c r="H149" s="1621" t="s">
        <v>1098</v>
      </c>
      <c r="I149" s="1621" t="s">
        <v>990</v>
      </c>
      <c r="J149" s="1621" t="s">
        <v>29</v>
      </c>
      <c r="K149" s="1621">
        <v>8.1</v>
      </c>
      <c r="L149" s="1621">
        <v>0.8</v>
      </c>
      <c r="M149" s="1621" t="s">
        <v>241</v>
      </c>
      <c r="N149" s="1621"/>
    </row>
    <row r="150" spans="1:14" ht="14.25">
      <c r="A150" s="1105"/>
      <c r="B150" s="1621">
        <v>13</v>
      </c>
      <c r="C150" s="1621">
        <v>42</v>
      </c>
      <c r="D150" s="1621">
        <v>1</v>
      </c>
      <c r="E150" s="1621" t="s">
        <v>342</v>
      </c>
      <c r="F150" s="1621" t="s">
        <v>28</v>
      </c>
      <c r="G150" s="1621">
        <v>900</v>
      </c>
      <c r="H150" s="1621" t="s">
        <v>1098</v>
      </c>
      <c r="I150" s="1621" t="s">
        <v>831</v>
      </c>
      <c r="J150" s="1621" t="s">
        <v>29</v>
      </c>
      <c r="K150" s="1621">
        <v>7.7</v>
      </c>
      <c r="L150" s="1621">
        <v>0.5</v>
      </c>
      <c r="M150" s="1621" t="s">
        <v>390</v>
      </c>
      <c r="N150" s="1621"/>
    </row>
    <row r="151" spans="1:14" ht="14.25">
      <c r="A151" s="1105"/>
      <c r="B151" s="1621">
        <v>14</v>
      </c>
      <c r="C151" s="1621">
        <v>6.1</v>
      </c>
      <c r="D151" s="1621">
        <v>0.9</v>
      </c>
      <c r="E151" s="1621" t="s">
        <v>342</v>
      </c>
      <c r="F151" s="1621" t="s">
        <v>28</v>
      </c>
      <c r="G151" s="1621">
        <v>1080</v>
      </c>
      <c r="H151" s="1621" t="s">
        <v>1098</v>
      </c>
      <c r="I151" s="1621" t="s">
        <v>1071</v>
      </c>
      <c r="J151" s="1621" t="s">
        <v>29</v>
      </c>
      <c r="K151" s="1621">
        <v>10.2</v>
      </c>
      <c r="L151" s="1621">
        <v>0.5</v>
      </c>
      <c r="M151" s="1621" t="s">
        <v>241</v>
      </c>
      <c r="N151" s="1621"/>
    </row>
    <row r="152" spans="1:14" ht="14.25">
      <c r="A152" s="1105"/>
      <c r="B152" s="1621">
        <v>14</v>
      </c>
      <c r="C152" s="1621">
        <v>6.2</v>
      </c>
      <c r="D152" s="1621">
        <v>0.5</v>
      </c>
      <c r="E152" s="1621" t="s">
        <v>342</v>
      </c>
      <c r="F152" s="1621" t="s">
        <v>28</v>
      </c>
      <c r="G152" s="1621">
        <v>1080</v>
      </c>
      <c r="H152" s="1621" t="s">
        <v>1098</v>
      </c>
      <c r="I152" s="1621" t="s">
        <v>858</v>
      </c>
      <c r="J152" s="1621" t="s">
        <v>29</v>
      </c>
      <c r="K152" s="1621">
        <v>8.2</v>
      </c>
      <c r="L152" s="1621">
        <v>0.3</v>
      </c>
      <c r="M152" s="1621" t="s">
        <v>390</v>
      </c>
      <c r="N152" s="1621"/>
    </row>
    <row r="153" spans="1:14" ht="14.25">
      <c r="A153" s="1105"/>
      <c r="B153" s="1621">
        <v>22</v>
      </c>
      <c r="C153" s="1621">
        <v>4</v>
      </c>
      <c r="D153" s="1621">
        <v>0.5</v>
      </c>
      <c r="E153" s="1621" t="s">
        <v>342</v>
      </c>
      <c r="F153" s="1621" t="s">
        <v>28</v>
      </c>
      <c r="G153" s="1621">
        <v>790</v>
      </c>
      <c r="H153" s="1621" t="s">
        <v>1098</v>
      </c>
      <c r="I153" s="1621" t="s">
        <v>831</v>
      </c>
      <c r="J153" s="1621" t="s">
        <v>29</v>
      </c>
      <c r="K153" s="1621">
        <v>11</v>
      </c>
      <c r="L153" s="1621">
        <v>0.2</v>
      </c>
      <c r="M153" s="1621" t="s">
        <v>241</v>
      </c>
      <c r="N153" s="1621"/>
    </row>
    <row r="154" spans="1:14" ht="14.25">
      <c r="A154" s="1105"/>
      <c r="B154" s="1621">
        <v>22</v>
      </c>
      <c r="C154" s="1621">
        <v>7.1</v>
      </c>
      <c r="D154" s="1621">
        <v>0.8</v>
      </c>
      <c r="E154" s="1621" t="s">
        <v>342</v>
      </c>
      <c r="F154" s="1621" t="s">
        <v>28</v>
      </c>
      <c r="G154" s="1621">
        <v>880</v>
      </c>
      <c r="H154" s="1621" t="s">
        <v>1098</v>
      </c>
      <c r="I154" s="1621" t="s">
        <v>831</v>
      </c>
      <c r="J154" s="1621" t="s">
        <v>29</v>
      </c>
      <c r="K154" s="1621">
        <v>8.2</v>
      </c>
      <c r="L154" s="1621">
        <v>0.2</v>
      </c>
      <c r="M154" s="1621" t="s">
        <v>390</v>
      </c>
      <c r="N154" s="1621"/>
    </row>
    <row r="155" spans="1:14" ht="14.25">
      <c r="A155" s="1105"/>
      <c r="B155" s="1621">
        <v>22</v>
      </c>
      <c r="C155" s="1621">
        <v>26.1</v>
      </c>
      <c r="D155" s="1621">
        <v>1</v>
      </c>
      <c r="E155" s="1621" t="s">
        <v>342</v>
      </c>
      <c r="F155" s="1621" t="s">
        <v>28</v>
      </c>
      <c r="G155" s="1621">
        <v>770</v>
      </c>
      <c r="H155" s="1621" t="s">
        <v>1098</v>
      </c>
      <c r="I155" s="1621" t="s">
        <v>1759</v>
      </c>
      <c r="J155" s="1621" t="s">
        <v>29</v>
      </c>
      <c r="K155" s="1621">
        <v>13.7</v>
      </c>
      <c r="L155" s="1621">
        <v>0.2</v>
      </c>
      <c r="M155" s="1621" t="s">
        <v>241</v>
      </c>
      <c r="N155" s="1621"/>
    </row>
    <row r="156" spans="1:14" ht="14.25">
      <c r="A156" s="1105"/>
      <c r="B156" s="1621">
        <v>22</v>
      </c>
      <c r="C156" s="1621">
        <v>26.2</v>
      </c>
      <c r="D156" s="1621">
        <v>0.9</v>
      </c>
      <c r="E156" s="1621" t="s">
        <v>342</v>
      </c>
      <c r="F156" s="1621" t="s">
        <v>28</v>
      </c>
      <c r="G156" s="1621">
        <v>770</v>
      </c>
      <c r="H156" s="1621" t="s">
        <v>1098</v>
      </c>
      <c r="I156" s="1621" t="s">
        <v>862</v>
      </c>
      <c r="J156" s="1621" t="s">
        <v>29</v>
      </c>
      <c r="K156" s="1621">
        <v>10</v>
      </c>
      <c r="L156" s="1621">
        <v>0.2</v>
      </c>
      <c r="M156" s="1621" t="s">
        <v>241</v>
      </c>
      <c r="N156" s="1621"/>
    </row>
    <row r="157" spans="1:14" ht="14.25">
      <c r="A157" s="1118" t="s">
        <v>244</v>
      </c>
      <c r="B157" s="682"/>
      <c r="C157" s="682"/>
      <c r="D157" s="1109">
        <f>D156+D155+D154+D153+D152+D151+D150+D149+D148+D147+D146+D145+D144+D143+D142+D141</f>
        <v>13.700000000000001</v>
      </c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ht="14.25">
      <c r="A158" s="1119" t="s">
        <v>298</v>
      </c>
      <c r="B158" s="54"/>
      <c r="C158" s="54"/>
      <c r="D158" s="1117">
        <f>D157+D140+D136+D114+D105+D98</f>
        <v>64.7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</sheetData>
  <sheetProtection/>
  <mergeCells count="31">
    <mergeCell ref="A63:N63"/>
    <mergeCell ref="O8:O10"/>
    <mergeCell ref="I5:I10"/>
    <mergeCell ref="H5:H10"/>
    <mergeCell ref="M5:Y6"/>
    <mergeCell ref="A64:N64"/>
    <mergeCell ref="M7:M10"/>
    <mergeCell ref="N7:Y7"/>
    <mergeCell ref="S8:S10"/>
    <mergeCell ref="P8:P10"/>
    <mergeCell ref="A5:A10"/>
    <mergeCell ref="L5:L10"/>
    <mergeCell ref="B5:B10"/>
    <mergeCell ref="A2:Y2"/>
    <mergeCell ref="A3:Y3"/>
    <mergeCell ref="G5:G10"/>
    <mergeCell ref="F5:F10"/>
    <mergeCell ref="E5:E10"/>
    <mergeCell ref="C5:C10"/>
    <mergeCell ref="J5:J10"/>
    <mergeCell ref="K5:K10"/>
    <mergeCell ref="U8:U10"/>
    <mergeCell ref="R8:R10"/>
    <mergeCell ref="N8:N10"/>
    <mergeCell ref="Y8:Y10"/>
    <mergeCell ref="D5:D10"/>
    <mergeCell ref="X8:X10"/>
    <mergeCell ref="Q8:Q10"/>
    <mergeCell ref="W8:W10"/>
    <mergeCell ref="T8:T10"/>
    <mergeCell ref="V8: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U120"/>
  <sheetViews>
    <sheetView zoomScalePageLayoutView="0" workbookViewId="0" topLeftCell="A1">
      <selection activeCell="O122" sqref="O122"/>
    </sheetView>
  </sheetViews>
  <sheetFormatPr defaultColWidth="9.140625" defaultRowHeight="15"/>
  <cols>
    <col min="1" max="1" width="22.8515625" style="0" customWidth="1"/>
    <col min="2" max="2" width="9.00390625" style="0" customWidth="1"/>
    <col min="4" max="4" width="11.421875" style="0" customWidth="1"/>
    <col min="5" max="5" width="10.421875" style="0" bestFit="1" customWidth="1"/>
    <col min="9" max="9" width="11.8515625" style="0" customWidth="1"/>
    <col min="10" max="10" width="13.28125" style="0" customWidth="1"/>
    <col min="11" max="11" width="10.8515625" style="0" customWidth="1"/>
    <col min="12" max="12" width="28.140625" style="0" customWidth="1"/>
    <col min="13" max="13" width="13.00390625" style="0" customWidth="1"/>
    <col min="21" max="21" width="14.7109375" style="0" customWidth="1"/>
  </cols>
  <sheetData>
    <row r="1" spans="1:20" ht="14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2349"/>
      <c r="B2" s="2349"/>
      <c r="C2" s="685"/>
      <c r="D2" s="691"/>
      <c r="E2" s="692"/>
      <c r="F2" s="691"/>
      <c r="G2" s="693"/>
      <c r="H2" s="2350" t="s">
        <v>332</v>
      </c>
      <c r="I2" s="2350"/>
      <c r="J2" s="2350"/>
      <c r="K2" s="2350"/>
      <c r="L2" s="693"/>
      <c r="M2" s="694"/>
      <c r="N2" s="2351"/>
      <c r="O2" s="2351"/>
      <c r="P2" s="2351"/>
      <c r="Q2" s="2351"/>
      <c r="R2" s="2351"/>
      <c r="S2" s="2351"/>
      <c r="T2" s="2351"/>
    </row>
    <row r="3" spans="1:20" ht="15">
      <c r="A3" s="2349"/>
      <c r="B3" s="2349"/>
      <c r="C3" s="693"/>
      <c r="D3" s="2350" t="s">
        <v>1382</v>
      </c>
      <c r="E3" s="2350"/>
      <c r="F3" s="2350"/>
      <c r="G3" s="2350"/>
      <c r="H3" s="2350"/>
      <c r="I3" s="2350"/>
      <c r="J3" s="2350"/>
      <c r="K3" s="2350"/>
      <c r="L3" s="2350"/>
      <c r="M3" s="2350"/>
      <c r="N3" s="2351"/>
      <c r="O3" s="2351"/>
      <c r="P3" s="2351"/>
      <c r="Q3" s="2351"/>
      <c r="R3" s="2351"/>
      <c r="S3" s="2351"/>
      <c r="T3" s="2351"/>
    </row>
    <row r="4" spans="1:20" ht="15">
      <c r="A4" s="2349"/>
      <c r="B4" s="2349"/>
      <c r="C4" s="693"/>
      <c r="D4" s="2350" t="s">
        <v>589</v>
      </c>
      <c r="E4" s="2350"/>
      <c r="F4" s="2350"/>
      <c r="G4" s="2350"/>
      <c r="H4" s="2350"/>
      <c r="I4" s="2350"/>
      <c r="J4" s="2350"/>
      <c r="K4" s="2350"/>
      <c r="L4" s="2350"/>
      <c r="M4" s="2350"/>
      <c r="N4" s="2350"/>
      <c r="O4" s="693"/>
      <c r="P4" s="2351"/>
      <c r="Q4" s="2351"/>
      <c r="R4" s="2351"/>
      <c r="S4" s="2351"/>
      <c r="T4" s="2351"/>
    </row>
    <row r="5" spans="1:20" ht="15">
      <c r="A5" s="2349"/>
      <c r="B5" s="2349"/>
      <c r="C5" s="693"/>
      <c r="D5" s="691"/>
      <c r="E5" s="692"/>
      <c r="F5" s="691"/>
      <c r="G5" s="693"/>
      <c r="H5" s="693"/>
      <c r="I5" s="693"/>
      <c r="J5" s="693"/>
      <c r="K5" s="693"/>
      <c r="L5" s="693"/>
      <c r="M5" s="696"/>
      <c r="N5" s="696"/>
      <c r="O5" s="694"/>
      <c r="P5" s="694"/>
      <c r="Q5" s="694"/>
      <c r="R5" s="694"/>
      <c r="S5" s="694"/>
      <c r="T5" s="694"/>
    </row>
    <row r="6" spans="1:20" ht="15">
      <c r="A6" s="2356" t="s">
        <v>590</v>
      </c>
      <c r="B6" s="2353" t="s">
        <v>183</v>
      </c>
      <c r="C6" s="2353" t="s">
        <v>184</v>
      </c>
      <c r="D6" s="2357" t="s">
        <v>185</v>
      </c>
      <c r="E6" s="2354" t="s">
        <v>577</v>
      </c>
      <c r="F6" s="2357" t="s">
        <v>591</v>
      </c>
      <c r="G6" s="2353" t="s">
        <v>188</v>
      </c>
      <c r="H6" s="2353" t="s">
        <v>335</v>
      </c>
      <c r="I6" s="2352" t="s">
        <v>592</v>
      </c>
      <c r="J6" s="2352"/>
      <c r="K6" s="2353" t="s">
        <v>191</v>
      </c>
      <c r="L6" s="2356" t="s">
        <v>192</v>
      </c>
      <c r="M6" s="2352" t="s">
        <v>593</v>
      </c>
      <c r="N6" s="2352"/>
      <c r="O6" s="2352"/>
      <c r="P6" s="2352"/>
      <c r="Q6" s="2352"/>
      <c r="R6" s="2352"/>
      <c r="S6" s="2352"/>
      <c r="T6" s="2352"/>
    </row>
    <row r="7" spans="1:20" ht="15">
      <c r="A7" s="2356"/>
      <c r="B7" s="2353"/>
      <c r="C7" s="2353"/>
      <c r="D7" s="2357"/>
      <c r="E7" s="2354"/>
      <c r="F7" s="2357"/>
      <c r="G7" s="2353"/>
      <c r="H7" s="2353"/>
      <c r="I7" s="2353" t="s">
        <v>399</v>
      </c>
      <c r="J7" s="2353" t="s">
        <v>594</v>
      </c>
      <c r="K7" s="2353"/>
      <c r="L7" s="2356"/>
      <c r="M7" s="2354" t="s">
        <v>595</v>
      </c>
      <c r="N7" s="2355" t="s">
        <v>596</v>
      </c>
      <c r="O7" s="2355"/>
      <c r="P7" s="2355"/>
      <c r="Q7" s="2355"/>
      <c r="R7" s="2355"/>
      <c r="S7" s="2355"/>
      <c r="T7" s="2355"/>
    </row>
    <row r="8" spans="1:20" ht="52.5" customHeight="1">
      <c r="A8" s="2356"/>
      <c r="B8" s="2353"/>
      <c r="C8" s="2353"/>
      <c r="D8" s="2357"/>
      <c r="E8" s="2354"/>
      <c r="F8" s="2357"/>
      <c r="G8" s="2353"/>
      <c r="H8" s="2353"/>
      <c r="I8" s="2353"/>
      <c r="J8" s="2353"/>
      <c r="K8" s="2353"/>
      <c r="L8" s="2356"/>
      <c r="M8" s="2354"/>
      <c r="N8" s="697" t="s">
        <v>307</v>
      </c>
      <c r="O8" s="697" t="s">
        <v>364</v>
      </c>
      <c r="P8" s="697" t="s">
        <v>525</v>
      </c>
      <c r="Q8" s="697" t="s">
        <v>312</v>
      </c>
      <c r="R8" s="697" t="s">
        <v>341</v>
      </c>
      <c r="S8" s="697" t="s">
        <v>308</v>
      </c>
      <c r="T8" s="697" t="s">
        <v>339</v>
      </c>
    </row>
    <row r="9" spans="1:20" ht="15">
      <c r="A9" s="698">
        <v>1</v>
      </c>
      <c r="B9" s="698">
        <v>2</v>
      </c>
      <c r="C9" s="698">
        <v>3</v>
      </c>
      <c r="D9" s="699">
        <v>4</v>
      </c>
      <c r="E9" s="700">
        <v>5</v>
      </c>
      <c r="F9" s="699">
        <v>6</v>
      </c>
      <c r="G9" s="698">
        <v>7</v>
      </c>
      <c r="H9" s="698">
        <v>8</v>
      </c>
      <c r="I9" s="698">
        <v>9</v>
      </c>
      <c r="J9" s="698">
        <v>10</v>
      </c>
      <c r="K9" s="698">
        <v>11</v>
      </c>
      <c r="L9" s="698">
        <v>12</v>
      </c>
      <c r="M9" s="698">
        <v>13</v>
      </c>
      <c r="N9" s="698">
        <v>14</v>
      </c>
      <c r="O9" s="698">
        <v>15</v>
      </c>
      <c r="P9" s="698">
        <v>16</v>
      </c>
      <c r="Q9" s="698">
        <v>17</v>
      </c>
      <c r="R9" s="698">
        <v>18</v>
      </c>
      <c r="S9" s="698">
        <v>19</v>
      </c>
      <c r="T9" s="698">
        <v>20</v>
      </c>
    </row>
    <row r="10" spans="1:20" ht="15">
      <c r="A10" s="2358" t="s">
        <v>1383</v>
      </c>
      <c r="B10" s="2359"/>
      <c r="C10" s="2359"/>
      <c r="D10" s="2359"/>
      <c r="E10" s="2359"/>
      <c r="F10" s="2359"/>
      <c r="G10" s="2359"/>
      <c r="H10" s="2359"/>
      <c r="I10" s="2359"/>
      <c r="J10" s="2359"/>
      <c r="K10" s="2359"/>
      <c r="L10" s="2359"/>
      <c r="M10" s="2359"/>
      <c r="N10" s="2359"/>
      <c r="O10" s="2359"/>
      <c r="P10" s="2359"/>
      <c r="Q10" s="2359"/>
      <c r="R10" s="2359"/>
      <c r="S10" s="2359"/>
      <c r="T10" s="2360"/>
    </row>
    <row r="11" spans="1:20" ht="15">
      <c r="A11" s="687"/>
      <c r="B11" s="687"/>
      <c r="C11" s="687"/>
      <c r="D11" s="854"/>
      <c r="E11" s="855"/>
      <c r="F11" s="854"/>
      <c r="G11" s="687"/>
      <c r="H11" s="687"/>
      <c r="I11" s="687"/>
      <c r="J11" s="687"/>
      <c r="K11" s="687"/>
      <c r="L11" s="856"/>
      <c r="M11" s="687"/>
      <c r="N11" s="687"/>
      <c r="O11" s="687"/>
      <c r="P11" s="687"/>
      <c r="Q11" s="687"/>
      <c r="R11" s="687"/>
      <c r="S11" s="687"/>
      <c r="T11" s="687"/>
    </row>
    <row r="12" spans="1:20" ht="15">
      <c r="A12" s="687"/>
      <c r="B12" s="687"/>
      <c r="C12" s="687"/>
      <c r="D12" s="854"/>
      <c r="E12" s="855"/>
      <c r="F12" s="854"/>
      <c r="G12" s="687"/>
      <c r="H12" s="687"/>
      <c r="I12" s="687"/>
      <c r="J12" s="687"/>
      <c r="K12" s="687"/>
      <c r="L12" s="856"/>
      <c r="M12" s="687"/>
      <c r="N12" s="687"/>
      <c r="O12" s="687"/>
      <c r="P12" s="687"/>
      <c r="Q12" s="687"/>
      <c r="R12" s="687"/>
      <c r="S12" s="687"/>
      <c r="T12" s="687"/>
    </row>
    <row r="13" spans="1:20" ht="15">
      <c r="A13" s="687"/>
      <c r="B13" s="687"/>
      <c r="C13" s="687"/>
      <c r="D13" s="854"/>
      <c r="E13" s="855"/>
      <c r="F13" s="854"/>
      <c r="G13" s="687"/>
      <c r="H13" s="687"/>
      <c r="I13" s="687"/>
      <c r="J13" s="687"/>
      <c r="K13" s="687"/>
      <c r="L13" s="856"/>
      <c r="M13" s="687"/>
      <c r="N13" s="687"/>
      <c r="O13" s="687"/>
      <c r="P13" s="687"/>
      <c r="Q13" s="687"/>
      <c r="R13" s="687"/>
      <c r="S13" s="687"/>
      <c r="T13" s="687"/>
    </row>
    <row r="14" spans="1:20" ht="28.5" customHeight="1">
      <c r="A14" s="688" t="s">
        <v>331</v>
      </c>
      <c r="B14" s="688"/>
      <c r="C14" s="688"/>
      <c r="D14" s="689"/>
      <c r="E14" s="858">
        <f>E13+E12+E11</f>
        <v>0</v>
      </c>
      <c r="F14" s="858"/>
      <c r="G14" s="688"/>
      <c r="H14" s="688"/>
      <c r="I14" s="688"/>
      <c r="J14" s="688"/>
      <c r="K14" s="688"/>
      <c r="L14" s="688"/>
      <c r="M14" s="857">
        <f>M13+M12+M11</f>
        <v>0</v>
      </c>
      <c r="N14" s="857">
        <f aca="true" t="shared" si="0" ref="N14:T14">N13+N12+N11</f>
        <v>0</v>
      </c>
      <c r="O14" s="857">
        <f t="shared" si="0"/>
        <v>0</v>
      </c>
      <c r="P14" s="857">
        <f t="shared" si="0"/>
        <v>0</v>
      </c>
      <c r="Q14" s="857">
        <f t="shared" si="0"/>
        <v>0</v>
      </c>
      <c r="R14" s="857">
        <f t="shared" si="0"/>
        <v>0</v>
      </c>
      <c r="S14" s="857">
        <f t="shared" si="0"/>
        <v>0</v>
      </c>
      <c r="T14" s="857">
        <f t="shared" si="0"/>
        <v>0</v>
      </c>
    </row>
    <row r="16" spans="1:21" ht="15">
      <c r="A16" s="690"/>
      <c r="B16" s="685"/>
      <c r="C16" s="2350" t="s">
        <v>332</v>
      </c>
      <c r="D16" s="2350"/>
      <c r="E16" s="2350"/>
      <c r="F16" s="2350"/>
      <c r="G16" s="2350"/>
      <c r="H16" s="2350"/>
      <c r="I16" s="2350"/>
      <c r="J16" s="2350"/>
      <c r="K16" s="2350"/>
      <c r="L16" s="2350"/>
      <c r="M16" s="2350"/>
      <c r="N16" s="2351"/>
      <c r="O16" s="2351"/>
      <c r="P16" s="2351"/>
      <c r="Q16" s="2351"/>
      <c r="R16" s="52"/>
      <c r="S16" s="52"/>
      <c r="T16" s="52"/>
      <c r="U16" s="52"/>
    </row>
    <row r="17" spans="1:21" ht="15">
      <c r="A17" s="2349"/>
      <c r="B17" s="2349"/>
      <c r="C17" s="2350" t="s">
        <v>1384</v>
      </c>
      <c r="D17" s="2350"/>
      <c r="E17" s="2350"/>
      <c r="F17" s="2350"/>
      <c r="G17" s="2350"/>
      <c r="H17" s="2350"/>
      <c r="I17" s="2350"/>
      <c r="J17" s="2350"/>
      <c r="K17" s="2350"/>
      <c r="L17" s="2350"/>
      <c r="M17" s="2350"/>
      <c r="N17" s="2351"/>
      <c r="O17" s="2351"/>
      <c r="P17" s="2351"/>
      <c r="Q17" s="2351"/>
      <c r="R17" s="2351"/>
      <c r="S17" s="52"/>
      <c r="T17" s="52"/>
      <c r="U17" s="52"/>
    </row>
    <row r="18" spans="1:21" ht="15">
      <c r="A18" s="2349"/>
      <c r="B18" s="2349"/>
      <c r="C18" s="2350" t="s">
        <v>600</v>
      </c>
      <c r="D18" s="2350"/>
      <c r="E18" s="2350"/>
      <c r="F18" s="2350"/>
      <c r="G18" s="2350"/>
      <c r="H18" s="2350"/>
      <c r="I18" s="2350"/>
      <c r="J18" s="2350"/>
      <c r="K18" s="2350"/>
      <c r="L18" s="2350"/>
      <c r="M18" s="2350"/>
      <c r="N18" s="705"/>
      <c r="O18" s="705"/>
      <c r="P18" s="705"/>
      <c r="Q18" s="695"/>
      <c r="R18" s="52"/>
      <c r="S18" s="52"/>
      <c r="T18" s="52"/>
      <c r="U18" s="52"/>
    </row>
    <row r="19" spans="1:21" ht="43.5" customHeight="1">
      <c r="A19" s="2364" t="s">
        <v>590</v>
      </c>
      <c r="B19" s="2363" t="s">
        <v>184</v>
      </c>
      <c r="C19" s="2363" t="s">
        <v>185</v>
      </c>
      <c r="D19" s="2365" t="s">
        <v>577</v>
      </c>
      <c r="E19" s="2362" t="s">
        <v>591</v>
      </c>
      <c r="F19" s="2363" t="s">
        <v>188</v>
      </c>
      <c r="G19" s="2363" t="s">
        <v>335</v>
      </c>
      <c r="H19" s="2363" t="s">
        <v>601</v>
      </c>
      <c r="I19" s="2362" t="s">
        <v>602</v>
      </c>
      <c r="J19" s="2363" t="s">
        <v>603</v>
      </c>
      <c r="K19" s="2363" t="s">
        <v>604</v>
      </c>
      <c r="L19" s="2363" t="s">
        <v>605</v>
      </c>
      <c r="M19" s="2369" t="s">
        <v>606</v>
      </c>
      <c r="N19" s="2370"/>
      <c r="O19" s="2370"/>
      <c r="P19" s="2370"/>
      <c r="Q19" s="2370"/>
      <c r="R19" s="2370"/>
      <c r="S19" s="2370"/>
      <c r="T19" s="2371"/>
      <c r="U19" s="2375" t="s">
        <v>607</v>
      </c>
    </row>
    <row r="20" spans="1:21" ht="50.25" customHeight="1">
      <c r="A20" s="2364"/>
      <c r="B20" s="2363"/>
      <c r="C20" s="2363"/>
      <c r="D20" s="2365"/>
      <c r="E20" s="2362"/>
      <c r="F20" s="2363"/>
      <c r="G20" s="2363"/>
      <c r="H20" s="2363"/>
      <c r="I20" s="2362"/>
      <c r="J20" s="2363"/>
      <c r="K20" s="2363"/>
      <c r="L20" s="2363"/>
      <c r="M20" s="2372"/>
      <c r="N20" s="2373"/>
      <c r="O20" s="2373"/>
      <c r="P20" s="2373"/>
      <c r="Q20" s="2373"/>
      <c r="R20" s="2373"/>
      <c r="S20" s="2373"/>
      <c r="T20" s="2374"/>
      <c r="U20" s="2375"/>
    </row>
    <row r="21" spans="1:21" ht="51.75" customHeight="1">
      <c r="A21" s="2364"/>
      <c r="B21" s="2363"/>
      <c r="C21" s="2363"/>
      <c r="D21" s="2365"/>
      <c r="E21" s="2362"/>
      <c r="F21" s="2363"/>
      <c r="G21" s="2363"/>
      <c r="H21" s="2363"/>
      <c r="I21" s="2362"/>
      <c r="J21" s="2363"/>
      <c r="K21" s="2363"/>
      <c r="L21" s="2363"/>
      <c r="M21" s="706" t="s">
        <v>307</v>
      </c>
      <c r="N21" s="706" t="s">
        <v>330</v>
      </c>
      <c r="O21" s="706" t="s">
        <v>527</v>
      </c>
      <c r="P21" s="706" t="s">
        <v>364</v>
      </c>
      <c r="Q21" s="706" t="s">
        <v>525</v>
      </c>
      <c r="R21" s="706" t="s">
        <v>312</v>
      </c>
      <c r="S21" s="706" t="s">
        <v>311</v>
      </c>
      <c r="T21" s="706" t="s">
        <v>339</v>
      </c>
      <c r="U21" s="2375"/>
    </row>
    <row r="22" spans="1:21" ht="15">
      <c r="A22" s="698">
        <v>1</v>
      </c>
      <c r="B22" s="698">
        <v>2</v>
      </c>
      <c r="C22" s="698">
        <v>3</v>
      </c>
      <c r="D22" s="698">
        <v>4</v>
      </c>
      <c r="E22" s="699" t="s">
        <v>415</v>
      </c>
      <c r="F22" s="698">
        <v>6</v>
      </c>
      <c r="G22" s="698">
        <v>7</v>
      </c>
      <c r="H22" s="698">
        <v>8</v>
      </c>
      <c r="I22" s="699">
        <v>9</v>
      </c>
      <c r="J22" s="698">
        <v>10</v>
      </c>
      <c r="K22" s="698">
        <v>11</v>
      </c>
      <c r="L22" s="698">
        <v>12</v>
      </c>
      <c r="M22" s="700">
        <v>13</v>
      </c>
      <c r="N22" s="700">
        <v>14</v>
      </c>
      <c r="O22" s="700">
        <v>15</v>
      </c>
      <c r="P22" s="700">
        <v>16</v>
      </c>
      <c r="Q22" s="700">
        <v>17</v>
      </c>
      <c r="R22" s="700">
        <v>18</v>
      </c>
      <c r="S22" s="700">
        <v>19</v>
      </c>
      <c r="T22" s="700">
        <v>20</v>
      </c>
      <c r="U22" s="700">
        <v>21</v>
      </c>
    </row>
    <row r="23" spans="1:21" ht="14.25">
      <c r="A23" s="2366" t="s">
        <v>608</v>
      </c>
      <c r="B23" s="2367"/>
      <c r="C23" s="2367"/>
      <c r="D23" s="2367"/>
      <c r="E23" s="2367"/>
      <c r="F23" s="2367"/>
      <c r="G23" s="2367"/>
      <c r="H23" s="2367"/>
      <c r="I23" s="2367"/>
      <c r="J23" s="2367"/>
      <c r="K23" s="2367"/>
      <c r="L23" s="2367"/>
      <c r="M23" s="2367"/>
      <c r="N23" s="2367"/>
      <c r="O23" s="2367"/>
      <c r="P23" s="2367"/>
      <c r="Q23" s="2367"/>
      <c r="R23" s="2367"/>
      <c r="S23" s="2367"/>
      <c r="T23" s="2367"/>
      <c r="U23" s="2368"/>
    </row>
    <row r="24" spans="1:21" ht="120">
      <c r="A24" s="1533" t="s">
        <v>1455</v>
      </c>
      <c r="B24" s="1533">
        <v>2</v>
      </c>
      <c r="C24" s="1533">
        <v>20</v>
      </c>
      <c r="D24" s="1533">
        <v>0.8</v>
      </c>
      <c r="E24" s="1539" t="s">
        <v>1072</v>
      </c>
      <c r="F24" s="1540" t="s">
        <v>1083</v>
      </c>
      <c r="G24" s="1540" t="s">
        <v>1145</v>
      </c>
      <c r="H24" s="1540" t="s">
        <v>1073</v>
      </c>
      <c r="I24" s="1534" t="s">
        <v>610</v>
      </c>
      <c r="J24" s="1533" t="s">
        <v>1084</v>
      </c>
      <c r="K24" s="1533" t="s">
        <v>389</v>
      </c>
      <c r="L24" s="1533">
        <v>8900</v>
      </c>
      <c r="M24" s="1535">
        <v>8900</v>
      </c>
      <c r="N24" s="1535"/>
      <c r="O24" s="1535"/>
      <c r="P24" s="1535"/>
      <c r="Q24" s="1535"/>
      <c r="R24" s="1535"/>
      <c r="S24" s="1535"/>
      <c r="T24" s="1535"/>
      <c r="U24" s="1536" t="s">
        <v>1456</v>
      </c>
    </row>
    <row r="25" spans="1:21" ht="57.75">
      <c r="A25" s="1533" t="s">
        <v>611</v>
      </c>
      <c r="B25" s="1533">
        <v>3</v>
      </c>
      <c r="C25" s="1533">
        <v>22.1</v>
      </c>
      <c r="D25" s="1533">
        <v>1</v>
      </c>
      <c r="E25" s="1539" t="s">
        <v>1072</v>
      </c>
      <c r="F25" s="1540" t="s">
        <v>1083</v>
      </c>
      <c r="G25" s="1540" t="s">
        <v>1145</v>
      </c>
      <c r="H25" s="1540" t="s">
        <v>1073</v>
      </c>
      <c r="I25" s="1534" t="s">
        <v>610</v>
      </c>
      <c r="J25" s="1533" t="s">
        <v>1084</v>
      </c>
      <c r="K25" s="1533" t="s">
        <v>389</v>
      </c>
      <c r="L25" s="1533">
        <v>9650</v>
      </c>
      <c r="M25" s="1535">
        <v>9650</v>
      </c>
      <c r="N25" s="1535"/>
      <c r="O25" s="1535" t="s">
        <v>1074</v>
      </c>
      <c r="P25" s="1535"/>
      <c r="Q25" s="1535" t="s">
        <v>1075</v>
      </c>
      <c r="R25" s="1535" t="s">
        <v>1076</v>
      </c>
      <c r="S25" s="1535"/>
      <c r="T25" s="1535" t="s">
        <v>1077</v>
      </c>
      <c r="U25" s="1536" t="s">
        <v>1457</v>
      </c>
    </row>
    <row r="26" spans="1:21" ht="46.5">
      <c r="A26" s="1533" t="s">
        <v>611</v>
      </c>
      <c r="B26" s="1533">
        <v>3</v>
      </c>
      <c r="C26" s="1533">
        <v>22.3</v>
      </c>
      <c r="D26" s="1533">
        <v>0.9</v>
      </c>
      <c r="E26" s="1539" t="s">
        <v>1072</v>
      </c>
      <c r="F26" s="1540" t="s">
        <v>1083</v>
      </c>
      <c r="G26" s="1540" t="s">
        <v>1145</v>
      </c>
      <c r="H26" s="1540" t="s">
        <v>1073</v>
      </c>
      <c r="I26" s="1534" t="s">
        <v>610</v>
      </c>
      <c r="J26" s="1533" t="s">
        <v>1084</v>
      </c>
      <c r="K26" s="1533" t="s">
        <v>389</v>
      </c>
      <c r="L26" s="1533">
        <v>10450</v>
      </c>
      <c r="M26" s="1535">
        <v>10450</v>
      </c>
      <c r="N26" s="1535"/>
      <c r="O26" s="1535"/>
      <c r="P26" s="1535"/>
      <c r="Q26" s="1535"/>
      <c r="R26" s="1535"/>
      <c r="S26" s="1535"/>
      <c r="T26" s="1535"/>
      <c r="U26" s="1536" t="s">
        <v>1458</v>
      </c>
    </row>
    <row r="27" spans="1:21" ht="46.5">
      <c r="A27" s="1533" t="s">
        <v>611</v>
      </c>
      <c r="B27" s="1533">
        <v>3</v>
      </c>
      <c r="C27" s="1533">
        <v>23.1</v>
      </c>
      <c r="D27" s="1533">
        <v>0.9</v>
      </c>
      <c r="E27" s="1539" t="s">
        <v>1072</v>
      </c>
      <c r="F27" s="1540" t="s">
        <v>1083</v>
      </c>
      <c r="G27" s="1540" t="s">
        <v>1145</v>
      </c>
      <c r="H27" s="1540" t="s">
        <v>1073</v>
      </c>
      <c r="I27" s="1534" t="s">
        <v>610</v>
      </c>
      <c r="J27" s="1533" t="s">
        <v>1084</v>
      </c>
      <c r="K27" s="1533" t="s">
        <v>389</v>
      </c>
      <c r="L27" s="1533">
        <v>8750</v>
      </c>
      <c r="M27" s="1535">
        <v>8750</v>
      </c>
      <c r="N27" s="1535"/>
      <c r="O27" s="1535"/>
      <c r="P27" s="1535"/>
      <c r="Q27" s="1535"/>
      <c r="R27" s="1535"/>
      <c r="S27" s="1535"/>
      <c r="T27" s="1535"/>
      <c r="U27" s="1536" t="s">
        <v>1459</v>
      </c>
    </row>
    <row r="28" spans="1:21" ht="57.75">
      <c r="A28" s="1533" t="s">
        <v>611</v>
      </c>
      <c r="B28" s="1533">
        <v>3</v>
      </c>
      <c r="C28" s="1533">
        <v>23.2</v>
      </c>
      <c r="D28" s="1537">
        <v>1</v>
      </c>
      <c r="E28" s="1539" t="s">
        <v>1072</v>
      </c>
      <c r="F28" s="1540" t="s">
        <v>1083</v>
      </c>
      <c r="G28" s="1540" t="s">
        <v>1145</v>
      </c>
      <c r="H28" s="1540" t="s">
        <v>1073</v>
      </c>
      <c r="I28" s="1534" t="s">
        <v>610</v>
      </c>
      <c r="J28" s="1533" t="s">
        <v>1084</v>
      </c>
      <c r="K28" s="1533" t="s">
        <v>389</v>
      </c>
      <c r="L28" s="1533">
        <v>7550</v>
      </c>
      <c r="M28" s="1535">
        <v>7550</v>
      </c>
      <c r="N28" s="1535"/>
      <c r="O28" s="1535"/>
      <c r="P28" s="1535"/>
      <c r="Q28" s="1535"/>
      <c r="R28" s="1535"/>
      <c r="S28" s="1535"/>
      <c r="T28" s="1535"/>
      <c r="U28" s="1536" t="s">
        <v>1460</v>
      </c>
    </row>
    <row r="29" spans="1:21" ht="57.75">
      <c r="A29" s="1533" t="s">
        <v>1461</v>
      </c>
      <c r="B29" s="1533">
        <v>10</v>
      </c>
      <c r="C29" s="1533">
        <v>23.4</v>
      </c>
      <c r="D29" s="1533">
        <v>0.7</v>
      </c>
      <c r="E29" s="1539" t="s">
        <v>1072</v>
      </c>
      <c r="F29" s="1540" t="s">
        <v>1086</v>
      </c>
      <c r="G29" s="1540" t="s">
        <v>1145</v>
      </c>
      <c r="H29" s="1540" t="s">
        <v>1073</v>
      </c>
      <c r="I29" s="1534" t="s">
        <v>610</v>
      </c>
      <c r="J29" s="1533" t="s">
        <v>1084</v>
      </c>
      <c r="K29" s="1533" t="s">
        <v>389</v>
      </c>
      <c r="L29" s="1533">
        <v>9100</v>
      </c>
      <c r="M29" s="1535">
        <v>9100</v>
      </c>
      <c r="N29" s="1535"/>
      <c r="O29" s="1535"/>
      <c r="P29" s="1535"/>
      <c r="Q29" s="1535"/>
      <c r="R29" s="1535"/>
      <c r="S29" s="1535"/>
      <c r="T29" s="1535"/>
      <c r="U29" s="1536" t="s">
        <v>1462</v>
      </c>
    </row>
    <row r="30" spans="1:21" ht="46.5">
      <c r="A30" s="1533" t="s">
        <v>1461</v>
      </c>
      <c r="B30" s="1533">
        <v>10</v>
      </c>
      <c r="C30" s="1533">
        <v>23.5</v>
      </c>
      <c r="D30" s="1533">
        <v>0.7</v>
      </c>
      <c r="E30" s="1539" t="s">
        <v>1072</v>
      </c>
      <c r="F30" s="1540" t="s">
        <v>1086</v>
      </c>
      <c r="G30" s="1540" t="s">
        <v>1145</v>
      </c>
      <c r="H30" s="1540" t="s">
        <v>1073</v>
      </c>
      <c r="I30" s="1534" t="s">
        <v>610</v>
      </c>
      <c r="J30" s="1533" t="s">
        <v>1084</v>
      </c>
      <c r="K30" s="1533" t="s">
        <v>389</v>
      </c>
      <c r="L30" s="1533">
        <v>9000</v>
      </c>
      <c r="M30" s="1535">
        <v>9000</v>
      </c>
      <c r="N30" s="1535"/>
      <c r="O30" s="1535"/>
      <c r="P30" s="1535"/>
      <c r="Q30" s="1535"/>
      <c r="R30" s="1535"/>
      <c r="S30" s="1535"/>
      <c r="T30" s="1535"/>
      <c r="U30" s="1536" t="s">
        <v>1458</v>
      </c>
    </row>
    <row r="31" spans="1:21" ht="46.5">
      <c r="A31" s="1533" t="s">
        <v>609</v>
      </c>
      <c r="B31" s="1533">
        <v>30</v>
      </c>
      <c r="C31" s="1533">
        <v>10.2</v>
      </c>
      <c r="D31" s="1537">
        <v>1</v>
      </c>
      <c r="E31" s="1539" t="s">
        <v>1072</v>
      </c>
      <c r="F31" s="1540" t="s">
        <v>1086</v>
      </c>
      <c r="G31" s="1540" t="s">
        <v>1145</v>
      </c>
      <c r="H31" s="1540" t="s">
        <v>1085</v>
      </c>
      <c r="I31" s="1534" t="s">
        <v>610</v>
      </c>
      <c r="J31" s="1533" t="s">
        <v>1084</v>
      </c>
      <c r="K31" s="1533" t="s">
        <v>389</v>
      </c>
      <c r="L31" s="1533">
        <v>10000</v>
      </c>
      <c r="M31" s="1535">
        <v>7800</v>
      </c>
      <c r="N31" s="1535"/>
      <c r="O31" s="1535"/>
      <c r="P31" s="1535"/>
      <c r="Q31" s="1535"/>
      <c r="R31" s="1535"/>
      <c r="S31" s="1535">
        <v>2200</v>
      </c>
      <c r="T31" s="1535"/>
      <c r="U31" s="1536" t="s">
        <v>1458</v>
      </c>
    </row>
    <row r="32" spans="1:21" ht="46.5">
      <c r="A32" s="1533" t="s">
        <v>609</v>
      </c>
      <c r="B32" s="1533">
        <v>30</v>
      </c>
      <c r="C32" s="1533">
        <v>10.3</v>
      </c>
      <c r="D32" s="1533">
        <v>0.9</v>
      </c>
      <c r="E32" s="1539" t="s">
        <v>1072</v>
      </c>
      <c r="F32" s="1540" t="s">
        <v>1086</v>
      </c>
      <c r="G32" s="1540" t="s">
        <v>1145</v>
      </c>
      <c r="H32" s="1540" t="s">
        <v>1085</v>
      </c>
      <c r="I32" s="1534" t="s">
        <v>610</v>
      </c>
      <c r="J32" s="1533" t="s">
        <v>1084</v>
      </c>
      <c r="K32" s="1533" t="s">
        <v>389</v>
      </c>
      <c r="L32" s="1533">
        <v>10000</v>
      </c>
      <c r="M32" s="1535">
        <v>7750</v>
      </c>
      <c r="N32" s="1535"/>
      <c r="O32" s="1535"/>
      <c r="P32" s="1535"/>
      <c r="Q32" s="1535"/>
      <c r="R32" s="1535"/>
      <c r="S32" s="1535">
        <v>2250</v>
      </c>
      <c r="T32" s="1535"/>
      <c r="U32" s="1536" t="s">
        <v>1458</v>
      </c>
    </row>
    <row r="33" spans="1:21" ht="46.5">
      <c r="A33" s="1533" t="s">
        <v>609</v>
      </c>
      <c r="B33" s="1533">
        <v>31</v>
      </c>
      <c r="C33" s="1533">
        <v>6.1</v>
      </c>
      <c r="D33" s="1533">
        <v>0.7</v>
      </c>
      <c r="E33" s="1539" t="s">
        <v>1072</v>
      </c>
      <c r="F33" s="1540" t="s">
        <v>1086</v>
      </c>
      <c r="G33" s="1540" t="s">
        <v>1145</v>
      </c>
      <c r="H33" s="1540" t="s">
        <v>1085</v>
      </c>
      <c r="I33" s="1534" t="s">
        <v>1463</v>
      </c>
      <c r="J33" s="1533" t="s">
        <v>1084</v>
      </c>
      <c r="K33" s="1533" t="s">
        <v>389</v>
      </c>
      <c r="L33" s="1533">
        <v>9725</v>
      </c>
      <c r="M33" s="1535">
        <v>7600</v>
      </c>
      <c r="N33" s="1535"/>
      <c r="O33" s="1535"/>
      <c r="P33" s="1535"/>
      <c r="Q33" s="1535"/>
      <c r="R33" s="1535"/>
      <c r="S33" s="1535">
        <v>2125</v>
      </c>
      <c r="T33" s="1535"/>
      <c r="U33" s="1536" t="s">
        <v>1464</v>
      </c>
    </row>
    <row r="34" spans="1:21" ht="46.5">
      <c r="A34" s="1533" t="s">
        <v>609</v>
      </c>
      <c r="B34" s="1533">
        <v>32</v>
      </c>
      <c r="C34" s="1533">
        <v>2</v>
      </c>
      <c r="D34" s="1533">
        <v>0.8</v>
      </c>
      <c r="E34" s="1539" t="s">
        <v>1072</v>
      </c>
      <c r="F34" s="1540" t="s">
        <v>1086</v>
      </c>
      <c r="G34" s="1540" t="s">
        <v>1145</v>
      </c>
      <c r="H34" s="1540" t="s">
        <v>1073</v>
      </c>
      <c r="I34" s="1534" t="s">
        <v>1465</v>
      </c>
      <c r="J34" s="1533" t="s">
        <v>1084</v>
      </c>
      <c r="K34" s="1533" t="s">
        <v>389</v>
      </c>
      <c r="L34" s="1533">
        <v>9100</v>
      </c>
      <c r="M34" s="1535">
        <v>9100</v>
      </c>
      <c r="N34" s="1535"/>
      <c r="O34" s="1535"/>
      <c r="P34" s="1535"/>
      <c r="Q34" s="1535"/>
      <c r="R34" s="1535"/>
      <c r="S34" s="1535"/>
      <c r="T34" s="1535"/>
      <c r="U34" s="1536" t="s">
        <v>1458</v>
      </c>
    </row>
    <row r="35" spans="1:21" ht="46.5">
      <c r="A35" s="1533" t="s">
        <v>609</v>
      </c>
      <c r="B35" s="1533">
        <v>25</v>
      </c>
      <c r="C35" s="1533">
        <v>7.1</v>
      </c>
      <c r="D35" s="1533">
        <v>0.7</v>
      </c>
      <c r="E35" s="1539" t="s">
        <v>1072</v>
      </c>
      <c r="F35" s="1540" t="s">
        <v>1083</v>
      </c>
      <c r="G35" s="1540" t="s">
        <v>1145</v>
      </c>
      <c r="H35" s="1540" t="s">
        <v>1073</v>
      </c>
      <c r="I35" s="1534" t="s">
        <v>1466</v>
      </c>
      <c r="J35" s="1533" t="s">
        <v>1084</v>
      </c>
      <c r="K35" s="1533" t="s">
        <v>389</v>
      </c>
      <c r="L35" s="1533">
        <v>9250</v>
      </c>
      <c r="M35" s="1535">
        <v>9250</v>
      </c>
      <c r="N35" s="1535"/>
      <c r="O35" s="1535"/>
      <c r="P35" s="1535"/>
      <c r="Q35" s="1535"/>
      <c r="R35" s="1535"/>
      <c r="S35" s="1535"/>
      <c r="T35" s="1535"/>
      <c r="U35" s="1536" t="s">
        <v>1467</v>
      </c>
    </row>
    <row r="36" spans="1:21" ht="15">
      <c r="A36" s="708" t="s">
        <v>331</v>
      </c>
      <c r="B36" s="708"/>
      <c r="C36" s="708"/>
      <c r="D36" s="1051">
        <f>D35+D34+D33+D32+D31+D30+D29+D28+D27+D26+D25+D24</f>
        <v>10.100000000000001</v>
      </c>
      <c r="E36" s="703"/>
      <c r="F36" s="702"/>
      <c r="G36" s="702"/>
      <c r="H36" s="702"/>
      <c r="I36" s="703"/>
      <c r="J36" s="702"/>
      <c r="K36" s="702"/>
      <c r="L36" s="704">
        <f>L24+L31+L32+L33+L34+L35</f>
        <v>56975</v>
      </c>
      <c r="M36" s="1061">
        <f>M24+M31+M32+M33+M34+M35</f>
        <v>50400</v>
      </c>
      <c r="N36" s="1061"/>
      <c r="O36" s="1061"/>
      <c r="P36" s="1061"/>
      <c r="Q36" s="1061"/>
      <c r="R36" s="1061">
        <f>R31+R34</f>
        <v>0</v>
      </c>
      <c r="S36" s="1061">
        <f>S32+S33</f>
        <v>4375</v>
      </c>
      <c r="T36" s="53"/>
      <c r="U36" s="53"/>
    </row>
    <row r="37" spans="1:21" ht="14.25">
      <c r="A37" s="2361" t="s">
        <v>612</v>
      </c>
      <c r="B37" s="2361"/>
      <c r="C37" s="2361"/>
      <c r="D37" s="2361"/>
      <c r="E37" s="2361"/>
      <c r="F37" s="2361"/>
      <c r="G37" s="2361"/>
      <c r="H37" s="2361"/>
      <c r="I37" s="2361"/>
      <c r="J37" s="2361"/>
      <c r="K37" s="2361"/>
      <c r="L37" s="2361"/>
      <c r="M37" s="2361"/>
      <c r="N37" s="2361"/>
      <c r="O37" s="2361"/>
      <c r="P37" s="2361"/>
      <c r="Q37" s="2361"/>
      <c r="R37" s="2361"/>
      <c r="S37" s="2361"/>
      <c r="T37" s="2361"/>
      <c r="U37" s="2361"/>
    </row>
    <row r="38" spans="1:21" ht="46.5">
      <c r="A38" s="1533" t="s">
        <v>613</v>
      </c>
      <c r="B38" s="1533">
        <v>11</v>
      </c>
      <c r="C38" s="1533">
        <v>8.1</v>
      </c>
      <c r="D38" s="1537">
        <v>1</v>
      </c>
      <c r="E38" s="1539" t="s">
        <v>1072</v>
      </c>
      <c r="F38" s="1540" t="s">
        <v>571</v>
      </c>
      <c r="G38" s="1540" t="s">
        <v>1145</v>
      </c>
      <c r="H38" s="1540" t="s">
        <v>32</v>
      </c>
      <c r="I38" s="1534" t="s">
        <v>610</v>
      </c>
      <c r="J38" s="1533" t="s">
        <v>1080</v>
      </c>
      <c r="K38" s="1533" t="s">
        <v>389</v>
      </c>
      <c r="L38" s="1533">
        <v>7000</v>
      </c>
      <c r="M38" s="1535">
        <v>7000</v>
      </c>
      <c r="N38" s="1535"/>
      <c r="O38" s="1535"/>
      <c r="P38" s="1535"/>
      <c r="Q38" s="1535"/>
      <c r="R38" s="1535"/>
      <c r="S38" s="1535"/>
      <c r="T38" s="1535"/>
      <c r="U38" s="1536" t="s">
        <v>1435</v>
      </c>
    </row>
    <row r="39" spans="1:21" ht="46.5">
      <c r="A39" s="1533" t="s">
        <v>613</v>
      </c>
      <c r="B39" s="1533">
        <v>7</v>
      </c>
      <c r="C39" s="1533">
        <v>24.1</v>
      </c>
      <c r="D39" s="1533">
        <v>1</v>
      </c>
      <c r="E39" s="1539" t="s">
        <v>1072</v>
      </c>
      <c r="F39" s="1540" t="s">
        <v>571</v>
      </c>
      <c r="G39" s="1540" t="s">
        <v>1145</v>
      </c>
      <c r="H39" s="1540" t="s">
        <v>32</v>
      </c>
      <c r="I39" s="1534" t="s">
        <v>610</v>
      </c>
      <c r="J39" s="1533" t="s">
        <v>1080</v>
      </c>
      <c r="K39" s="1533" t="s">
        <v>389</v>
      </c>
      <c r="L39" s="1533">
        <v>6200</v>
      </c>
      <c r="M39" s="1535">
        <v>6200</v>
      </c>
      <c r="N39" s="1535"/>
      <c r="O39" s="1535"/>
      <c r="P39" s="1535"/>
      <c r="Q39" s="1535"/>
      <c r="R39" s="1535"/>
      <c r="S39" s="1535"/>
      <c r="T39" s="1535"/>
      <c r="U39" s="1536" t="s">
        <v>1436</v>
      </c>
    </row>
    <row r="40" spans="1:21" ht="46.5">
      <c r="A40" s="1533" t="s">
        <v>613</v>
      </c>
      <c r="B40" s="1533">
        <v>7</v>
      </c>
      <c r="C40" s="1533">
        <v>24.8</v>
      </c>
      <c r="D40" s="1533">
        <v>0.9</v>
      </c>
      <c r="E40" s="1539" t="s">
        <v>1072</v>
      </c>
      <c r="F40" s="1540" t="s">
        <v>571</v>
      </c>
      <c r="G40" s="1540" t="s">
        <v>1145</v>
      </c>
      <c r="H40" s="1540" t="s">
        <v>32</v>
      </c>
      <c r="I40" s="1534" t="s">
        <v>610</v>
      </c>
      <c r="J40" s="1533" t="s">
        <v>1080</v>
      </c>
      <c r="K40" s="1533" t="s">
        <v>389</v>
      </c>
      <c r="L40" s="1533">
        <v>8000</v>
      </c>
      <c r="M40" s="1535">
        <v>8000</v>
      </c>
      <c r="N40" s="1535"/>
      <c r="O40" s="1535"/>
      <c r="P40" s="1535"/>
      <c r="Q40" s="1535"/>
      <c r="R40" s="1535"/>
      <c r="S40" s="1535"/>
      <c r="T40" s="1535"/>
      <c r="U40" s="1536" t="s">
        <v>1437</v>
      </c>
    </row>
    <row r="41" spans="1:21" ht="46.5">
      <c r="A41" s="1533" t="s">
        <v>613</v>
      </c>
      <c r="B41" s="1533">
        <v>7</v>
      </c>
      <c r="C41" s="1533">
        <v>24.9</v>
      </c>
      <c r="D41" s="1533">
        <v>0.7</v>
      </c>
      <c r="E41" s="1539" t="s">
        <v>1072</v>
      </c>
      <c r="F41" s="1540" t="s">
        <v>571</v>
      </c>
      <c r="G41" s="1540" t="s">
        <v>1145</v>
      </c>
      <c r="H41" s="1540" t="s">
        <v>32</v>
      </c>
      <c r="I41" s="1534" t="s">
        <v>610</v>
      </c>
      <c r="J41" s="1533" t="s">
        <v>1080</v>
      </c>
      <c r="K41" s="1533" t="s">
        <v>389</v>
      </c>
      <c r="L41" s="1533">
        <v>7600</v>
      </c>
      <c r="M41" s="1535">
        <v>7600</v>
      </c>
      <c r="N41" s="1535"/>
      <c r="O41" s="1535"/>
      <c r="P41" s="1535"/>
      <c r="Q41" s="1535"/>
      <c r="R41" s="1535"/>
      <c r="S41" s="1535"/>
      <c r="T41" s="1535"/>
      <c r="U41" s="1536" t="s">
        <v>1438</v>
      </c>
    </row>
    <row r="42" spans="1:21" ht="46.5">
      <c r="A42" s="1533" t="s">
        <v>613</v>
      </c>
      <c r="B42" s="1533">
        <v>10</v>
      </c>
      <c r="C42" s="1533">
        <v>9.4</v>
      </c>
      <c r="D42" s="1533">
        <v>0.9</v>
      </c>
      <c r="E42" s="1539" t="s">
        <v>1072</v>
      </c>
      <c r="F42" s="1540" t="s">
        <v>571</v>
      </c>
      <c r="G42" s="1540" t="s">
        <v>1145</v>
      </c>
      <c r="H42" s="1540" t="s">
        <v>32</v>
      </c>
      <c r="I42" s="1534" t="s">
        <v>610</v>
      </c>
      <c r="J42" s="1533" t="s">
        <v>1080</v>
      </c>
      <c r="K42" s="1533" t="s">
        <v>389</v>
      </c>
      <c r="L42" s="1533">
        <v>7800</v>
      </c>
      <c r="M42" s="1535">
        <v>7800</v>
      </c>
      <c r="N42" s="1535"/>
      <c r="O42" s="1535"/>
      <c r="P42" s="1535"/>
      <c r="Q42" s="1535"/>
      <c r="R42" s="1535"/>
      <c r="S42" s="1535"/>
      <c r="T42" s="1535"/>
      <c r="U42" s="1536" t="s">
        <v>1439</v>
      </c>
    </row>
    <row r="43" spans="1:21" ht="46.5">
      <c r="A43" s="1533" t="s">
        <v>613</v>
      </c>
      <c r="B43" s="1533">
        <v>10</v>
      </c>
      <c r="C43" s="1533">
        <v>9.3</v>
      </c>
      <c r="D43" s="1537">
        <v>1</v>
      </c>
      <c r="E43" s="1539" t="s">
        <v>1072</v>
      </c>
      <c r="F43" s="1540" t="s">
        <v>571</v>
      </c>
      <c r="G43" s="1540" t="s">
        <v>1145</v>
      </c>
      <c r="H43" s="1540" t="s">
        <v>32</v>
      </c>
      <c r="I43" s="1534" t="s">
        <v>610</v>
      </c>
      <c r="J43" s="1533" t="s">
        <v>1080</v>
      </c>
      <c r="K43" s="1533" t="s">
        <v>389</v>
      </c>
      <c r="L43" s="1533">
        <v>7000</v>
      </c>
      <c r="M43" s="1535">
        <v>7000</v>
      </c>
      <c r="N43" s="1535"/>
      <c r="O43" s="1535"/>
      <c r="P43" s="1535"/>
      <c r="Q43" s="1535"/>
      <c r="R43" s="1535"/>
      <c r="S43" s="1535"/>
      <c r="T43" s="1535"/>
      <c r="U43" s="1536" t="s">
        <v>1440</v>
      </c>
    </row>
    <row r="44" spans="1:21" ht="46.5">
      <c r="A44" s="1533" t="s">
        <v>613</v>
      </c>
      <c r="B44" s="1533">
        <v>10</v>
      </c>
      <c r="C44" s="1533">
        <v>9.5</v>
      </c>
      <c r="D44" s="1533">
        <v>0.5</v>
      </c>
      <c r="E44" s="1539" t="s">
        <v>1072</v>
      </c>
      <c r="F44" s="1540" t="s">
        <v>571</v>
      </c>
      <c r="G44" s="1540" t="s">
        <v>1145</v>
      </c>
      <c r="H44" s="1540" t="s">
        <v>32</v>
      </c>
      <c r="I44" s="1534" t="s">
        <v>610</v>
      </c>
      <c r="J44" s="1533" t="s">
        <v>1080</v>
      </c>
      <c r="K44" s="1533" t="s">
        <v>389</v>
      </c>
      <c r="L44" s="1533">
        <v>9000</v>
      </c>
      <c r="M44" s="1535">
        <v>9000</v>
      </c>
      <c r="N44" s="1535"/>
      <c r="O44" s="1535"/>
      <c r="P44" s="1535"/>
      <c r="Q44" s="1535"/>
      <c r="R44" s="1535"/>
      <c r="S44" s="1535"/>
      <c r="T44" s="1535"/>
      <c r="U44" s="1536" t="s">
        <v>1441</v>
      </c>
    </row>
    <row r="45" spans="1:21" ht="46.5">
      <c r="A45" s="1533" t="s">
        <v>613</v>
      </c>
      <c r="B45" s="1533">
        <v>7</v>
      </c>
      <c r="C45" s="1533">
        <v>2.2</v>
      </c>
      <c r="D45" s="1533">
        <v>0.8</v>
      </c>
      <c r="E45" s="1539" t="s">
        <v>1072</v>
      </c>
      <c r="F45" s="1540" t="s">
        <v>571</v>
      </c>
      <c r="G45" s="1540" t="s">
        <v>1145</v>
      </c>
      <c r="H45" s="1540" t="s">
        <v>32</v>
      </c>
      <c r="I45" s="1534" t="s">
        <v>610</v>
      </c>
      <c r="J45" s="1533" t="s">
        <v>1080</v>
      </c>
      <c r="K45" s="1533" t="s">
        <v>389</v>
      </c>
      <c r="L45" s="1533">
        <v>7050</v>
      </c>
      <c r="M45" s="1535">
        <v>7050</v>
      </c>
      <c r="N45" s="1535"/>
      <c r="O45" s="1535"/>
      <c r="P45" s="1535"/>
      <c r="Q45" s="1535"/>
      <c r="R45" s="1535"/>
      <c r="S45" s="1535"/>
      <c r="T45" s="1535"/>
      <c r="U45" s="1536" t="s">
        <v>1440</v>
      </c>
    </row>
    <row r="46" spans="1:21" ht="46.5">
      <c r="A46" s="1533" t="s">
        <v>613</v>
      </c>
      <c r="B46" s="1533">
        <v>7</v>
      </c>
      <c r="C46" s="1533">
        <v>2.3</v>
      </c>
      <c r="D46" s="1542">
        <v>1</v>
      </c>
      <c r="E46" s="1539" t="s">
        <v>1072</v>
      </c>
      <c r="F46" s="1540" t="s">
        <v>571</v>
      </c>
      <c r="G46" s="1540" t="s">
        <v>1145</v>
      </c>
      <c r="H46" s="1540" t="s">
        <v>32</v>
      </c>
      <c r="I46" s="1534" t="s">
        <v>610</v>
      </c>
      <c r="J46" s="1533" t="s">
        <v>1080</v>
      </c>
      <c r="K46" s="1533" t="s">
        <v>389</v>
      </c>
      <c r="L46" s="1533">
        <v>8700</v>
      </c>
      <c r="M46" s="1535">
        <v>8700</v>
      </c>
      <c r="N46" s="1535"/>
      <c r="O46" s="1535"/>
      <c r="P46" s="1535"/>
      <c r="Q46" s="1535"/>
      <c r="R46" s="1535"/>
      <c r="S46" s="1535"/>
      <c r="T46" s="1535"/>
      <c r="U46" s="1536" t="s">
        <v>1442</v>
      </c>
    </row>
    <row r="47" spans="1:21" ht="46.5">
      <c r="A47" s="1533" t="s">
        <v>613</v>
      </c>
      <c r="B47" s="1533">
        <v>11</v>
      </c>
      <c r="C47" s="1543" t="s">
        <v>1443</v>
      </c>
      <c r="D47" s="1533">
        <v>0.8</v>
      </c>
      <c r="E47" s="1539" t="s">
        <v>1072</v>
      </c>
      <c r="F47" s="1540" t="s">
        <v>571</v>
      </c>
      <c r="G47" s="1540" t="s">
        <v>1145</v>
      </c>
      <c r="H47" s="1540" t="s">
        <v>32</v>
      </c>
      <c r="I47" s="1534" t="s">
        <v>610</v>
      </c>
      <c r="J47" s="1533" t="s">
        <v>1080</v>
      </c>
      <c r="K47" s="1533" t="s">
        <v>389</v>
      </c>
      <c r="L47" s="1533">
        <v>6650</v>
      </c>
      <c r="M47" s="1535">
        <v>6650</v>
      </c>
      <c r="N47" s="1535"/>
      <c r="O47" s="1535"/>
      <c r="P47" s="1535"/>
      <c r="Q47" s="1535"/>
      <c r="R47" s="1535"/>
      <c r="S47" s="1535"/>
      <c r="T47" s="1535"/>
      <c r="U47" s="1536" t="s">
        <v>1444</v>
      </c>
    </row>
    <row r="48" spans="1:21" ht="46.5">
      <c r="A48" s="1533" t="s">
        <v>613</v>
      </c>
      <c r="B48" s="1533">
        <v>10</v>
      </c>
      <c r="C48" s="1533">
        <v>8.12</v>
      </c>
      <c r="D48" s="1537">
        <v>1</v>
      </c>
      <c r="E48" s="1539" t="s">
        <v>1072</v>
      </c>
      <c r="F48" s="1540" t="s">
        <v>571</v>
      </c>
      <c r="G48" s="1540" t="s">
        <v>1145</v>
      </c>
      <c r="H48" s="1540" t="s">
        <v>32</v>
      </c>
      <c r="I48" s="1534" t="s">
        <v>610</v>
      </c>
      <c r="J48" s="1533" t="s">
        <v>1080</v>
      </c>
      <c r="K48" s="1533" t="s">
        <v>389</v>
      </c>
      <c r="L48" s="1533">
        <v>7000</v>
      </c>
      <c r="M48" s="1535">
        <v>7000</v>
      </c>
      <c r="N48" s="1535"/>
      <c r="O48" s="1535"/>
      <c r="P48" s="1535"/>
      <c r="Q48" s="1535"/>
      <c r="R48" s="1535"/>
      <c r="S48" s="1535"/>
      <c r="T48" s="1535"/>
      <c r="U48" s="1536" t="s">
        <v>1440</v>
      </c>
    </row>
    <row r="49" spans="1:21" ht="46.5">
      <c r="A49" s="1533" t="s">
        <v>613</v>
      </c>
      <c r="B49" s="1533">
        <v>10</v>
      </c>
      <c r="C49" s="1533">
        <v>8.13</v>
      </c>
      <c r="D49" s="1533">
        <v>0.9</v>
      </c>
      <c r="E49" s="1539" t="s">
        <v>1072</v>
      </c>
      <c r="F49" s="1540" t="s">
        <v>571</v>
      </c>
      <c r="G49" s="1540" t="s">
        <v>1145</v>
      </c>
      <c r="H49" s="1540" t="s">
        <v>32</v>
      </c>
      <c r="I49" s="1534" t="s">
        <v>610</v>
      </c>
      <c r="J49" s="1533" t="s">
        <v>1080</v>
      </c>
      <c r="K49" s="1533" t="s">
        <v>389</v>
      </c>
      <c r="L49" s="1533">
        <v>6200</v>
      </c>
      <c r="M49" s="1535">
        <v>6200</v>
      </c>
      <c r="N49" s="1535"/>
      <c r="O49" s="1535"/>
      <c r="P49" s="1535"/>
      <c r="Q49" s="1535"/>
      <c r="R49" s="1535"/>
      <c r="S49" s="1535"/>
      <c r="T49" s="1535"/>
      <c r="U49" s="1536" t="s">
        <v>1442</v>
      </c>
    </row>
    <row r="50" spans="1:21" ht="46.5">
      <c r="A50" s="1533" t="s">
        <v>613</v>
      </c>
      <c r="B50" s="1533">
        <v>7</v>
      </c>
      <c r="C50" s="1533">
        <v>2.1</v>
      </c>
      <c r="D50" s="1533">
        <v>0.9</v>
      </c>
      <c r="E50" s="1539" t="s">
        <v>1072</v>
      </c>
      <c r="F50" s="1540" t="s">
        <v>571</v>
      </c>
      <c r="G50" s="1540" t="s">
        <v>1145</v>
      </c>
      <c r="H50" s="1540" t="s">
        <v>32</v>
      </c>
      <c r="I50" s="1534" t="s">
        <v>610</v>
      </c>
      <c r="J50" s="1533" t="s">
        <v>1080</v>
      </c>
      <c r="K50" s="1533" t="s">
        <v>389</v>
      </c>
      <c r="L50" s="1533">
        <v>6400</v>
      </c>
      <c r="M50" s="1535">
        <v>6400</v>
      </c>
      <c r="N50" s="1535"/>
      <c r="O50" s="1535"/>
      <c r="P50" s="1535"/>
      <c r="Q50" s="1535"/>
      <c r="R50" s="1535"/>
      <c r="S50" s="1535"/>
      <c r="T50" s="1535"/>
      <c r="U50" s="1536" t="s">
        <v>1445</v>
      </c>
    </row>
    <row r="51" spans="1:21" ht="15">
      <c r="A51" s="708" t="s">
        <v>331</v>
      </c>
      <c r="B51" s="708"/>
      <c r="C51" s="708"/>
      <c r="D51" s="1544">
        <f>D50+D49+D48+D47+D46+D45+D44+D43+D42+D41+D40+D39+D38</f>
        <v>11.4</v>
      </c>
      <c r="E51" s="703"/>
      <c r="F51" s="702"/>
      <c r="G51" s="702"/>
      <c r="H51" s="702"/>
      <c r="I51" s="703"/>
      <c r="J51" s="702"/>
      <c r="K51" s="702"/>
      <c r="L51" s="704">
        <f>L38+L43+L44+L47+L48+L49+L50</f>
        <v>49250</v>
      </c>
      <c r="M51" s="704">
        <f>M38+M43+M44+M47+M48+M49+M50</f>
        <v>49250</v>
      </c>
      <c r="N51" s="53"/>
      <c r="O51" s="53"/>
      <c r="P51" s="53"/>
      <c r="Q51" s="53"/>
      <c r="R51" s="53"/>
      <c r="S51" s="1061">
        <f>S48+S50</f>
        <v>0</v>
      </c>
      <c r="T51" s="53"/>
      <c r="U51" s="53"/>
    </row>
    <row r="52" spans="1:21" ht="15">
      <c r="A52" s="2361" t="s">
        <v>614</v>
      </c>
      <c r="B52" s="2361"/>
      <c r="C52" s="2361"/>
      <c r="D52" s="2361"/>
      <c r="E52" s="2361"/>
      <c r="F52" s="2361"/>
      <c r="G52" s="2361"/>
      <c r="H52" s="2361"/>
      <c r="I52" s="2361"/>
      <c r="J52" s="2361"/>
      <c r="K52" s="2361"/>
      <c r="L52" s="2361"/>
      <c r="M52" s="2361"/>
      <c r="N52" s="2361"/>
      <c r="O52" s="2361"/>
      <c r="P52" s="2361"/>
      <c r="Q52" s="2361"/>
      <c r="R52" s="2361"/>
      <c r="S52" s="2361"/>
      <c r="T52" s="2361"/>
      <c r="U52" s="2361"/>
    </row>
    <row r="53" spans="1:21" ht="120">
      <c r="A53" s="1533" t="s">
        <v>1078</v>
      </c>
      <c r="B53" s="1533">
        <v>28</v>
      </c>
      <c r="C53" s="1533">
        <v>19.5</v>
      </c>
      <c r="D53" s="1533">
        <v>0.6</v>
      </c>
      <c r="E53" s="1534" t="s">
        <v>1072</v>
      </c>
      <c r="F53" s="1533" t="s">
        <v>1385</v>
      </c>
      <c r="G53" s="1533" t="s">
        <v>1145</v>
      </c>
      <c r="H53" s="1533" t="s">
        <v>1073</v>
      </c>
      <c r="I53" s="1534" t="s">
        <v>610</v>
      </c>
      <c r="J53" s="1533" t="s">
        <v>1084</v>
      </c>
      <c r="K53" s="1533" t="s">
        <v>389</v>
      </c>
      <c r="L53" s="1533">
        <v>9250</v>
      </c>
      <c r="M53" s="1535">
        <v>9250</v>
      </c>
      <c r="N53" s="1535"/>
      <c r="O53" s="1535"/>
      <c r="P53" s="1535"/>
      <c r="Q53" s="1535"/>
      <c r="R53" s="1535"/>
      <c r="S53" s="1535"/>
      <c r="T53" s="1535"/>
      <c r="U53" s="1536" t="s">
        <v>1386</v>
      </c>
    </row>
    <row r="54" spans="1:21" ht="57.75">
      <c r="A54" s="1533" t="s">
        <v>1078</v>
      </c>
      <c r="B54" s="1533">
        <v>28</v>
      </c>
      <c r="C54" s="1533">
        <v>19.6</v>
      </c>
      <c r="D54" s="1533">
        <v>0.9</v>
      </c>
      <c r="E54" s="1534" t="s">
        <v>1072</v>
      </c>
      <c r="F54" s="1533" t="s">
        <v>1385</v>
      </c>
      <c r="G54" s="1533" t="s">
        <v>1145</v>
      </c>
      <c r="H54" s="1533" t="s">
        <v>1073</v>
      </c>
      <c r="I54" s="1534" t="s">
        <v>610</v>
      </c>
      <c r="J54" s="1533" t="s">
        <v>1084</v>
      </c>
      <c r="K54" s="1533" t="s">
        <v>389</v>
      </c>
      <c r="L54" s="1533">
        <v>8250</v>
      </c>
      <c r="M54" s="1535">
        <v>8250</v>
      </c>
      <c r="N54" s="1535"/>
      <c r="O54" s="1535" t="s">
        <v>1074</v>
      </c>
      <c r="P54" s="1535"/>
      <c r="Q54" s="1535" t="s">
        <v>1075</v>
      </c>
      <c r="R54" s="1535" t="s">
        <v>1076</v>
      </c>
      <c r="S54" s="1535"/>
      <c r="T54" s="1535" t="s">
        <v>1077</v>
      </c>
      <c r="U54" s="1536" t="s">
        <v>1387</v>
      </c>
    </row>
    <row r="55" spans="1:21" ht="57.75">
      <c r="A55" s="1533" t="s">
        <v>1078</v>
      </c>
      <c r="B55" s="1533">
        <v>28</v>
      </c>
      <c r="C55" s="1533">
        <v>20.4</v>
      </c>
      <c r="D55" s="1533">
        <v>0.6</v>
      </c>
      <c r="E55" s="1534" t="s">
        <v>1072</v>
      </c>
      <c r="F55" s="1533" t="s">
        <v>1385</v>
      </c>
      <c r="G55" s="1533" t="s">
        <v>1145</v>
      </c>
      <c r="H55" s="1533" t="s">
        <v>1073</v>
      </c>
      <c r="I55" s="1534" t="s">
        <v>610</v>
      </c>
      <c r="J55" s="1533" t="s">
        <v>1084</v>
      </c>
      <c r="K55" s="1533" t="s">
        <v>389</v>
      </c>
      <c r="L55" s="1533">
        <v>10010</v>
      </c>
      <c r="M55" s="1535">
        <v>10010</v>
      </c>
      <c r="N55" s="1535"/>
      <c r="O55" s="1535"/>
      <c r="P55" s="1535"/>
      <c r="Q55" s="1535"/>
      <c r="R55" s="1535"/>
      <c r="S55" s="1535"/>
      <c r="T55" s="1535"/>
      <c r="U55" s="1536" t="s">
        <v>1388</v>
      </c>
    </row>
    <row r="56" spans="1:21" ht="57.75">
      <c r="A56" s="1533" t="s">
        <v>1078</v>
      </c>
      <c r="B56" s="1533">
        <v>28</v>
      </c>
      <c r="C56" s="1533">
        <v>20.5</v>
      </c>
      <c r="D56" s="1533">
        <v>0.7</v>
      </c>
      <c r="E56" s="1534" t="s">
        <v>1072</v>
      </c>
      <c r="F56" s="1533" t="s">
        <v>1385</v>
      </c>
      <c r="G56" s="1533" t="s">
        <v>1145</v>
      </c>
      <c r="H56" s="1533" t="s">
        <v>1073</v>
      </c>
      <c r="I56" s="1534" t="s">
        <v>610</v>
      </c>
      <c r="J56" s="1533" t="s">
        <v>1080</v>
      </c>
      <c r="K56" s="1533" t="s">
        <v>389</v>
      </c>
      <c r="L56" s="1533">
        <v>8500</v>
      </c>
      <c r="M56" s="1533">
        <v>8500</v>
      </c>
      <c r="N56" s="1535"/>
      <c r="O56" s="1535"/>
      <c r="P56" s="1535"/>
      <c r="Q56" s="1535"/>
      <c r="R56" s="1535"/>
      <c r="S56" s="1535"/>
      <c r="T56" s="1535"/>
      <c r="U56" s="1536" t="s">
        <v>1389</v>
      </c>
    </row>
    <row r="57" spans="1:21" ht="57.75">
      <c r="A57" s="1533" t="s">
        <v>1081</v>
      </c>
      <c r="B57" s="1533">
        <v>36</v>
      </c>
      <c r="C57" s="1533">
        <v>5.1</v>
      </c>
      <c r="D57" s="1533">
        <v>0.9</v>
      </c>
      <c r="E57" s="1534" t="s">
        <v>1072</v>
      </c>
      <c r="F57" s="1533" t="s">
        <v>1079</v>
      </c>
      <c r="G57" s="1533" t="s">
        <v>1145</v>
      </c>
      <c r="H57" s="1533" t="s">
        <v>1073</v>
      </c>
      <c r="I57" s="1534" t="s">
        <v>610</v>
      </c>
      <c r="J57" s="1533" t="s">
        <v>1080</v>
      </c>
      <c r="K57" s="1533" t="s">
        <v>389</v>
      </c>
      <c r="L57" s="1533">
        <v>8000</v>
      </c>
      <c r="M57" s="1533">
        <v>8000</v>
      </c>
      <c r="N57" s="1535"/>
      <c r="O57" s="1535"/>
      <c r="P57" s="1535"/>
      <c r="Q57" s="1535"/>
      <c r="R57" s="1535"/>
      <c r="S57" s="1535"/>
      <c r="T57" s="1535"/>
      <c r="U57" s="1536" t="s">
        <v>1390</v>
      </c>
    </row>
    <row r="58" spans="1:21" ht="57.75">
      <c r="A58" s="1533" t="s">
        <v>1081</v>
      </c>
      <c r="B58" s="1533">
        <v>36</v>
      </c>
      <c r="C58" s="1533">
        <v>9.1</v>
      </c>
      <c r="D58" s="1533">
        <v>0.8</v>
      </c>
      <c r="E58" s="1534" t="s">
        <v>1072</v>
      </c>
      <c r="F58" s="1533" t="s">
        <v>1079</v>
      </c>
      <c r="G58" s="1533" t="s">
        <v>1145</v>
      </c>
      <c r="H58" s="1533" t="s">
        <v>1073</v>
      </c>
      <c r="I58" s="1534" t="s">
        <v>610</v>
      </c>
      <c r="J58" s="1533" t="s">
        <v>1080</v>
      </c>
      <c r="K58" s="1533" t="s">
        <v>389</v>
      </c>
      <c r="L58" s="1533">
        <v>9500</v>
      </c>
      <c r="M58" s="1535">
        <v>9500</v>
      </c>
      <c r="N58" s="1535"/>
      <c r="O58" s="1535"/>
      <c r="P58" s="1535"/>
      <c r="Q58" s="1535"/>
      <c r="R58" s="1535"/>
      <c r="S58" s="1535"/>
      <c r="T58" s="1535"/>
      <c r="U58" s="1536" t="s">
        <v>1391</v>
      </c>
    </row>
    <row r="59" spans="1:21" ht="57.75">
      <c r="A59" s="1533" t="s">
        <v>1081</v>
      </c>
      <c r="B59" s="1533">
        <v>36</v>
      </c>
      <c r="C59" s="1533">
        <v>19.2</v>
      </c>
      <c r="D59" s="1537">
        <v>1</v>
      </c>
      <c r="E59" s="1534" t="s">
        <v>1072</v>
      </c>
      <c r="F59" s="1533" t="s">
        <v>1079</v>
      </c>
      <c r="G59" s="1533" t="s">
        <v>1145</v>
      </c>
      <c r="H59" s="1533" t="s">
        <v>1073</v>
      </c>
      <c r="I59" s="1534" t="s">
        <v>610</v>
      </c>
      <c r="J59" s="1533" t="s">
        <v>1080</v>
      </c>
      <c r="K59" s="1533" t="s">
        <v>389</v>
      </c>
      <c r="L59" s="1533">
        <v>9250</v>
      </c>
      <c r="M59" s="1535">
        <v>9250</v>
      </c>
      <c r="N59" s="1535"/>
      <c r="O59" s="1535"/>
      <c r="P59" s="1535"/>
      <c r="Q59" s="1535"/>
      <c r="R59" s="1535"/>
      <c r="S59" s="1535"/>
      <c r="T59" s="1535"/>
      <c r="U59" s="1536" t="s">
        <v>1391</v>
      </c>
    </row>
    <row r="60" spans="1:21" ht="57.75">
      <c r="A60" s="1533" t="s">
        <v>263</v>
      </c>
      <c r="B60" s="1533">
        <v>38</v>
      </c>
      <c r="C60" s="1533">
        <v>3.2</v>
      </c>
      <c r="D60" s="1533">
        <v>0.9</v>
      </c>
      <c r="E60" s="1534" t="s">
        <v>1072</v>
      </c>
      <c r="F60" s="1533" t="s">
        <v>1079</v>
      </c>
      <c r="G60" s="1533" t="s">
        <v>1145</v>
      </c>
      <c r="H60" s="1533" t="s">
        <v>1073</v>
      </c>
      <c r="I60" s="1534" t="s">
        <v>610</v>
      </c>
      <c r="J60" s="1533" t="s">
        <v>1080</v>
      </c>
      <c r="K60" s="1533" t="s">
        <v>389</v>
      </c>
      <c r="L60" s="1533">
        <v>9000</v>
      </c>
      <c r="M60" s="1535">
        <v>9000</v>
      </c>
      <c r="N60" s="1535"/>
      <c r="O60" s="1535"/>
      <c r="P60" s="1535"/>
      <c r="Q60" s="1535"/>
      <c r="R60" s="1535"/>
      <c r="S60" s="1535"/>
      <c r="T60" s="1535"/>
      <c r="U60" s="1536" t="s">
        <v>1392</v>
      </c>
    </row>
    <row r="61" spans="1:21" ht="57.75">
      <c r="A61" s="1533" t="s">
        <v>263</v>
      </c>
      <c r="B61" s="1533">
        <v>38</v>
      </c>
      <c r="C61" s="1533">
        <v>22.1</v>
      </c>
      <c r="D61" s="1533">
        <v>0.7</v>
      </c>
      <c r="E61" s="1534" t="s">
        <v>1072</v>
      </c>
      <c r="F61" s="1533" t="s">
        <v>1079</v>
      </c>
      <c r="G61" s="1533" t="s">
        <v>1145</v>
      </c>
      <c r="H61" s="1533" t="s">
        <v>1073</v>
      </c>
      <c r="I61" s="1534" t="s">
        <v>610</v>
      </c>
      <c r="J61" s="1533" t="s">
        <v>1080</v>
      </c>
      <c r="K61" s="1533" t="s">
        <v>389</v>
      </c>
      <c r="L61" s="1533">
        <v>8750</v>
      </c>
      <c r="M61" s="1535">
        <v>8750</v>
      </c>
      <c r="N61" s="1535"/>
      <c r="O61" s="1535"/>
      <c r="P61" s="1535"/>
      <c r="Q61" s="1535"/>
      <c r="R61" s="1535"/>
      <c r="S61" s="1535"/>
      <c r="T61" s="1535"/>
      <c r="U61" s="1536" t="s">
        <v>1390</v>
      </c>
    </row>
    <row r="62" spans="1:21" ht="19.5" customHeight="1">
      <c r="A62" s="708" t="s">
        <v>331</v>
      </c>
      <c r="B62" s="708"/>
      <c r="C62" s="708"/>
      <c r="D62" s="1051">
        <f>SUM(D53:D61)</f>
        <v>7.1000000000000005</v>
      </c>
      <c r="E62" s="703"/>
      <c r="F62" s="702"/>
      <c r="G62" s="702"/>
      <c r="H62" s="702"/>
      <c r="I62" s="703"/>
      <c r="J62" s="702"/>
      <c r="K62" s="702"/>
      <c r="L62" s="704">
        <f>L61+L60+L59+L58+L53</f>
        <v>45750</v>
      </c>
      <c r="M62" s="704">
        <f>M61+M60+M59+M58+M53</f>
        <v>45750</v>
      </c>
      <c r="N62" s="53"/>
      <c r="O62" s="53"/>
      <c r="P62" s="53"/>
      <c r="Q62" s="53"/>
      <c r="R62" s="53"/>
      <c r="S62" s="53"/>
      <c r="T62" s="53"/>
      <c r="U62" s="53"/>
    </row>
    <row r="63" spans="1:21" ht="14.25">
      <c r="A63" s="2361" t="s">
        <v>615</v>
      </c>
      <c r="B63" s="2361"/>
      <c r="C63" s="2361"/>
      <c r="D63" s="2361"/>
      <c r="E63" s="2361"/>
      <c r="F63" s="2361"/>
      <c r="G63" s="2361"/>
      <c r="H63" s="2361"/>
      <c r="I63" s="2361"/>
      <c r="J63" s="2361"/>
      <c r="K63" s="2361"/>
      <c r="L63" s="2361"/>
      <c r="M63" s="2361"/>
      <c r="N63" s="2361"/>
      <c r="O63" s="2361"/>
      <c r="P63" s="2361"/>
      <c r="Q63" s="2361"/>
      <c r="R63" s="2361"/>
      <c r="S63" s="2361"/>
      <c r="T63" s="2361"/>
      <c r="U63" s="2361"/>
    </row>
    <row r="64" spans="1:21" ht="46.5">
      <c r="A64" s="1538" t="s">
        <v>1082</v>
      </c>
      <c r="B64" s="1533">
        <v>14</v>
      </c>
      <c r="C64" s="1533">
        <v>20.1</v>
      </c>
      <c r="D64" s="1533">
        <v>0.9</v>
      </c>
      <c r="E64" s="1534" t="s">
        <v>1072</v>
      </c>
      <c r="F64" s="1533" t="s">
        <v>364</v>
      </c>
      <c r="G64" s="882" t="s">
        <v>1393</v>
      </c>
      <c r="H64" s="1533" t="s">
        <v>32</v>
      </c>
      <c r="I64" s="1534" t="s">
        <v>610</v>
      </c>
      <c r="J64" s="1539" t="s">
        <v>390</v>
      </c>
      <c r="K64" s="1540" t="s">
        <v>389</v>
      </c>
      <c r="L64" s="1533">
        <v>7333</v>
      </c>
      <c r="M64" s="1535">
        <v>7333</v>
      </c>
      <c r="N64" s="1535"/>
      <c r="O64" s="1535"/>
      <c r="P64" s="1535"/>
      <c r="Q64" s="1535"/>
      <c r="R64" s="1535"/>
      <c r="S64" s="1535"/>
      <c r="T64" s="1535"/>
      <c r="U64" s="1536" t="s">
        <v>1394</v>
      </c>
    </row>
    <row r="65" spans="1:21" ht="46.5">
      <c r="A65" s="1538" t="s">
        <v>1082</v>
      </c>
      <c r="B65" s="1533">
        <v>14</v>
      </c>
      <c r="C65" s="1533">
        <v>20.2</v>
      </c>
      <c r="D65" s="1533">
        <v>1</v>
      </c>
      <c r="E65" s="1534" t="s">
        <v>1072</v>
      </c>
      <c r="F65" s="1533" t="s">
        <v>364</v>
      </c>
      <c r="G65" s="882" t="s">
        <v>1393</v>
      </c>
      <c r="H65" s="1533" t="s">
        <v>32</v>
      </c>
      <c r="I65" s="1534" t="s">
        <v>610</v>
      </c>
      <c r="J65" s="1539" t="s">
        <v>390</v>
      </c>
      <c r="K65" s="1540" t="s">
        <v>389</v>
      </c>
      <c r="L65" s="1533">
        <v>6300</v>
      </c>
      <c r="M65" s="1535">
        <v>6300</v>
      </c>
      <c r="N65" s="1535"/>
      <c r="O65" s="1535" t="s">
        <v>1074</v>
      </c>
      <c r="P65" s="1535"/>
      <c r="Q65" s="1535" t="s">
        <v>1075</v>
      </c>
      <c r="R65" s="1535" t="s">
        <v>1076</v>
      </c>
      <c r="S65" s="1535"/>
      <c r="T65" s="1535" t="s">
        <v>1077</v>
      </c>
      <c r="U65" s="1536" t="s">
        <v>1395</v>
      </c>
    </row>
    <row r="66" spans="1:21" ht="46.5">
      <c r="A66" s="1538" t="s">
        <v>1082</v>
      </c>
      <c r="B66" s="1533">
        <v>16</v>
      </c>
      <c r="C66" s="1533">
        <v>12.1</v>
      </c>
      <c r="D66" s="1533">
        <v>0.9</v>
      </c>
      <c r="E66" s="1534" t="s">
        <v>1072</v>
      </c>
      <c r="F66" s="1533" t="s">
        <v>364</v>
      </c>
      <c r="G66" s="882" t="s">
        <v>1393</v>
      </c>
      <c r="H66" s="1533" t="s">
        <v>490</v>
      </c>
      <c r="I66" s="1534" t="s">
        <v>610</v>
      </c>
      <c r="J66" s="1539" t="s">
        <v>390</v>
      </c>
      <c r="K66" s="1540" t="s">
        <v>389</v>
      </c>
      <c r="L66" s="1533">
        <v>7600</v>
      </c>
      <c r="M66" s="1535">
        <v>6800</v>
      </c>
      <c r="N66" s="1535"/>
      <c r="O66" s="1535"/>
      <c r="P66" s="1535"/>
      <c r="Q66" s="1535"/>
      <c r="R66" s="1535"/>
      <c r="S66" s="1535">
        <v>800</v>
      </c>
      <c r="T66" s="1535"/>
      <c r="U66" s="1536" t="s">
        <v>1396</v>
      </c>
    </row>
    <row r="67" spans="1:21" ht="46.5">
      <c r="A67" s="1538" t="s">
        <v>1082</v>
      </c>
      <c r="B67" s="1533">
        <v>18</v>
      </c>
      <c r="C67" s="1533">
        <v>22.3</v>
      </c>
      <c r="D67" s="1533">
        <v>0.9</v>
      </c>
      <c r="E67" s="1534" t="s">
        <v>1072</v>
      </c>
      <c r="F67" s="1533" t="s">
        <v>309</v>
      </c>
      <c r="G67" s="882" t="s">
        <v>1393</v>
      </c>
      <c r="H67" s="1533" t="s">
        <v>32</v>
      </c>
      <c r="I67" s="1534" t="s">
        <v>610</v>
      </c>
      <c r="J67" s="1539" t="s">
        <v>390</v>
      </c>
      <c r="K67" s="1540" t="s">
        <v>389</v>
      </c>
      <c r="L67" s="1533">
        <v>6833</v>
      </c>
      <c r="M67" s="1535">
        <v>6833</v>
      </c>
      <c r="N67" s="1535"/>
      <c r="O67" s="1535"/>
      <c r="P67" s="1535"/>
      <c r="Q67" s="1535"/>
      <c r="R67" s="1535"/>
      <c r="S67" s="1535"/>
      <c r="T67" s="1535"/>
      <c r="U67" s="1536" t="s">
        <v>1397</v>
      </c>
    </row>
    <row r="68" spans="1:21" ht="46.5">
      <c r="A68" s="1538" t="s">
        <v>1082</v>
      </c>
      <c r="B68" s="1533">
        <v>19</v>
      </c>
      <c r="C68" s="1533">
        <v>4.3</v>
      </c>
      <c r="D68" s="1533">
        <v>0.9</v>
      </c>
      <c r="E68" s="1534" t="s">
        <v>1072</v>
      </c>
      <c r="F68" s="1533" t="s">
        <v>309</v>
      </c>
      <c r="G68" s="882" t="s">
        <v>1393</v>
      </c>
      <c r="H68" s="1533" t="s">
        <v>32</v>
      </c>
      <c r="I68" s="1534" t="s">
        <v>610</v>
      </c>
      <c r="J68" s="1539" t="s">
        <v>390</v>
      </c>
      <c r="K68" s="1540" t="s">
        <v>389</v>
      </c>
      <c r="L68" s="1533">
        <v>6934</v>
      </c>
      <c r="M68" s="1535">
        <v>6934</v>
      </c>
      <c r="N68" s="1535"/>
      <c r="O68" s="1535"/>
      <c r="P68" s="1535"/>
      <c r="Q68" s="1535"/>
      <c r="R68" s="1535"/>
      <c r="S68" s="1535"/>
      <c r="T68" s="1535"/>
      <c r="U68" s="1536" t="s">
        <v>1398</v>
      </c>
    </row>
    <row r="69" spans="1:21" ht="46.5">
      <c r="A69" s="1538" t="s">
        <v>1082</v>
      </c>
      <c r="B69" s="1533">
        <v>21</v>
      </c>
      <c r="C69" s="1533">
        <v>1.4</v>
      </c>
      <c r="D69" s="1533">
        <v>0.6</v>
      </c>
      <c r="E69" s="1534" t="s">
        <v>1072</v>
      </c>
      <c r="F69" s="1533" t="s">
        <v>364</v>
      </c>
      <c r="G69" s="882" t="s">
        <v>1393</v>
      </c>
      <c r="H69" s="1533" t="s">
        <v>32</v>
      </c>
      <c r="I69" s="1534" t="s">
        <v>610</v>
      </c>
      <c r="J69" s="1539" t="s">
        <v>390</v>
      </c>
      <c r="K69" s="1540" t="s">
        <v>389</v>
      </c>
      <c r="L69" s="1533">
        <v>7267</v>
      </c>
      <c r="M69" s="1535">
        <v>7267</v>
      </c>
      <c r="N69" s="1535"/>
      <c r="O69" s="1535"/>
      <c r="P69" s="1535"/>
      <c r="Q69" s="1535"/>
      <c r="R69" s="1535"/>
      <c r="S69" s="1535"/>
      <c r="T69" s="1535"/>
      <c r="U69" s="1536" t="s">
        <v>1399</v>
      </c>
    </row>
    <row r="70" spans="1:21" ht="46.5">
      <c r="A70" s="1538" t="s">
        <v>1082</v>
      </c>
      <c r="B70" s="1533">
        <v>21</v>
      </c>
      <c r="C70" s="1533">
        <v>1.5</v>
      </c>
      <c r="D70" s="1533">
        <v>0.8</v>
      </c>
      <c r="E70" s="1534" t="s">
        <v>1072</v>
      </c>
      <c r="F70" s="1533" t="s">
        <v>364</v>
      </c>
      <c r="G70" s="882" t="s">
        <v>1393</v>
      </c>
      <c r="H70" s="1533" t="s">
        <v>32</v>
      </c>
      <c r="I70" s="1534" t="s">
        <v>610</v>
      </c>
      <c r="J70" s="1539" t="s">
        <v>390</v>
      </c>
      <c r="K70" s="1540" t="s">
        <v>389</v>
      </c>
      <c r="L70" s="1533">
        <v>7966</v>
      </c>
      <c r="M70" s="1535">
        <v>7966</v>
      </c>
      <c r="N70" s="1535"/>
      <c r="O70" s="1535"/>
      <c r="P70" s="1535"/>
      <c r="Q70" s="1535"/>
      <c r="R70" s="1535"/>
      <c r="S70" s="1535"/>
      <c r="T70" s="1535"/>
      <c r="U70" s="1536" t="s">
        <v>1400</v>
      </c>
    </row>
    <row r="71" spans="1:21" ht="15">
      <c r="A71" s="708" t="s">
        <v>331</v>
      </c>
      <c r="B71" s="708"/>
      <c r="C71" s="708"/>
      <c r="D71" s="1051">
        <f>D70+D69+D68+D67+D66+D65+D64</f>
        <v>6</v>
      </c>
      <c r="E71" s="703"/>
      <c r="F71" s="702"/>
      <c r="G71" s="702"/>
      <c r="H71" s="702"/>
      <c r="I71" s="703"/>
      <c r="J71" s="702"/>
      <c r="K71" s="702"/>
      <c r="L71" s="704">
        <f>L70+L69+L68+L67+L66+L65+L64</f>
        <v>50233</v>
      </c>
      <c r="M71" s="704">
        <f>M70+M69+M68+M67+M66+M65+M64</f>
        <v>49433</v>
      </c>
      <c r="N71" s="704">
        <f aca="true" t="shared" si="1" ref="N71:S71">N70+N69+N68+N67+N66+N65+N64</f>
        <v>0</v>
      </c>
      <c r="O71" s="704">
        <v>0</v>
      </c>
      <c r="P71" s="704">
        <f t="shared" si="1"/>
        <v>0</v>
      </c>
      <c r="Q71" s="704">
        <v>0</v>
      </c>
      <c r="R71" s="704">
        <v>0</v>
      </c>
      <c r="S71" s="704">
        <f t="shared" si="1"/>
        <v>800</v>
      </c>
      <c r="T71" s="704">
        <v>0</v>
      </c>
      <c r="U71" s="704"/>
    </row>
    <row r="72" spans="1:21" ht="14.25">
      <c r="A72" s="2361" t="s">
        <v>616</v>
      </c>
      <c r="B72" s="2361"/>
      <c r="C72" s="2361"/>
      <c r="D72" s="2361"/>
      <c r="E72" s="2361"/>
      <c r="F72" s="2361"/>
      <c r="G72" s="2361"/>
      <c r="H72" s="2361"/>
      <c r="I72" s="2361"/>
      <c r="J72" s="2361"/>
      <c r="K72" s="2361"/>
      <c r="L72" s="2361"/>
      <c r="M72" s="2361"/>
      <c r="N72" s="2361"/>
      <c r="O72" s="2361"/>
      <c r="P72" s="2361"/>
      <c r="Q72" s="2361"/>
      <c r="R72" s="2361"/>
      <c r="S72" s="2361"/>
      <c r="T72" s="2361"/>
      <c r="U72" s="2361"/>
    </row>
    <row r="73" spans="1:21" ht="69">
      <c r="A73" s="1533" t="s">
        <v>1093</v>
      </c>
      <c r="B73" s="1533">
        <v>1</v>
      </c>
      <c r="C73" s="1533">
        <v>11.1</v>
      </c>
      <c r="D73" s="1533">
        <v>0.8</v>
      </c>
      <c r="E73" s="1539" t="s">
        <v>711</v>
      </c>
      <c r="F73" s="1540" t="s">
        <v>1094</v>
      </c>
      <c r="G73" s="1540" t="s">
        <v>1145</v>
      </c>
      <c r="H73" s="1540" t="s">
        <v>1401</v>
      </c>
      <c r="I73" s="1534" t="s">
        <v>610</v>
      </c>
      <c r="J73" s="1533" t="s">
        <v>1080</v>
      </c>
      <c r="K73" s="1533" t="s">
        <v>389</v>
      </c>
      <c r="L73" s="1533">
        <v>8000</v>
      </c>
      <c r="M73" s="1535">
        <v>2400</v>
      </c>
      <c r="N73" s="1535"/>
      <c r="O73" s="1535"/>
      <c r="P73" s="1535">
        <v>4000</v>
      </c>
      <c r="Q73" s="1535"/>
      <c r="R73" s="1535"/>
      <c r="S73" s="1535">
        <v>1600</v>
      </c>
      <c r="T73" s="1535"/>
      <c r="U73" s="1536" t="s">
        <v>1402</v>
      </c>
    </row>
    <row r="74" spans="1:21" ht="57.75">
      <c r="A74" s="1533" t="s">
        <v>1093</v>
      </c>
      <c r="B74" s="1533">
        <v>1</v>
      </c>
      <c r="C74" s="1533">
        <v>11.3</v>
      </c>
      <c r="D74" s="1533">
        <v>0.9</v>
      </c>
      <c r="E74" s="1539" t="s">
        <v>711</v>
      </c>
      <c r="F74" s="1540" t="s">
        <v>1094</v>
      </c>
      <c r="G74" s="1540" t="s">
        <v>1145</v>
      </c>
      <c r="H74" s="1540" t="s">
        <v>1401</v>
      </c>
      <c r="I74" s="1534" t="s">
        <v>610</v>
      </c>
      <c r="J74" s="1533" t="s">
        <v>1080</v>
      </c>
      <c r="K74" s="1533" t="s">
        <v>389</v>
      </c>
      <c r="L74" s="1533">
        <v>11000</v>
      </c>
      <c r="M74" s="1535">
        <v>3300</v>
      </c>
      <c r="N74" s="1535"/>
      <c r="O74" s="1535" t="s">
        <v>1074</v>
      </c>
      <c r="P74" s="1535">
        <v>5500</v>
      </c>
      <c r="Q74" s="1535" t="s">
        <v>1075</v>
      </c>
      <c r="R74" s="1535"/>
      <c r="S74" s="1535">
        <v>2200</v>
      </c>
      <c r="T74" s="1535"/>
      <c r="U74" s="1536" t="s">
        <v>1403</v>
      </c>
    </row>
    <row r="75" spans="1:21" ht="57.75">
      <c r="A75" s="1533" t="s">
        <v>1093</v>
      </c>
      <c r="B75" s="1533">
        <v>1</v>
      </c>
      <c r="C75" s="1533">
        <v>11.4</v>
      </c>
      <c r="D75" s="1537">
        <v>1</v>
      </c>
      <c r="E75" s="1539" t="s">
        <v>711</v>
      </c>
      <c r="F75" s="1540" t="s">
        <v>1094</v>
      </c>
      <c r="G75" s="1540" t="s">
        <v>1145</v>
      </c>
      <c r="H75" s="1540" t="s">
        <v>1404</v>
      </c>
      <c r="I75" s="1534" t="s">
        <v>1405</v>
      </c>
      <c r="J75" s="1533" t="s">
        <v>1095</v>
      </c>
      <c r="K75" s="1533" t="s">
        <v>389</v>
      </c>
      <c r="L75" s="1533">
        <v>8000</v>
      </c>
      <c r="M75" s="1535">
        <v>2400</v>
      </c>
      <c r="N75" s="1535"/>
      <c r="O75" s="1535"/>
      <c r="P75" s="1535">
        <v>4500</v>
      </c>
      <c r="Q75" s="1535"/>
      <c r="R75" s="1535"/>
      <c r="S75" s="1535">
        <v>1100</v>
      </c>
      <c r="T75" s="1535"/>
      <c r="U75" s="1536" t="s">
        <v>1406</v>
      </c>
    </row>
    <row r="76" spans="1:21" ht="57.75">
      <c r="A76" s="1533" t="s">
        <v>1093</v>
      </c>
      <c r="B76" s="1533">
        <v>1</v>
      </c>
      <c r="C76" s="1537">
        <v>11.5</v>
      </c>
      <c r="D76" s="1533">
        <v>0.8</v>
      </c>
      <c r="E76" s="1539" t="s">
        <v>711</v>
      </c>
      <c r="F76" s="1540" t="s">
        <v>1094</v>
      </c>
      <c r="G76" s="1540" t="s">
        <v>1145</v>
      </c>
      <c r="H76" s="1540" t="s">
        <v>1404</v>
      </c>
      <c r="I76" s="1534" t="s">
        <v>1405</v>
      </c>
      <c r="J76" s="1533" t="s">
        <v>1080</v>
      </c>
      <c r="K76" s="1533" t="s">
        <v>389</v>
      </c>
      <c r="L76" s="1533">
        <v>7500</v>
      </c>
      <c r="M76" s="1535">
        <v>2250</v>
      </c>
      <c r="N76" s="1535"/>
      <c r="O76" s="1535"/>
      <c r="P76" s="1535">
        <v>4500</v>
      </c>
      <c r="Q76" s="1535"/>
      <c r="R76" s="1535"/>
      <c r="S76" s="1535">
        <v>750</v>
      </c>
      <c r="T76" s="1535"/>
      <c r="U76" s="1536" t="s">
        <v>1407</v>
      </c>
    </row>
    <row r="77" spans="1:21" ht="46.5">
      <c r="A77" s="1533" t="s">
        <v>1093</v>
      </c>
      <c r="B77" s="1533">
        <v>11</v>
      </c>
      <c r="C77" s="1533">
        <v>4.4</v>
      </c>
      <c r="D77" s="1533">
        <v>0.9</v>
      </c>
      <c r="E77" s="1539" t="s">
        <v>711</v>
      </c>
      <c r="F77" s="1540" t="s">
        <v>484</v>
      </c>
      <c r="G77" s="1540" t="s">
        <v>1145</v>
      </c>
      <c r="H77" s="1540" t="s">
        <v>1408</v>
      </c>
      <c r="I77" s="1534" t="s">
        <v>1405</v>
      </c>
      <c r="J77" s="1533" t="s">
        <v>1080</v>
      </c>
      <c r="K77" s="1533" t="s">
        <v>389</v>
      </c>
      <c r="L77" s="1533">
        <v>10000</v>
      </c>
      <c r="M77" s="1535">
        <v>5000</v>
      </c>
      <c r="N77" s="1535"/>
      <c r="O77" s="1535"/>
      <c r="P77" s="1535">
        <v>5000</v>
      </c>
      <c r="Q77" s="1535"/>
      <c r="R77" s="1535"/>
      <c r="S77" s="1535"/>
      <c r="T77" s="1535"/>
      <c r="U77" s="1536" t="s">
        <v>1409</v>
      </c>
    </row>
    <row r="78" spans="1:21" ht="46.5">
      <c r="A78" s="1533" t="s">
        <v>1410</v>
      </c>
      <c r="B78" s="1533">
        <v>28</v>
      </c>
      <c r="C78" s="1533">
        <v>8.1</v>
      </c>
      <c r="D78" s="1533">
        <v>0.9</v>
      </c>
      <c r="E78" s="1539" t="s">
        <v>1072</v>
      </c>
      <c r="F78" s="1540" t="s">
        <v>1411</v>
      </c>
      <c r="G78" s="1540" t="s">
        <v>1145</v>
      </c>
      <c r="H78" s="1540" t="s">
        <v>1412</v>
      </c>
      <c r="I78" s="1534" t="s">
        <v>610</v>
      </c>
      <c r="J78" s="1533" t="s">
        <v>1080</v>
      </c>
      <c r="K78" s="1533" t="s">
        <v>389</v>
      </c>
      <c r="L78" s="1533">
        <v>8000</v>
      </c>
      <c r="M78" s="1535">
        <v>4000</v>
      </c>
      <c r="N78" s="1535">
        <v>800</v>
      </c>
      <c r="O78" s="1535"/>
      <c r="P78" s="1535">
        <v>1600</v>
      </c>
      <c r="Q78" s="1535"/>
      <c r="R78" s="1535">
        <v>1600</v>
      </c>
      <c r="S78" s="1535"/>
      <c r="T78" s="1535"/>
      <c r="U78" s="1536" t="s">
        <v>1413</v>
      </c>
    </row>
    <row r="79" spans="1:21" ht="15">
      <c r="A79" s="708" t="s">
        <v>331</v>
      </c>
      <c r="B79" s="708"/>
      <c r="C79" s="708"/>
      <c r="D79" s="1051">
        <f>D78+D77+D76+D75+D74+D73</f>
        <v>5.3</v>
      </c>
      <c r="E79" s="703"/>
      <c r="F79" s="702"/>
      <c r="G79" s="702"/>
      <c r="H79" s="702"/>
      <c r="I79" s="703"/>
      <c r="J79" s="702"/>
      <c r="K79" s="702"/>
      <c r="L79" s="704">
        <f>L78+L77+L76+L75+L74+L73</f>
        <v>52500</v>
      </c>
      <c r="M79" s="704">
        <f aca="true" t="shared" si="2" ref="M79:T79">M78+M77+M76+M75+M74+M73</f>
        <v>19350</v>
      </c>
      <c r="N79" s="704">
        <f t="shared" si="2"/>
        <v>800</v>
      </c>
      <c r="O79" s="704">
        <v>0</v>
      </c>
      <c r="P79" s="704">
        <f t="shared" si="2"/>
        <v>25100</v>
      </c>
      <c r="Q79" s="704">
        <v>0</v>
      </c>
      <c r="R79" s="704">
        <f t="shared" si="2"/>
        <v>1600</v>
      </c>
      <c r="S79" s="704">
        <f t="shared" si="2"/>
        <v>5650</v>
      </c>
      <c r="T79" s="704">
        <f t="shared" si="2"/>
        <v>0</v>
      </c>
      <c r="U79" s="704"/>
    </row>
    <row r="80" spans="1:21" ht="14.25">
      <c r="A80" s="2361" t="s">
        <v>597</v>
      </c>
      <c r="B80" s="2361"/>
      <c r="C80" s="2361"/>
      <c r="D80" s="2361"/>
      <c r="E80" s="2361"/>
      <c r="F80" s="2361"/>
      <c r="G80" s="2361"/>
      <c r="H80" s="2361"/>
      <c r="I80" s="2361"/>
      <c r="J80" s="2361"/>
      <c r="K80" s="2361"/>
      <c r="L80" s="2361"/>
      <c r="M80" s="2361"/>
      <c r="N80" s="2361"/>
      <c r="O80" s="2361"/>
      <c r="P80" s="2361"/>
      <c r="Q80" s="2361"/>
      <c r="R80" s="2361"/>
      <c r="S80" s="2361"/>
      <c r="T80" s="2361"/>
      <c r="U80" s="2361"/>
    </row>
    <row r="81" spans="1:21" ht="57.75">
      <c r="A81" s="1533" t="s">
        <v>598</v>
      </c>
      <c r="B81" s="1533">
        <v>29</v>
      </c>
      <c r="C81" s="1533">
        <v>7.7</v>
      </c>
      <c r="D81" s="1533">
        <v>0.9</v>
      </c>
      <c r="E81" s="1539" t="s">
        <v>1072</v>
      </c>
      <c r="F81" s="1540" t="s">
        <v>571</v>
      </c>
      <c r="G81" s="1540" t="s">
        <v>1145</v>
      </c>
      <c r="H81" s="1540" t="s">
        <v>1073</v>
      </c>
      <c r="I81" s="1534" t="s">
        <v>610</v>
      </c>
      <c r="J81" s="1533" t="s">
        <v>241</v>
      </c>
      <c r="K81" s="1538" t="s">
        <v>389</v>
      </c>
      <c r="L81" s="1533">
        <v>9200</v>
      </c>
      <c r="M81" s="1535">
        <v>9200</v>
      </c>
      <c r="N81" s="1535"/>
      <c r="O81" s="1535"/>
      <c r="P81" s="1535"/>
      <c r="Q81" s="1535"/>
      <c r="R81" s="1535"/>
      <c r="S81" s="1535"/>
      <c r="T81" s="1535"/>
      <c r="U81" s="1536" t="s">
        <v>1414</v>
      </c>
    </row>
    <row r="82" spans="1:21" ht="57.75">
      <c r="A82" s="1533" t="s">
        <v>598</v>
      </c>
      <c r="B82" s="1533">
        <v>29</v>
      </c>
      <c r="C82" s="1533">
        <v>7.8</v>
      </c>
      <c r="D82" s="1533">
        <v>0.8</v>
      </c>
      <c r="E82" s="1539" t="s">
        <v>1072</v>
      </c>
      <c r="F82" s="1540" t="s">
        <v>571</v>
      </c>
      <c r="G82" s="1540" t="s">
        <v>1145</v>
      </c>
      <c r="H82" s="1540" t="s">
        <v>1073</v>
      </c>
      <c r="I82" s="1534" t="s">
        <v>610</v>
      </c>
      <c r="J82" s="1533" t="s">
        <v>241</v>
      </c>
      <c r="K82" s="1538" t="s">
        <v>389</v>
      </c>
      <c r="L82" s="1533">
        <v>10100</v>
      </c>
      <c r="M82" s="1535">
        <v>10100</v>
      </c>
      <c r="N82" s="1535"/>
      <c r="O82" s="1535" t="s">
        <v>1074</v>
      </c>
      <c r="P82" s="1535"/>
      <c r="Q82" s="1535" t="s">
        <v>1075</v>
      </c>
      <c r="R82" s="1535" t="s">
        <v>1076</v>
      </c>
      <c r="S82" s="1535"/>
      <c r="T82" s="1535" t="s">
        <v>1077</v>
      </c>
      <c r="U82" s="1536" t="s">
        <v>1415</v>
      </c>
    </row>
    <row r="83" spans="1:21" ht="57.75">
      <c r="A83" s="1533" t="s">
        <v>598</v>
      </c>
      <c r="B83" s="1533">
        <v>29</v>
      </c>
      <c r="C83" s="1533">
        <v>7.9</v>
      </c>
      <c r="D83" s="1533">
        <v>1</v>
      </c>
      <c r="E83" s="1539" t="s">
        <v>1072</v>
      </c>
      <c r="F83" s="1540" t="s">
        <v>571</v>
      </c>
      <c r="G83" s="1540" t="s">
        <v>1145</v>
      </c>
      <c r="H83" s="1540" t="s">
        <v>1073</v>
      </c>
      <c r="I83" s="1534" t="s">
        <v>610</v>
      </c>
      <c r="J83" s="1533" t="s">
        <v>241</v>
      </c>
      <c r="K83" s="1538" t="s">
        <v>389</v>
      </c>
      <c r="L83" s="1533">
        <v>9700</v>
      </c>
      <c r="M83" s="1535">
        <v>9700</v>
      </c>
      <c r="N83" s="1535"/>
      <c r="O83" s="1535"/>
      <c r="P83" s="1535"/>
      <c r="Q83" s="1535"/>
      <c r="R83" s="1535"/>
      <c r="S83" s="1535"/>
      <c r="T83" s="1535"/>
      <c r="U83" s="1536" t="s">
        <v>1416</v>
      </c>
    </row>
    <row r="84" spans="1:21" ht="57.75">
      <c r="A84" s="1533" t="s">
        <v>598</v>
      </c>
      <c r="B84" s="1533">
        <v>30</v>
      </c>
      <c r="C84" s="1533">
        <v>3.1</v>
      </c>
      <c r="D84" s="1533">
        <v>0.8</v>
      </c>
      <c r="E84" s="1539" t="s">
        <v>1072</v>
      </c>
      <c r="F84" s="1540" t="s">
        <v>1092</v>
      </c>
      <c r="G84" s="1540" t="s">
        <v>1145</v>
      </c>
      <c r="H84" s="1540" t="s">
        <v>1073</v>
      </c>
      <c r="I84" s="1534" t="s">
        <v>610</v>
      </c>
      <c r="J84" s="1533" t="s">
        <v>241</v>
      </c>
      <c r="K84" s="1538" t="s">
        <v>389</v>
      </c>
      <c r="L84" s="1533">
        <v>9800</v>
      </c>
      <c r="M84" s="1535">
        <v>9800</v>
      </c>
      <c r="N84" s="1535"/>
      <c r="O84" s="1535"/>
      <c r="P84" s="1535"/>
      <c r="Q84" s="1535"/>
      <c r="R84" s="1535"/>
      <c r="S84" s="1535"/>
      <c r="T84" s="1535"/>
      <c r="U84" s="1536" t="s">
        <v>1417</v>
      </c>
    </row>
    <row r="85" spans="1:21" ht="57.75">
      <c r="A85" s="1533" t="s">
        <v>598</v>
      </c>
      <c r="B85" s="1533">
        <v>30</v>
      </c>
      <c r="C85" s="1533">
        <v>3.2</v>
      </c>
      <c r="D85" s="1533">
        <v>0.9</v>
      </c>
      <c r="E85" s="1539" t="s">
        <v>1072</v>
      </c>
      <c r="F85" s="1540" t="s">
        <v>1092</v>
      </c>
      <c r="G85" s="1540" t="s">
        <v>1145</v>
      </c>
      <c r="H85" s="1540" t="s">
        <v>1073</v>
      </c>
      <c r="I85" s="1534" t="s">
        <v>610</v>
      </c>
      <c r="J85" s="1533" t="s">
        <v>241</v>
      </c>
      <c r="K85" s="1538" t="s">
        <v>389</v>
      </c>
      <c r="L85" s="1533">
        <v>10200</v>
      </c>
      <c r="M85" s="1535">
        <v>10200</v>
      </c>
      <c r="N85" s="1535"/>
      <c r="O85" s="1535"/>
      <c r="P85" s="1535"/>
      <c r="Q85" s="1535"/>
      <c r="R85" s="1535"/>
      <c r="S85" s="1535"/>
      <c r="T85" s="1535"/>
      <c r="U85" s="1536" t="s">
        <v>1418</v>
      </c>
    </row>
    <row r="86" spans="1:21" ht="66.75" customHeight="1">
      <c r="A86" s="1533" t="s">
        <v>598</v>
      </c>
      <c r="B86" s="1533">
        <v>30</v>
      </c>
      <c r="C86" s="1533">
        <v>3.3</v>
      </c>
      <c r="D86" s="1533">
        <v>1</v>
      </c>
      <c r="E86" s="1539" t="s">
        <v>1072</v>
      </c>
      <c r="F86" s="1540" t="s">
        <v>1092</v>
      </c>
      <c r="G86" s="1540" t="s">
        <v>1145</v>
      </c>
      <c r="H86" s="1540" t="s">
        <v>1073</v>
      </c>
      <c r="I86" s="1534" t="s">
        <v>610</v>
      </c>
      <c r="J86" s="1533" t="s">
        <v>241</v>
      </c>
      <c r="K86" s="1538" t="s">
        <v>389</v>
      </c>
      <c r="L86" s="1533">
        <v>10500</v>
      </c>
      <c r="M86" s="1535">
        <v>10500</v>
      </c>
      <c r="N86" s="1535"/>
      <c r="O86" s="1535"/>
      <c r="P86" s="1535"/>
      <c r="Q86" s="1535"/>
      <c r="R86" s="1535"/>
      <c r="S86" s="1535"/>
      <c r="T86" s="1535"/>
      <c r="U86" s="1536" t="s">
        <v>1419</v>
      </c>
    </row>
    <row r="87" spans="1:21" ht="15">
      <c r="A87" s="708" t="s">
        <v>331</v>
      </c>
      <c r="B87" s="708"/>
      <c r="C87" s="708"/>
      <c r="D87" s="709">
        <f>D86+D85+D84+D83+D82+D81</f>
        <v>5.4</v>
      </c>
      <c r="E87" s="703"/>
      <c r="F87" s="702"/>
      <c r="G87" s="702"/>
      <c r="H87" s="702"/>
      <c r="I87" s="703"/>
      <c r="J87" s="702"/>
      <c r="K87" s="702"/>
      <c r="L87" s="704">
        <f>L86+L85+L84+L81</f>
        <v>39700</v>
      </c>
      <c r="M87" s="704">
        <f aca="true" t="shared" si="3" ref="M87:S87">M86+M85+M84+M81</f>
        <v>39700</v>
      </c>
      <c r="N87" s="704">
        <f t="shared" si="3"/>
        <v>0</v>
      </c>
      <c r="O87" s="704">
        <v>0</v>
      </c>
      <c r="P87" s="704">
        <f t="shared" si="3"/>
        <v>0</v>
      </c>
      <c r="Q87" s="704">
        <v>0</v>
      </c>
      <c r="R87" s="704">
        <v>0</v>
      </c>
      <c r="S87" s="704">
        <f t="shared" si="3"/>
        <v>0</v>
      </c>
      <c r="T87" s="704">
        <v>0</v>
      </c>
      <c r="U87" s="704"/>
    </row>
    <row r="88" spans="1:21" ht="14.25">
      <c r="A88" s="2361" t="s">
        <v>618</v>
      </c>
      <c r="B88" s="2361"/>
      <c r="C88" s="2361"/>
      <c r="D88" s="2361"/>
      <c r="E88" s="2361"/>
      <c r="F88" s="2361"/>
      <c r="G88" s="2361"/>
      <c r="H88" s="2361"/>
      <c r="I88" s="2361"/>
      <c r="J88" s="2361"/>
      <c r="K88" s="2361"/>
      <c r="L88" s="2361"/>
      <c r="M88" s="2361"/>
      <c r="N88" s="2361"/>
      <c r="O88" s="2361"/>
      <c r="P88" s="2361"/>
      <c r="Q88" s="2361"/>
      <c r="R88" s="2361"/>
      <c r="S88" s="2361"/>
      <c r="T88" s="2361"/>
      <c r="U88" s="2361"/>
    </row>
    <row r="89" spans="1:21" ht="57.75">
      <c r="A89" s="1533" t="s">
        <v>1087</v>
      </c>
      <c r="B89" s="1533">
        <v>22</v>
      </c>
      <c r="C89" s="1533" t="s">
        <v>1420</v>
      </c>
      <c r="D89" s="1533">
        <v>0.9</v>
      </c>
      <c r="E89" s="1539" t="s">
        <v>1072</v>
      </c>
      <c r="F89" s="1540" t="s">
        <v>571</v>
      </c>
      <c r="G89" s="1540" t="s">
        <v>1145</v>
      </c>
      <c r="H89" s="1541" t="s">
        <v>32</v>
      </c>
      <c r="I89" s="1534" t="s">
        <v>610</v>
      </c>
      <c r="J89" s="1540" t="s">
        <v>390</v>
      </c>
      <c r="K89" s="1540" t="s">
        <v>389</v>
      </c>
      <c r="L89" s="1533">
        <v>8900</v>
      </c>
      <c r="M89" s="1533">
        <v>8900</v>
      </c>
      <c r="N89" s="1535"/>
      <c r="O89" s="1535"/>
      <c r="P89" s="1535"/>
      <c r="Q89" s="1535"/>
      <c r="R89" s="1535"/>
      <c r="S89" s="1535"/>
      <c r="T89" s="1535"/>
      <c r="U89" s="1536" t="s">
        <v>1421</v>
      </c>
    </row>
    <row r="90" spans="1:21" ht="57.75">
      <c r="A90" s="1533" t="s">
        <v>1087</v>
      </c>
      <c r="B90" s="1533">
        <v>22</v>
      </c>
      <c r="C90" s="1533">
        <v>20.1</v>
      </c>
      <c r="D90" s="1533">
        <v>1</v>
      </c>
      <c r="E90" s="1539" t="s">
        <v>1072</v>
      </c>
      <c r="F90" s="1540" t="s">
        <v>571</v>
      </c>
      <c r="G90" s="1540" t="s">
        <v>1145</v>
      </c>
      <c r="H90" s="1541" t="s">
        <v>32</v>
      </c>
      <c r="I90" s="1534" t="s">
        <v>610</v>
      </c>
      <c r="J90" s="1540" t="s">
        <v>390</v>
      </c>
      <c r="K90" s="1540" t="s">
        <v>389</v>
      </c>
      <c r="L90" s="1533">
        <v>8332</v>
      </c>
      <c r="M90" s="1533">
        <v>8332</v>
      </c>
      <c r="N90" s="1535"/>
      <c r="O90" s="1535" t="s">
        <v>1074</v>
      </c>
      <c r="P90" s="1535"/>
      <c r="Q90" s="1535" t="s">
        <v>1075</v>
      </c>
      <c r="R90" s="1535" t="s">
        <v>1076</v>
      </c>
      <c r="S90" s="1535"/>
      <c r="T90" s="1535" t="s">
        <v>1077</v>
      </c>
      <c r="U90" s="1536" t="s">
        <v>1422</v>
      </c>
    </row>
    <row r="91" spans="1:21" ht="57.75">
      <c r="A91" s="1533" t="s">
        <v>1423</v>
      </c>
      <c r="B91" s="1533">
        <v>21</v>
      </c>
      <c r="C91" s="1533">
        <v>12.3</v>
      </c>
      <c r="D91" s="1533">
        <v>0.7</v>
      </c>
      <c r="E91" s="1539" t="s">
        <v>1072</v>
      </c>
      <c r="F91" s="1540" t="s">
        <v>571</v>
      </c>
      <c r="G91" s="1540" t="s">
        <v>1145</v>
      </c>
      <c r="H91" s="1541" t="s">
        <v>32</v>
      </c>
      <c r="I91" s="1534" t="s">
        <v>610</v>
      </c>
      <c r="J91" s="1540" t="s">
        <v>390</v>
      </c>
      <c r="K91" s="1540" t="s">
        <v>389</v>
      </c>
      <c r="L91" s="1533">
        <v>8675</v>
      </c>
      <c r="M91" s="1533">
        <v>8675</v>
      </c>
      <c r="N91" s="1535"/>
      <c r="O91" s="1535"/>
      <c r="P91" s="1535"/>
      <c r="Q91" s="1535"/>
      <c r="R91" s="1535"/>
      <c r="S91" s="1535"/>
      <c r="T91" s="1535"/>
      <c r="U91" s="1536" t="s">
        <v>1424</v>
      </c>
    </row>
    <row r="92" spans="1:21" ht="57.75">
      <c r="A92" s="1533" t="s">
        <v>1423</v>
      </c>
      <c r="B92" s="1533">
        <v>21</v>
      </c>
      <c r="C92" s="1533">
        <v>12.4</v>
      </c>
      <c r="D92" s="1533">
        <v>0.7</v>
      </c>
      <c r="E92" s="1539" t="s">
        <v>1072</v>
      </c>
      <c r="F92" s="1540" t="s">
        <v>571</v>
      </c>
      <c r="G92" s="1540" t="s">
        <v>1145</v>
      </c>
      <c r="H92" s="1541" t="s">
        <v>32</v>
      </c>
      <c r="I92" s="1534" t="s">
        <v>610</v>
      </c>
      <c r="J92" s="1540" t="s">
        <v>390</v>
      </c>
      <c r="K92" s="1540" t="s">
        <v>389</v>
      </c>
      <c r="L92" s="1533">
        <v>8766</v>
      </c>
      <c r="M92" s="1533">
        <v>8766</v>
      </c>
      <c r="N92" s="1535"/>
      <c r="O92" s="1535"/>
      <c r="P92" s="1535"/>
      <c r="Q92" s="1535"/>
      <c r="R92" s="1535"/>
      <c r="S92" s="1535"/>
      <c r="T92" s="1535"/>
      <c r="U92" s="1536" t="s">
        <v>1424</v>
      </c>
    </row>
    <row r="93" spans="1:21" ht="15">
      <c r="A93" s="708" t="s">
        <v>331</v>
      </c>
      <c r="B93" s="708"/>
      <c r="C93" s="708"/>
      <c r="D93" s="1051">
        <f>D92+D91+D90+D89</f>
        <v>3.3</v>
      </c>
      <c r="E93" s="703"/>
      <c r="F93" s="702"/>
      <c r="G93" s="702"/>
      <c r="H93" s="702"/>
      <c r="I93" s="703"/>
      <c r="J93" s="702"/>
      <c r="K93" s="702"/>
      <c r="L93" s="704">
        <f>L92+L91+L90+L89</f>
        <v>34673</v>
      </c>
      <c r="M93" s="704">
        <f aca="true" t="shared" si="4" ref="M93:S93">M92+M91+M90+M89</f>
        <v>34673</v>
      </c>
      <c r="N93" s="704">
        <f t="shared" si="4"/>
        <v>0</v>
      </c>
      <c r="O93" s="704">
        <v>0</v>
      </c>
      <c r="P93" s="704">
        <f t="shared" si="4"/>
        <v>0</v>
      </c>
      <c r="Q93" s="704">
        <v>0</v>
      </c>
      <c r="R93" s="704">
        <v>0</v>
      </c>
      <c r="S93" s="704">
        <f t="shared" si="4"/>
        <v>0</v>
      </c>
      <c r="T93" s="704">
        <v>0</v>
      </c>
      <c r="U93" s="704"/>
    </row>
    <row r="94" spans="1:21" ht="14.25">
      <c r="A94" s="2361" t="s">
        <v>619</v>
      </c>
      <c r="B94" s="2361"/>
      <c r="C94" s="2361"/>
      <c r="D94" s="2361"/>
      <c r="E94" s="2361"/>
      <c r="F94" s="2361"/>
      <c r="G94" s="2361"/>
      <c r="H94" s="2361"/>
      <c r="I94" s="2361"/>
      <c r="J94" s="2361"/>
      <c r="K94" s="2361"/>
      <c r="L94" s="2361"/>
      <c r="M94" s="2361"/>
      <c r="N94" s="2361"/>
      <c r="O94" s="2361"/>
      <c r="P94" s="2361"/>
      <c r="Q94" s="2361"/>
      <c r="R94" s="2361"/>
      <c r="S94" s="2361"/>
      <c r="T94" s="2361"/>
      <c r="U94" s="2361"/>
    </row>
    <row r="95" spans="1:21" ht="46.5">
      <c r="A95" s="1533" t="s">
        <v>1425</v>
      </c>
      <c r="B95" s="1533">
        <v>12</v>
      </c>
      <c r="C95" s="1533">
        <v>22.2</v>
      </c>
      <c r="D95" s="1533">
        <v>0.6</v>
      </c>
      <c r="E95" s="1534" t="s">
        <v>1072</v>
      </c>
      <c r="F95" s="1533" t="s">
        <v>1092</v>
      </c>
      <c r="G95" s="1533" t="s">
        <v>1145</v>
      </c>
      <c r="H95" s="1533" t="s">
        <v>1426</v>
      </c>
      <c r="I95" s="1534" t="s">
        <v>610</v>
      </c>
      <c r="J95" s="1533" t="s">
        <v>390</v>
      </c>
      <c r="K95" s="1533" t="s">
        <v>389</v>
      </c>
      <c r="L95" s="1533">
        <v>10000</v>
      </c>
      <c r="M95" s="1535">
        <v>7000</v>
      </c>
      <c r="N95" s="1535"/>
      <c r="O95" s="1535"/>
      <c r="P95" s="1535">
        <v>1000</v>
      </c>
      <c r="Q95" s="1535"/>
      <c r="R95" s="1535"/>
      <c r="S95" s="1535">
        <v>2000</v>
      </c>
      <c r="T95" s="1535"/>
      <c r="U95" s="1536" t="s">
        <v>1427</v>
      </c>
    </row>
    <row r="96" spans="1:21" ht="46.5">
      <c r="A96" s="1533" t="s">
        <v>1090</v>
      </c>
      <c r="B96" s="1533">
        <v>43</v>
      </c>
      <c r="C96" s="1533">
        <v>22.2</v>
      </c>
      <c r="D96" s="1533">
        <v>0.7</v>
      </c>
      <c r="E96" s="1539" t="s">
        <v>1072</v>
      </c>
      <c r="F96" s="1540" t="s">
        <v>1092</v>
      </c>
      <c r="G96" s="1540" t="s">
        <v>1145</v>
      </c>
      <c r="H96" s="1540" t="s">
        <v>32</v>
      </c>
      <c r="I96" s="1534" t="s">
        <v>610</v>
      </c>
      <c r="J96" s="1533" t="s">
        <v>390</v>
      </c>
      <c r="K96" s="1533" t="s">
        <v>389</v>
      </c>
      <c r="L96" s="1533">
        <v>10000</v>
      </c>
      <c r="M96" s="1535">
        <v>10000</v>
      </c>
      <c r="N96" s="1535"/>
      <c r="O96" s="1535" t="s">
        <v>1074</v>
      </c>
      <c r="P96" s="1535"/>
      <c r="Q96" s="1535" t="s">
        <v>1075</v>
      </c>
      <c r="R96" s="1535" t="s">
        <v>1076</v>
      </c>
      <c r="S96" s="1535"/>
      <c r="T96" s="1535" t="s">
        <v>1077</v>
      </c>
      <c r="U96" s="1536" t="s">
        <v>1428</v>
      </c>
    </row>
    <row r="97" spans="1:21" ht="57.75">
      <c r="A97" s="1533" t="s">
        <v>1425</v>
      </c>
      <c r="B97" s="1533">
        <v>13</v>
      </c>
      <c r="C97" s="1533">
        <v>9.3</v>
      </c>
      <c r="D97" s="1533">
        <v>0.9</v>
      </c>
      <c r="E97" s="1539" t="s">
        <v>1072</v>
      </c>
      <c r="F97" s="1540" t="s">
        <v>1092</v>
      </c>
      <c r="G97" s="1540" t="s">
        <v>1145</v>
      </c>
      <c r="H97" s="1540" t="s">
        <v>1089</v>
      </c>
      <c r="I97" s="1534" t="s">
        <v>610</v>
      </c>
      <c r="J97" s="1533" t="s">
        <v>390</v>
      </c>
      <c r="K97" s="1533" t="s">
        <v>389</v>
      </c>
      <c r="L97" s="1533">
        <v>10000</v>
      </c>
      <c r="M97" s="1535">
        <v>8000</v>
      </c>
      <c r="N97" s="1535"/>
      <c r="O97" s="1535"/>
      <c r="P97" s="1535">
        <v>2000</v>
      </c>
      <c r="Q97" s="1535"/>
      <c r="R97" s="1535"/>
      <c r="S97" s="1542"/>
      <c r="T97" s="1535"/>
      <c r="U97" s="1536" t="s">
        <v>1429</v>
      </c>
    </row>
    <row r="98" spans="1:21" ht="46.5">
      <c r="A98" s="1533" t="s">
        <v>1425</v>
      </c>
      <c r="B98" s="1533">
        <v>12</v>
      </c>
      <c r="C98" s="1533">
        <v>19.1</v>
      </c>
      <c r="D98" s="1533">
        <v>0.8</v>
      </c>
      <c r="E98" s="1539" t="s">
        <v>1072</v>
      </c>
      <c r="F98" s="1540" t="s">
        <v>1092</v>
      </c>
      <c r="G98" s="1540" t="s">
        <v>1145</v>
      </c>
      <c r="H98" s="1540" t="s">
        <v>1426</v>
      </c>
      <c r="I98" s="1534" t="s">
        <v>610</v>
      </c>
      <c r="J98" s="1533" t="s">
        <v>390</v>
      </c>
      <c r="K98" s="1533" t="s">
        <v>389</v>
      </c>
      <c r="L98" s="1533">
        <v>10000</v>
      </c>
      <c r="M98" s="1535">
        <v>7000</v>
      </c>
      <c r="N98" s="1535"/>
      <c r="O98" s="1535"/>
      <c r="P98" s="1535">
        <v>1000</v>
      </c>
      <c r="Q98" s="1535"/>
      <c r="R98" s="1535"/>
      <c r="S98" s="1535">
        <v>2000</v>
      </c>
      <c r="T98" s="1535"/>
      <c r="U98" s="1536" t="s">
        <v>1430</v>
      </c>
    </row>
    <row r="99" spans="1:21" ht="46.5">
      <c r="A99" s="1533" t="s">
        <v>620</v>
      </c>
      <c r="B99" s="1533">
        <v>3</v>
      </c>
      <c r="C99" s="1533">
        <v>16.2</v>
      </c>
      <c r="D99" s="1533">
        <v>0.3</v>
      </c>
      <c r="E99" s="1539" t="s">
        <v>1072</v>
      </c>
      <c r="F99" s="1540" t="s">
        <v>1088</v>
      </c>
      <c r="G99" s="1540" t="s">
        <v>1145</v>
      </c>
      <c r="H99" s="1540" t="s">
        <v>1089</v>
      </c>
      <c r="I99" s="1534" t="s">
        <v>610</v>
      </c>
      <c r="J99" s="1533" t="s">
        <v>390</v>
      </c>
      <c r="K99" s="1533" t="s">
        <v>389</v>
      </c>
      <c r="L99" s="1533">
        <v>10000</v>
      </c>
      <c r="M99" s="1535">
        <v>8000</v>
      </c>
      <c r="N99" s="1535"/>
      <c r="O99" s="1535"/>
      <c r="P99" s="1535">
        <v>2000</v>
      </c>
      <c r="Q99" s="1535"/>
      <c r="R99" s="1535"/>
      <c r="S99" s="1535"/>
      <c r="T99" s="1535"/>
      <c r="U99" s="1536" t="s">
        <v>1431</v>
      </c>
    </row>
    <row r="100" spans="1:21" ht="57.75">
      <c r="A100" s="1533" t="s">
        <v>1090</v>
      </c>
      <c r="B100" s="1533">
        <v>18</v>
      </c>
      <c r="C100" s="1533">
        <v>38.3</v>
      </c>
      <c r="D100" s="1537">
        <v>1</v>
      </c>
      <c r="E100" s="1539" t="s">
        <v>1072</v>
      </c>
      <c r="F100" s="1540" t="s">
        <v>1091</v>
      </c>
      <c r="G100" s="1540" t="s">
        <v>1145</v>
      </c>
      <c r="H100" s="1540" t="s">
        <v>490</v>
      </c>
      <c r="I100" s="1534" t="s">
        <v>610</v>
      </c>
      <c r="J100" s="1533" t="s">
        <v>390</v>
      </c>
      <c r="K100" s="1533" t="s">
        <v>389</v>
      </c>
      <c r="L100" s="1533">
        <v>10000</v>
      </c>
      <c r="M100" s="1535">
        <v>9000</v>
      </c>
      <c r="N100" s="1535"/>
      <c r="O100" s="1535"/>
      <c r="P100" s="1535"/>
      <c r="Q100" s="1535"/>
      <c r="R100" s="1535"/>
      <c r="S100" s="1535">
        <v>1000</v>
      </c>
      <c r="T100" s="1535"/>
      <c r="U100" s="1536" t="s">
        <v>1432</v>
      </c>
    </row>
    <row r="101" spans="1:21" ht="57.75">
      <c r="A101" s="1533" t="s">
        <v>1090</v>
      </c>
      <c r="B101" s="1533">
        <v>18</v>
      </c>
      <c r="C101" s="1533">
        <v>24.3</v>
      </c>
      <c r="D101" s="1533">
        <v>0.6</v>
      </c>
      <c r="E101" s="1539" t="s">
        <v>1072</v>
      </c>
      <c r="F101" s="1540" t="s">
        <v>1092</v>
      </c>
      <c r="G101" s="1540" t="s">
        <v>1145</v>
      </c>
      <c r="H101" s="1540" t="s">
        <v>490</v>
      </c>
      <c r="I101" s="1534" t="s">
        <v>610</v>
      </c>
      <c r="J101" s="1533" t="s">
        <v>390</v>
      </c>
      <c r="K101" s="1533" t="s">
        <v>389</v>
      </c>
      <c r="L101" s="1533">
        <v>10000</v>
      </c>
      <c r="M101" s="1535">
        <v>9000</v>
      </c>
      <c r="N101" s="1535"/>
      <c r="O101" s="1535"/>
      <c r="P101" s="1535"/>
      <c r="Q101" s="1535"/>
      <c r="R101" s="1535"/>
      <c r="S101" s="1535">
        <v>1000</v>
      </c>
      <c r="T101" s="1535"/>
      <c r="U101" s="1536" t="s">
        <v>1433</v>
      </c>
    </row>
    <row r="102" spans="1:21" ht="46.5">
      <c r="A102" s="1533" t="s">
        <v>1090</v>
      </c>
      <c r="B102" s="1533">
        <v>43</v>
      </c>
      <c r="C102" s="1533">
        <v>17.1</v>
      </c>
      <c r="D102" s="1537">
        <v>1</v>
      </c>
      <c r="E102" s="1539" t="s">
        <v>1072</v>
      </c>
      <c r="F102" s="1540" t="s">
        <v>1092</v>
      </c>
      <c r="G102" s="1540" t="s">
        <v>1145</v>
      </c>
      <c r="H102" s="1540" t="s">
        <v>32</v>
      </c>
      <c r="I102" s="1534" t="s">
        <v>610</v>
      </c>
      <c r="J102" s="1533" t="s">
        <v>390</v>
      </c>
      <c r="K102" s="1533" t="s">
        <v>389</v>
      </c>
      <c r="L102" s="1533">
        <v>10000</v>
      </c>
      <c r="M102" s="1535">
        <v>10000</v>
      </c>
      <c r="N102" s="1535"/>
      <c r="O102" s="1535"/>
      <c r="P102" s="1535"/>
      <c r="Q102" s="1535"/>
      <c r="R102" s="1535"/>
      <c r="S102" s="1535"/>
      <c r="T102" s="1535"/>
      <c r="U102" s="1536" t="s">
        <v>1434</v>
      </c>
    </row>
    <row r="103" spans="1:21" ht="15">
      <c r="A103" s="708" t="s">
        <v>331</v>
      </c>
      <c r="B103" s="708"/>
      <c r="C103" s="708"/>
      <c r="D103" s="1051">
        <f>D102+D101+D100+D99+D98+D97+D96+D95</f>
        <v>5.9</v>
      </c>
      <c r="E103" s="703"/>
      <c r="F103" s="702"/>
      <c r="G103" s="702"/>
      <c r="H103" s="702"/>
      <c r="I103" s="703"/>
      <c r="J103" s="702"/>
      <c r="K103" s="702"/>
      <c r="L103" s="704">
        <f>L102+L101+L100+L99+L98+L97+L96+L95</f>
        <v>80000</v>
      </c>
      <c r="M103" s="704">
        <f aca="true" t="shared" si="5" ref="M103:S103">M102+M101+M100+M99+M98+M97+M96+M95</f>
        <v>68000</v>
      </c>
      <c r="N103" s="704">
        <f t="shared" si="5"/>
        <v>0</v>
      </c>
      <c r="O103" s="704">
        <v>0</v>
      </c>
      <c r="P103" s="704">
        <f t="shared" si="5"/>
        <v>6000</v>
      </c>
      <c r="Q103" s="704">
        <v>0</v>
      </c>
      <c r="R103" s="704">
        <v>0</v>
      </c>
      <c r="S103" s="704">
        <f t="shared" si="5"/>
        <v>6000</v>
      </c>
      <c r="T103" s="704">
        <v>0</v>
      </c>
      <c r="U103" s="704"/>
    </row>
    <row r="104" spans="1:21" ht="14.25">
      <c r="A104" s="2361" t="s">
        <v>622</v>
      </c>
      <c r="B104" s="2361"/>
      <c r="C104" s="2361"/>
      <c r="D104" s="2361"/>
      <c r="E104" s="2361"/>
      <c r="F104" s="2361"/>
      <c r="G104" s="2361"/>
      <c r="H104" s="2361"/>
      <c r="I104" s="2361"/>
      <c r="J104" s="2361"/>
      <c r="K104" s="2361"/>
      <c r="L104" s="2361"/>
      <c r="M104" s="2361"/>
      <c r="N104" s="2361"/>
      <c r="O104" s="2361"/>
      <c r="P104" s="2361"/>
      <c r="Q104" s="2361"/>
      <c r="R104" s="2361"/>
      <c r="S104" s="2361"/>
      <c r="T104" s="2361"/>
      <c r="U104" s="2361"/>
    </row>
    <row r="105" spans="1:21" ht="57.75">
      <c r="A105" s="1552" t="s">
        <v>625</v>
      </c>
      <c r="B105" s="1533">
        <v>6</v>
      </c>
      <c r="C105" s="1542" t="s">
        <v>1227</v>
      </c>
      <c r="D105" s="1533">
        <v>0.8</v>
      </c>
      <c r="E105" s="1534" t="s">
        <v>1072</v>
      </c>
      <c r="F105" s="882" t="s">
        <v>1079</v>
      </c>
      <c r="G105" s="882" t="s">
        <v>1145</v>
      </c>
      <c r="H105" s="882" t="s">
        <v>488</v>
      </c>
      <c r="I105" s="1534" t="s">
        <v>617</v>
      </c>
      <c r="J105" s="1533" t="s">
        <v>1080</v>
      </c>
      <c r="K105" s="1553" t="s">
        <v>389</v>
      </c>
      <c r="L105" s="1533">
        <v>6660</v>
      </c>
      <c r="M105" s="1535">
        <v>5300</v>
      </c>
      <c r="N105" s="1535"/>
      <c r="O105" s="1535"/>
      <c r="P105" s="1535"/>
      <c r="Q105" s="1535"/>
      <c r="R105" s="1535"/>
      <c r="S105" s="1535">
        <v>1360</v>
      </c>
      <c r="T105" s="1535"/>
      <c r="U105" s="1536" t="s">
        <v>1446</v>
      </c>
    </row>
    <row r="106" spans="1:21" ht="57.75">
      <c r="A106" s="1552" t="s">
        <v>625</v>
      </c>
      <c r="B106" s="1533">
        <v>6</v>
      </c>
      <c r="C106" s="1542" t="s">
        <v>924</v>
      </c>
      <c r="D106" s="1533">
        <v>0.8</v>
      </c>
      <c r="E106" s="1534" t="s">
        <v>1072</v>
      </c>
      <c r="F106" s="882" t="s">
        <v>1079</v>
      </c>
      <c r="G106" s="882" t="s">
        <v>1145</v>
      </c>
      <c r="H106" s="882" t="s">
        <v>621</v>
      </c>
      <c r="I106" s="1534" t="s">
        <v>617</v>
      </c>
      <c r="J106" s="1533" t="s">
        <v>1080</v>
      </c>
      <c r="K106" s="1553" t="s">
        <v>389</v>
      </c>
      <c r="L106" s="1533">
        <v>6720</v>
      </c>
      <c r="M106" s="1535">
        <v>4020</v>
      </c>
      <c r="N106" s="1535"/>
      <c r="O106" s="1535" t="s">
        <v>1074</v>
      </c>
      <c r="P106" s="1535"/>
      <c r="Q106" s="1535" t="s">
        <v>1075</v>
      </c>
      <c r="R106" s="1535" t="s">
        <v>1076</v>
      </c>
      <c r="S106" s="1535">
        <v>2700</v>
      </c>
      <c r="T106" s="1535" t="s">
        <v>1077</v>
      </c>
      <c r="U106" s="1536" t="s">
        <v>1447</v>
      </c>
    </row>
    <row r="107" spans="1:21" ht="57.75">
      <c r="A107" s="1552" t="s">
        <v>625</v>
      </c>
      <c r="B107" s="1533">
        <v>6</v>
      </c>
      <c r="C107" s="1533" t="s">
        <v>1448</v>
      </c>
      <c r="D107" s="1533">
        <v>0.8</v>
      </c>
      <c r="E107" s="1534" t="s">
        <v>1072</v>
      </c>
      <c r="F107" s="882" t="s">
        <v>1079</v>
      </c>
      <c r="G107" s="882" t="s">
        <v>1145</v>
      </c>
      <c r="H107" s="882" t="s">
        <v>1474</v>
      </c>
      <c r="I107" s="1534" t="s">
        <v>617</v>
      </c>
      <c r="J107" s="1533" t="s">
        <v>1080</v>
      </c>
      <c r="K107" s="1553" t="s">
        <v>389</v>
      </c>
      <c r="L107" s="1533">
        <v>9800</v>
      </c>
      <c r="M107" s="1535">
        <v>6800</v>
      </c>
      <c r="N107" s="1535"/>
      <c r="O107" s="1535"/>
      <c r="P107" s="1535"/>
      <c r="Q107" s="1535"/>
      <c r="R107" s="1535"/>
      <c r="S107" s="1535">
        <v>3000</v>
      </c>
      <c r="T107" s="1535"/>
      <c r="U107" s="1536" t="s">
        <v>1475</v>
      </c>
    </row>
    <row r="108" spans="1:21" ht="57.75">
      <c r="A108" s="882" t="s">
        <v>1476</v>
      </c>
      <c r="B108" s="1533">
        <v>43</v>
      </c>
      <c r="C108" s="1533">
        <v>9.1</v>
      </c>
      <c r="D108" s="1533">
        <v>0.7</v>
      </c>
      <c r="E108" s="1534" t="s">
        <v>1072</v>
      </c>
      <c r="F108" s="882" t="s">
        <v>1079</v>
      </c>
      <c r="G108" s="882" t="s">
        <v>1145</v>
      </c>
      <c r="H108" s="882" t="s">
        <v>621</v>
      </c>
      <c r="I108" s="1534" t="s">
        <v>617</v>
      </c>
      <c r="J108" s="1533" t="s">
        <v>1080</v>
      </c>
      <c r="K108" s="1553" t="s">
        <v>389</v>
      </c>
      <c r="L108" s="1533">
        <v>9450</v>
      </c>
      <c r="M108" s="1535">
        <v>5850</v>
      </c>
      <c r="N108" s="1535"/>
      <c r="O108" s="1535"/>
      <c r="P108" s="1535"/>
      <c r="Q108" s="1535"/>
      <c r="R108" s="1535"/>
      <c r="S108" s="1535">
        <v>3600</v>
      </c>
      <c r="T108" s="1535"/>
      <c r="U108" s="1536" t="s">
        <v>1450</v>
      </c>
    </row>
    <row r="109" spans="1:21" ht="69">
      <c r="A109" s="1552" t="s">
        <v>625</v>
      </c>
      <c r="B109" s="1533">
        <v>6</v>
      </c>
      <c r="C109" s="1533">
        <v>1.1</v>
      </c>
      <c r="D109" s="1533">
        <v>0.9</v>
      </c>
      <c r="E109" s="1534" t="s">
        <v>1072</v>
      </c>
      <c r="F109" s="882" t="s">
        <v>1079</v>
      </c>
      <c r="G109" s="882" t="s">
        <v>1145</v>
      </c>
      <c r="H109" s="882" t="s">
        <v>621</v>
      </c>
      <c r="I109" s="1534" t="s">
        <v>617</v>
      </c>
      <c r="J109" s="1533" t="s">
        <v>1080</v>
      </c>
      <c r="K109" s="1553" t="s">
        <v>389</v>
      </c>
      <c r="L109" s="1533">
        <v>8500</v>
      </c>
      <c r="M109" s="1535">
        <v>6100</v>
      </c>
      <c r="N109" s="1535"/>
      <c r="O109" s="1535"/>
      <c r="P109" s="1535"/>
      <c r="Q109" s="1535"/>
      <c r="R109" s="1535"/>
      <c r="S109" s="1535">
        <v>2400</v>
      </c>
      <c r="T109" s="1535"/>
      <c r="U109" s="1536" t="s">
        <v>1477</v>
      </c>
    </row>
    <row r="110" spans="1:21" ht="46.5">
      <c r="A110" s="1533" t="s">
        <v>1097</v>
      </c>
      <c r="B110" s="1533">
        <v>37</v>
      </c>
      <c r="C110" s="1533">
        <v>3.4</v>
      </c>
      <c r="D110" s="1533">
        <v>0.9</v>
      </c>
      <c r="E110" s="1534" t="s">
        <v>1072</v>
      </c>
      <c r="F110" s="882" t="s">
        <v>1079</v>
      </c>
      <c r="G110" s="882" t="s">
        <v>1145</v>
      </c>
      <c r="H110" s="882" t="s">
        <v>1449</v>
      </c>
      <c r="I110" s="1534" t="s">
        <v>617</v>
      </c>
      <c r="J110" s="1533" t="s">
        <v>1080</v>
      </c>
      <c r="K110" s="1553" t="s">
        <v>389</v>
      </c>
      <c r="L110" s="1533">
        <v>7550</v>
      </c>
      <c r="M110" s="1535">
        <v>6991</v>
      </c>
      <c r="N110" s="1535">
        <v>559</v>
      </c>
      <c r="O110" s="1535"/>
      <c r="P110" s="1535"/>
      <c r="Q110" s="1535"/>
      <c r="R110" s="1535"/>
      <c r="S110" s="1535"/>
      <c r="T110" s="1535"/>
      <c r="U110" s="1536" t="s">
        <v>1451</v>
      </c>
    </row>
    <row r="111" spans="1:21" ht="57.75">
      <c r="A111" s="882" t="s">
        <v>1096</v>
      </c>
      <c r="B111" s="1533">
        <v>13</v>
      </c>
      <c r="C111" s="1533">
        <v>5.1</v>
      </c>
      <c r="D111" s="1533">
        <v>0.9</v>
      </c>
      <c r="E111" s="1534" t="s">
        <v>1072</v>
      </c>
      <c r="F111" s="882" t="s">
        <v>1079</v>
      </c>
      <c r="G111" s="882" t="s">
        <v>1145</v>
      </c>
      <c r="H111" s="882" t="s">
        <v>32</v>
      </c>
      <c r="I111" s="1534" t="s">
        <v>617</v>
      </c>
      <c r="J111" s="1533" t="s">
        <v>1080</v>
      </c>
      <c r="K111" s="1553" t="s">
        <v>389</v>
      </c>
      <c r="L111" s="1533">
        <v>6660</v>
      </c>
      <c r="M111" s="1535">
        <v>6600</v>
      </c>
      <c r="N111" s="1535"/>
      <c r="O111" s="1535"/>
      <c r="P111" s="1535"/>
      <c r="Q111" s="1535"/>
      <c r="R111" s="1535"/>
      <c r="S111" s="1535"/>
      <c r="T111" s="1535"/>
      <c r="U111" s="1536" t="s">
        <v>1452</v>
      </c>
    </row>
    <row r="112" spans="1:21" ht="57.75">
      <c r="A112" s="1533" t="s">
        <v>1097</v>
      </c>
      <c r="B112" s="1533">
        <v>5</v>
      </c>
      <c r="C112" s="1533">
        <v>11.12</v>
      </c>
      <c r="D112" s="1533">
        <v>1</v>
      </c>
      <c r="E112" s="1534" t="s">
        <v>1072</v>
      </c>
      <c r="F112" s="882" t="s">
        <v>1079</v>
      </c>
      <c r="G112" s="882" t="s">
        <v>1145</v>
      </c>
      <c r="H112" s="882" t="s">
        <v>621</v>
      </c>
      <c r="I112" s="1534" t="s">
        <v>617</v>
      </c>
      <c r="J112" s="1533" t="s">
        <v>1080</v>
      </c>
      <c r="K112" s="1553" t="s">
        <v>389</v>
      </c>
      <c r="L112" s="1533">
        <v>9600</v>
      </c>
      <c r="M112" s="1535">
        <v>6100</v>
      </c>
      <c r="N112" s="1535"/>
      <c r="O112" s="1535"/>
      <c r="P112" s="1535"/>
      <c r="Q112" s="1535"/>
      <c r="R112" s="1535"/>
      <c r="S112" s="1535">
        <v>3500</v>
      </c>
      <c r="T112" s="1535"/>
      <c r="U112" s="1536" t="s">
        <v>1453</v>
      </c>
    </row>
    <row r="113" spans="1:21" ht="57.75">
      <c r="A113" s="1552" t="s">
        <v>625</v>
      </c>
      <c r="B113" s="1533">
        <v>5</v>
      </c>
      <c r="C113" s="1533">
        <v>9.1</v>
      </c>
      <c r="D113" s="1533">
        <v>1</v>
      </c>
      <c r="E113" s="1534" t="s">
        <v>1072</v>
      </c>
      <c r="F113" s="882" t="s">
        <v>1079</v>
      </c>
      <c r="G113" s="882" t="s">
        <v>1145</v>
      </c>
      <c r="H113" s="882" t="s">
        <v>1474</v>
      </c>
      <c r="I113" s="1534" t="s">
        <v>617</v>
      </c>
      <c r="J113" s="1533" t="s">
        <v>1080</v>
      </c>
      <c r="K113" s="1553" t="s">
        <v>389</v>
      </c>
      <c r="L113" s="1533">
        <v>9800</v>
      </c>
      <c r="M113" s="1535">
        <v>5800</v>
      </c>
      <c r="N113" s="1535"/>
      <c r="O113" s="1535"/>
      <c r="P113" s="1535"/>
      <c r="Q113" s="1535"/>
      <c r="R113" s="1535"/>
      <c r="S113" s="1535">
        <v>4000</v>
      </c>
      <c r="T113" s="1535"/>
      <c r="U113" s="1536" t="s">
        <v>1454</v>
      </c>
    </row>
    <row r="114" spans="1:21" ht="57.75">
      <c r="A114" s="1533" t="s">
        <v>623</v>
      </c>
      <c r="B114" s="1533">
        <v>30</v>
      </c>
      <c r="C114" s="1533">
        <v>38.1</v>
      </c>
      <c r="D114" s="1533">
        <v>0.8</v>
      </c>
      <c r="E114" s="1534" t="s">
        <v>1072</v>
      </c>
      <c r="F114" s="882" t="s">
        <v>1079</v>
      </c>
      <c r="G114" s="882" t="s">
        <v>1145</v>
      </c>
      <c r="H114" s="882" t="s">
        <v>32</v>
      </c>
      <c r="I114" s="1534" t="s">
        <v>617</v>
      </c>
      <c r="J114" s="1533" t="s">
        <v>1080</v>
      </c>
      <c r="K114" s="1553" t="s">
        <v>389</v>
      </c>
      <c r="L114" s="1533">
        <v>8800</v>
      </c>
      <c r="M114" s="1535">
        <v>8800</v>
      </c>
      <c r="N114" s="1535"/>
      <c r="O114" s="1535"/>
      <c r="P114" s="1535"/>
      <c r="Q114" s="1535"/>
      <c r="R114" s="1535"/>
      <c r="S114" s="1535"/>
      <c r="T114" s="1535"/>
      <c r="U114" s="1536" t="s">
        <v>1478</v>
      </c>
    </row>
    <row r="115" spans="1:21" ht="57.75">
      <c r="A115" s="1552" t="s">
        <v>625</v>
      </c>
      <c r="B115" s="1533">
        <v>6</v>
      </c>
      <c r="C115" s="1533">
        <v>3.5</v>
      </c>
      <c r="D115" s="1533">
        <v>0.9</v>
      </c>
      <c r="E115" s="1534" t="s">
        <v>1072</v>
      </c>
      <c r="F115" s="882" t="s">
        <v>1079</v>
      </c>
      <c r="G115" s="882" t="s">
        <v>1145</v>
      </c>
      <c r="H115" s="882" t="s">
        <v>1474</v>
      </c>
      <c r="I115" s="1534" t="s">
        <v>617</v>
      </c>
      <c r="J115" s="1533" t="s">
        <v>1080</v>
      </c>
      <c r="K115" s="1553" t="s">
        <v>389</v>
      </c>
      <c r="L115" s="1533">
        <v>9830</v>
      </c>
      <c r="M115" s="1535">
        <v>9830</v>
      </c>
      <c r="N115" s="1535"/>
      <c r="O115" s="1535"/>
      <c r="P115" s="1535"/>
      <c r="Q115" s="1535"/>
      <c r="R115" s="1535"/>
      <c r="S115" s="1535">
        <v>4000</v>
      </c>
      <c r="T115" s="1535"/>
      <c r="U115" s="1536" t="s">
        <v>1479</v>
      </c>
    </row>
    <row r="116" spans="1:21" ht="15">
      <c r="A116" s="708" t="s">
        <v>331</v>
      </c>
      <c r="B116" s="1550"/>
      <c r="C116" s="1550"/>
      <c r="D116" s="709">
        <f>D115+D114+D113+D112+D111+D110+D109+D108+D107+D106+D105</f>
        <v>9.500000000000002</v>
      </c>
      <c r="E116" s="703"/>
      <c r="F116" s="702"/>
      <c r="G116" s="702"/>
      <c r="H116" s="702"/>
      <c r="I116" s="703"/>
      <c r="J116" s="702"/>
      <c r="K116" s="702"/>
      <c r="L116" s="704">
        <f>L115+L114+L113+L112+L111+L110+L109+L108+L107+L106+L105</f>
        <v>93370</v>
      </c>
      <c r="M116" s="704">
        <f aca="true" t="shared" si="6" ref="M116:S116">M115+M114+M113+M112+M111+M110+M109+M108+M107+M106+M105</f>
        <v>72191</v>
      </c>
      <c r="N116" s="704">
        <f t="shared" si="6"/>
        <v>559</v>
      </c>
      <c r="O116" s="704">
        <v>0</v>
      </c>
      <c r="P116" s="704">
        <f t="shared" si="6"/>
        <v>0</v>
      </c>
      <c r="Q116" s="704">
        <v>0</v>
      </c>
      <c r="R116" s="704">
        <v>0</v>
      </c>
      <c r="S116" s="704">
        <f t="shared" si="6"/>
        <v>24560</v>
      </c>
      <c r="T116" s="704">
        <v>0</v>
      </c>
      <c r="U116" s="704"/>
    </row>
    <row r="117" spans="1:21" ht="15">
      <c r="A117" s="2346" t="s">
        <v>1468</v>
      </c>
      <c r="B117" s="2347"/>
      <c r="C117" s="2347"/>
      <c r="D117" s="2347"/>
      <c r="E117" s="2347"/>
      <c r="F117" s="2347"/>
      <c r="G117" s="2347"/>
      <c r="H117" s="2347"/>
      <c r="I117" s="2347"/>
      <c r="J117" s="2347"/>
      <c r="K117" s="2347"/>
      <c r="L117" s="2347"/>
      <c r="M117" s="2347"/>
      <c r="N117" s="2347"/>
      <c r="O117" s="2347"/>
      <c r="P117" s="2347"/>
      <c r="Q117" s="2347"/>
      <c r="R117" s="2347"/>
      <c r="S117" s="2347"/>
      <c r="T117" s="2347"/>
      <c r="U117" s="2348"/>
    </row>
    <row r="118" spans="1:21" ht="35.25">
      <c r="A118" s="1533" t="s">
        <v>1469</v>
      </c>
      <c r="B118" s="1533">
        <v>23</v>
      </c>
      <c r="C118" s="1533">
        <v>8.1</v>
      </c>
      <c r="D118" s="1537">
        <v>1</v>
      </c>
      <c r="E118" s="1539" t="s">
        <v>525</v>
      </c>
      <c r="F118" s="1540" t="s">
        <v>968</v>
      </c>
      <c r="G118" s="1540" t="s">
        <v>1470</v>
      </c>
      <c r="H118" s="1541" t="s">
        <v>1471</v>
      </c>
      <c r="I118" s="1534" t="s">
        <v>1472</v>
      </c>
      <c r="J118" s="1540" t="s">
        <v>390</v>
      </c>
      <c r="K118" s="1540" t="s">
        <v>389</v>
      </c>
      <c r="L118" s="1533">
        <v>17714</v>
      </c>
      <c r="M118" s="1533"/>
      <c r="N118" s="1535"/>
      <c r="O118" s="1535"/>
      <c r="P118" s="1535"/>
      <c r="Q118" s="1535">
        <v>17714</v>
      </c>
      <c r="R118" s="1535"/>
      <c r="S118" s="1535"/>
      <c r="T118" s="1535"/>
      <c r="U118" s="1536" t="s">
        <v>1473</v>
      </c>
    </row>
    <row r="119" spans="1:21" ht="15">
      <c r="A119" s="1545" t="s">
        <v>331</v>
      </c>
      <c r="B119" s="1545"/>
      <c r="C119" s="1545"/>
      <c r="D119" s="1551">
        <v>1</v>
      </c>
      <c r="E119" s="1546"/>
      <c r="F119" s="1547"/>
      <c r="G119" s="1547"/>
      <c r="H119" s="1547"/>
      <c r="I119" s="1546"/>
      <c r="J119" s="1547"/>
      <c r="K119" s="1547"/>
      <c r="L119" s="1548"/>
      <c r="M119" s="1548"/>
      <c r="N119" s="1548"/>
      <c r="O119" s="1548"/>
      <c r="P119" s="1548"/>
      <c r="Q119" s="1548"/>
      <c r="R119" s="1548"/>
      <c r="S119" s="1548"/>
      <c r="T119" s="1548"/>
      <c r="U119" s="1549"/>
    </row>
    <row r="120" spans="1:21" ht="20.25">
      <c r="A120" s="707" t="s">
        <v>599</v>
      </c>
      <c r="B120" s="54"/>
      <c r="C120" s="54"/>
      <c r="D120" s="701">
        <f>D119+D116+D103+D93+D87+D79+D71+D62+D51+D36</f>
        <v>65</v>
      </c>
      <c r="E120" s="54"/>
      <c r="F120" s="54"/>
      <c r="G120" s="54"/>
      <c r="H120" s="54"/>
      <c r="I120" s="54"/>
      <c r="J120" s="54"/>
      <c r="K120" s="54"/>
      <c r="L120" s="1062">
        <f>L118+L116+L103+L93+L87+L79+L71+L62+L51+L36</f>
        <v>520165</v>
      </c>
      <c r="M120" s="1062">
        <f aca="true" t="shared" si="7" ref="M120:T120">M118+M116+M103+M93+M87+M79+M71+M62+M51+M36</f>
        <v>428747</v>
      </c>
      <c r="N120" s="1062">
        <f t="shared" si="7"/>
        <v>1359</v>
      </c>
      <c r="O120" s="1062">
        <f t="shared" si="7"/>
        <v>0</v>
      </c>
      <c r="P120" s="1062">
        <f t="shared" si="7"/>
        <v>31100</v>
      </c>
      <c r="Q120" s="1062">
        <f t="shared" si="7"/>
        <v>17714</v>
      </c>
      <c r="R120" s="1062">
        <f t="shared" si="7"/>
        <v>1600</v>
      </c>
      <c r="S120" s="1062">
        <f t="shared" si="7"/>
        <v>41385</v>
      </c>
      <c r="T120" s="1062">
        <f t="shared" si="7"/>
        <v>0</v>
      </c>
      <c r="U120" s="1063"/>
    </row>
  </sheetData>
  <sheetProtection/>
  <mergeCells count="58">
    <mergeCell ref="A104:U104"/>
    <mergeCell ref="A52:U52"/>
    <mergeCell ref="A63:U63"/>
    <mergeCell ref="A72:U72"/>
    <mergeCell ref="A80:U80"/>
    <mergeCell ref="A88:U88"/>
    <mergeCell ref="A94:U94"/>
    <mergeCell ref="A23:U23"/>
    <mergeCell ref="F19:F21"/>
    <mergeCell ref="G19:G21"/>
    <mergeCell ref="E19:E21"/>
    <mergeCell ref="M19:T20"/>
    <mergeCell ref="U19:U21"/>
    <mergeCell ref="A37:U37"/>
    <mergeCell ref="I19:I21"/>
    <mergeCell ref="J19:J21"/>
    <mergeCell ref="K19:K21"/>
    <mergeCell ref="L19:L21"/>
    <mergeCell ref="A19:A21"/>
    <mergeCell ref="B19:B21"/>
    <mergeCell ref="C19:C21"/>
    <mergeCell ref="D19:D21"/>
    <mergeCell ref="H19:H21"/>
    <mergeCell ref="A18:B18"/>
    <mergeCell ref="C18:M18"/>
    <mergeCell ref="C16:M16"/>
    <mergeCell ref="E6:E8"/>
    <mergeCell ref="F6:F8"/>
    <mergeCell ref="N16:Q16"/>
    <mergeCell ref="A17:B17"/>
    <mergeCell ref="C17:M17"/>
    <mergeCell ref="N17:R17"/>
    <mergeCell ref="A10:T10"/>
    <mergeCell ref="A5:B5"/>
    <mergeCell ref="A6:A8"/>
    <mergeCell ref="B6:B8"/>
    <mergeCell ref="C6:C8"/>
    <mergeCell ref="G6:G8"/>
    <mergeCell ref="H6:H8"/>
    <mergeCell ref="D6:D8"/>
    <mergeCell ref="I6:J6"/>
    <mergeCell ref="K6:K8"/>
    <mergeCell ref="I7:I8"/>
    <mergeCell ref="J7:J8"/>
    <mergeCell ref="M7:M8"/>
    <mergeCell ref="N7:T7"/>
    <mergeCell ref="L6:L8"/>
    <mergeCell ref="M6:T6"/>
    <mergeCell ref="A117:U117"/>
    <mergeCell ref="A4:B4"/>
    <mergeCell ref="D4:N4"/>
    <mergeCell ref="N2:T2"/>
    <mergeCell ref="A3:B3"/>
    <mergeCell ref="D3:M3"/>
    <mergeCell ref="N3:T3"/>
    <mergeCell ref="A2:B2"/>
    <mergeCell ref="H2:K2"/>
    <mergeCell ref="P4:T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2:R140"/>
  <sheetViews>
    <sheetView zoomScalePageLayoutView="0" workbookViewId="0" topLeftCell="A1">
      <selection activeCell="G138" sqref="G138"/>
    </sheetView>
  </sheetViews>
  <sheetFormatPr defaultColWidth="9.140625" defaultRowHeight="15"/>
  <cols>
    <col min="1" max="1" width="18.7109375" style="0" customWidth="1"/>
    <col min="7" max="7" width="14.28125" style="0" customWidth="1"/>
    <col min="8" max="8" width="15.7109375" style="0" customWidth="1"/>
    <col min="9" max="9" width="13.8515625" style="0" customWidth="1"/>
    <col min="10" max="10" width="11.8515625" style="0" customWidth="1"/>
    <col min="11" max="11" width="12.421875" style="0" customWidth="1"/>
    <col min="12" max="12" width="17.8515625" style="0" customWidth="1"/>
  </cols>
  <sheetData>
    <row r="2" spans="1:18" ht="15">
      <c r="A2" s="52"/>
      <c r="B2" s="52"/>
      <c r="C2" s="52"/>
      <c r="D2" s="52"/>
      <c r="E2" s="52"/>
      <c r="F2" s="52"/>
      <c r="G2" s="52"/>
      <c r="H2" s="52"/>
      <c r="I2" s="2199" t="s">
        <v>180</v>
      </c>
      <c r="J2" s="2199"/>
      <c r="K2" s="52"/>
      <c r="L2" s="52"/>
      <c r="M2" s="52"/>
      <c r="N2" s="52"/>
      <c r="O2" s="52"/>
      <c r="P2" s="52"/>
      <c r="Q2" s="52"/>
      <c r="R2" s="52"/>
    </row>
    <row r="3" spans="1:18" ht="15">
      <c r="A3" s="52"/>
      <c r="B3" s="52"/>
      <c r="C3" s="52"/>
      <c r="D3" s="52"/>
      <c r="E3" s="2199" t="s">
        <v>629</v>
      </c>
      <c r="F3" s="2199"/>
      <c r="G3" s="2199"/>
      <c r="H3" s="2199"/>
      <c r="I3" s="2199"/>
      <c r="J3" s="2199"/>
      <c r="K3" s="2199"/>
      <c r="L3" s="2199"/>
      <c r="M3" s="2199"/>
      <c r="N3" s="52"/>
      <c r="O3" s="52"/>
      <c r="P3" s="52"/>
      <c r="Q3" s="52"/>
      <c r="R3" s="52"/>
    </row>
    <row r="4" spans="1:18" ht="15">
      <c r="A4" s="52"/>
      <c r="B4" s="52"/>
      <c r="C4" s="52"/>
      <c r="D4" s="52"/>
      <c r="E4" s="2199" t="s">
        <v>1875</v>
      </c>
      <c r="F4" s="2199"/>
      <c r="G4" s="2199"/>
      <c r="H4" s="2199"/>
      <c r="I4" s="2199"/>
      <c r="J4" s="2199"/>
      <c r="K4" s="2199"/>
      <c r="L4" s="2199"/>
      <c r="M4" s="2199"/>
      <c r="N4" s="52"/>
      <c r="O4" s="52"/>
      <c r="P4" s="52"/>
      <c r="Q4" s="52"/>
      <c r="R4" s="52"/>
    </row>
    <row r="5" spans="1:18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4.25">
      <c r="A6" s="2334" t="s">
        <v>630</v>
      </c>
      <c r="B6" s="2396" t="s">
        <v>183</v>
      </c>
      <c r="C6" s="2399" t="s">
        <v>184</v>
      </c>
      <c r="D6" s="2399" t="s">
        <v>185</v>
      </c>
      <c r="E6" s="2376" t="s">
        <v>631</v>
      </c>
      <c r="F6" s="2376" t="s">
        <v>591</v>
      </c>
      <c r="G6" s="2334" t="s">
        <v>632</v>
      </c>
      <c r="H6" s="2334" t="s">
        <v>335</v>
      </c>
      <c r="I6" s="2343" t="s">
        <v>190</v>
      </c>
      <c r="J6" s="2345"/>
      <c r="K6" s="2393" t="s">
        <v>191</v>
      </c>
      <c r="L6" s="2334" t="s">
        <v>192</v>
      </c>
      <c r="M6" s="2343" t="s">
        <v>633</v>
      </c>
      <c r="N6" s="2344"/>
      <c r="O6" s="2344"/>
      <c r="P6" s="2344"/>
      <c r="Q6" s="2344"/>
      <c r="R6" s="2345"/>
    </row>
    <row r="7" spans="1:18" ht="15" thickBot="1">
      <c r="A7" s="2335"/>
      <c r="B7" s="2397"/>
      <c r="C7" s="2400"/>
      <c r="D7" s="2400"/>
      <c r="E7" s="2377"/>
      <c r="F7" s="2377"/>
      <c r="G7" s="2335"/>
      <c r="H7" s="2335"/>
      <c r="I7" s="2334" t="s">
        <v>195</v>
      </c>
      <c r="J7" s="2334" t="s">
        <v>634</v>
      </c>
      <c r="K7" s="2394"/>
      <c r="L7" s="2335"/>
      <c r="M7" s="2334" t="s">
        <v>635</v>
      </c>
      <c r="N7" s="2343" t="s">
        <v>636</v>
      </c>
      <c r="O7" s="2344"/>
      <c r="P7" s="2344"/>
      <c r="Q7" s="2345"/>
      <c r="R7" s="2334" t="s">
        <v>637</v>
      </c>
    </row>
    <row r="8" spans="1:18" ht="14.25">
      <c r="A8" s="2335"/>
      <c r="B8" s="2397"/>
      <c r="C8" s="2400"/>
      <c r="D8" s="2400"/>
      <c r="E8" s="2377"/>
      <c r="F8" s="2377"/>
      <c r="G8" s="2335"/>
      <c r="H8" s="2335"/>
      <c r="I8" s="2335"/>
      <c r="J8" s="2335"/>
      <c r="K8" s="2394"/>
      <c r="L8" s="2335"/>
      <c r="M8" s="2335"/>
      <c r="N8" s="2391" t="s">
        <v>203</v>
      </c>
      <c r="O8" s="2391" t="s">
        <v>525</v>
      </c>
      <c r="P8" s="2391" t="s">
        <v>308</v>
      </c>
      <c r="Q8" s="2391" t="s">
        <v>462</v>
      </c>
      <c r="R8" s="2335"/>
    </row>
    <row r="9" spans="1:18" ht="15" thickBot="1">
      <c r="A9" s="2336"/>
      <c r="B9" s="2398"/>
      <c r="C9" s="2401"/>
      <c r="D9" s="2401"/>
      <c r="E9" s="2378"/>
      <c r="F9" s="2378"/>
      <c r="G9" s="2336"/>
      <c r="H9" s="2336"/>
      <c r="I9" s="2336"/>
      <c r="J9" s="2336"/>
      <c r="K9" s="2395"/>
      <c r="L9" s="2336"/>
      <c r="M9" s="2336"/>
      <c r="N9" s="2392"/>
      <c r="O9" s="2392"/>
      <c r="P9" s="2392"/>
      <c r="Q9" s="2392"/>
      <c r="R9" s="2336"/>
    </row>
    <row r="10" spans="1:18" ht="14.25">
      <c r="A10" s="686">
        <v>1</v>
      </c>
      <c r="B10" s="722">
        <v>2</v>
      </c>
      <c r="C10" s="721">
        <v>3</v>
      </c>
      <c r="D10" s="723">
        <v>4</v>
      </c>
      <c r="E10" s="686">
        <v>5</v>
      </c>
      <c r="F10" s="724">
        <v>6</v>
      </c>
      <c r="G10" s="686">
        <v>7</v>
      </c>
      <c r="H10" s="724">
        <v>8</v>
      </c>
      <c r="I10" s="686">
        <v>9</v>
      </c>
      <c r="J10" s="724">
        <v>10</v>
      </c>
      <c r="K10" s="721">
        <v>11</v>
      </c>
      <c r="L10" s="724">
        <v>12</v>
      </c>
      <c r="M10" s="686">
        <v>13</v>
      </c>
      <c r="N10" s="723">
        <v>14</v>
      </c>
      <c r="O10" s="721">
        <v>15</v>
      </c>
      <c r="P10" s="721">
        <v>16</v>
      </c>
      <c r="Q10" s="721">
        <v>17</v>
      </c>
      <c r="R10" s="725">
        <v>18</v>
      </c>
    </row>
    <row r="11" spans="1:18" ht="15">
      <c r="A11" s="2402" t="s">
        <v>638</v>
      </c>
      <c r="B11" s="2403"/>
      <c r="C11" s="2403"/>
      <c r="D11" s="2403"/>
      <c r="E11" s="2403"/>
      <c r="F11" s="2403"/>
      <c r="G11" s="2403"/>
      <c r="H11" s="2403"/>
      <c r="I11" s="2403"/>
      <c r="J11" s="2403"/>
      <c r="K11" s="2403"/>
      <c r="L11" s="2403"/>
      <c r="M11" s="2403"/>
      <c r="N11" s="2403"/>
      <c r="O11" s="2403"/>
      <c r="P11" s="2403"/>
      <c r="Q11" s="2403"/>
      <c r="R11" s="2404"/>
    </row>
    <row r="12" spans="1:18" ht="15">
      <c r="A12" s="1718" t="s">
        <v>639</v>
      </c>
      <c r="B12" s="711">
        <v>1</v>
      </c>
      <c r="C12" s="99">
        <v>401</v>
      </c>
      <c r="D12" s="712">
        <v>11.5</v>
      </c>
      <c r="E12" s="1256">
        <v>1</v>
      </c>
      <c r="F12" s="713" t="s">
        <v>203</v>
      </c>
      <c r="G12" s="237" t="s">
        <v>1876</v>
      </c>
      <c r="H12" s="713" t="s">
        <v>1877</v>
      </c>
      <c r="I12" s="860" t="s">
        <v>465</v>
      </c>
      <c r="J12" s="713" t="s">
        <v>465</v>
      </c>
      <c r="K12" s="99" t="s">
        <v>640</v>
      </c>
      <c r="L12" s="713" t="s">
        <v>641</v>
      </c>
      <c r="M12" s="1257">
        <v>2.5</v>
      </c>
      <c r="N12" s="1258">
        <v>2.5</v>
      </c>
      <c r="O12" s="99"/>
      <c r="P12" s="99"/>
      <c r="Q12" s="99"/>
      <c r="R12" s="861"/>
    </row>
    <row r="13" spans="1:18" ht="15">
      <c r="A13" s="1058"/>
      <c r="B13" s="711">
        <v>2</v>
      </c>
      <c r="C13" s="99">
        <v>402</v>
      </c>
      <c r="D13" s="712">
        <v>4.3</v>
      </c>
      <c r="E13" s="1256">
        <v>1</v>
      </c>
      <c r="F13" s="713" t="s">
        <v>203</v>
      </c>
      <c r="G13" s="237" t="s">
        <v>1878</v>
      </c>
      <c r="H13" s="713" t="s">
        <v>1877</v>
      </c>
      <c r="I13" s="860" t="s">
        <v>465</v>
      </c>
      <c r="J13" s="713" t="s">
        <v>465</v>
      </c>
      <c r="K13" s="99" t="s">
        <v>640</v>
      </c>
      <c r="L13" s="713" t="s">
        <v>641</v>
      </c>
      <c r="M13" s="1257">
        <v>2.5</v>
      </c>
      <c r="N13" s="1258">
        <v>2.5</v>
      </c>
      <c r="O13" s="99"/>
      <c r="P13" s="99"/>
      <c r="Q13" s="99"/>
      <c r="R13" s="861"/>
    </row>
    <row r="14" spans="1:18" ht="15">
      <c r="A14" s="1058"/>
      <c r="B14" s="711">
        <v>3</v>
      </c>
      <c r="C14" s="99">
        <v>410</v>
      </c>
      <c r="D14" s="712">
        <v>5.3</v>
      </c>
      <c r="E14" s="1256">
        <v>1</v>
      </c>
      <c r="F14" s="713" t="s">
        <v>203</v>
      </c>
      <c r="G14" s="237" t="s">
        <v>1878</v>
      </c>
      <c r="H14" s="713" t="s">
        <v>1877</v>
      </c>
      <c r="I14" s="860" t="s">
        <v>465</v>
      </c>
      <c r="J14" s="713" t="s">
        <v>465</v>
      </c>
      <c r="K14" s="99" t="s">
        <v>640</v>
      </c>
      <c r="L14" s="713" t="s">
        <v>641</v>
      </c>
      <c r="M14" s="867">
        <v>2.5</v>
      </c>
      <c r="N14" s="868">
        <v>2.5</v>
      </c>
      <c r="O14" s="99"/>
      <c r="P14" s="99"/>
      <c r="Q14" s="99"/>
      <c r="R14" s="861"/>
    </row>
    <row r="15" spans="1:18" ht="15">
      <c r="A15" s="1055"/>
      <c r="B15" s="711">
        <v>4</v>
      </c>
      <c r="C15" s="99">
        <v>410</v>
      </c>
      <c r="D15" s="712">
        <v>5.4</v>
      </c>
      <c r="E15" s="1256">
        <v>1</v>
      </c>
      <c r="F15" s="713" t="s">
        <v>203</v>
      </c>
      <c r="G15" s="237" t="s">
        <v>1878</v>
      </c>
      <c r="H15" s="713" t="s">
        <v>1877</v>
      </c>
      <c r="I15" s="860" t="s">
        <v>465</v>
      </c>
      <c r="J15" s="713" t="s">
        <v>465</v>
      </c>
      <c r="K15" s="99" t="s">
        <v>640</v>
      </c>
      <c r="L15" s="713" t="s">
        <v>641</v>
      </c>
      <c r="M15" s="867">
        <v>2.5</v>
      </c>
      <c r="N15" s="868">
        <v>2.5</v>
      </c>
      <c r="O15" s="99"/>
      <c r="P15" s="99"/>
      <c r="Q15" s="99"/>
      <c r="R15" s="861"/>
    </row>
    <row r="16" spans="1:18" ht="15">
      <c r="A16" s="1055"/>
      <c r="B16" s="711">
        <v>5</v>
      </c>
      <c r="C16" s="99">
        <v>411</v>
      </c>
      <c r="D16" s="712">
        <v>6.3</v>
      </c>
      <c r="E16" s="1256">
        <v>1</v>
      </c>
      <c r="F16" s="713" t="s">
        <v>203</v>
      </c>
      <c r="G16" s="237" t="s">
        <v>1876</v>
      </c>
      <c r="H16" s="713" t="s">
        <v>1877</v>
      </c>
      <c r="I16" s="860" t="s">
        <v>465</v>
      </c>
      <c r="J16" s="713" t="s">
        <v>465</v>
      </c>
      <c r="K16" s="99" t="s">
        <v>640</v>
      </c>
      <c r="L16" s="713" t="s">
        <v>641</v>
      </c>
      <c r="M16" s="867">
        <v>2.5</v>
      </c>
      <c r="N16" s="868">
        <v>2.5</v>
      </c>
      <c r="O16" s="99"/>
      <c r="P16" s="99"/>
      <c r="Q16" s="99"/>
      <c r="R16" s="861"/>
    </row>
    <row r="17" spans="1:18" ht="15">
      <c r="A17" s="1057" t="s">
        <v>244</v>
      </c>
      <c r="B17" s="1056"/>
      <c r="C17" s="1056"/>
      <c r="D17" s="1056"/>
      <c r="E17" s="1259">
        <f>E16+E15+E14+E13+E12</f>
        <v>5</v>
      </c>
      <c r="F17" s="1056"/>
      <c r="G17" s="1056"/>
      <c r="H17" s="1056"/>
      <c r="I17" s="1056"/>
      <c r="J17" s="1056"/>
      <c r="K17" s="1056"/>
      <c r="L17" s="1056"/>
      <c r="M17" s="1260">
        <f aca="true" t="shared" si="0" ref="M17:R17">M16+M15+M14+M13+M12</f>
        <v>12.5</v>
      </c>
      <c r="N17" s="1260">
        <f t="shared" si="0"/>
        <v>12.5</v>
      </c>
      <c r="O17" s="1260">
        <f t="shared" si="0"/>
        <v>0</v>
      </c>
      <c r="P17" s="1260">
        <f t="shared" si="0"/>
        <v>0</v>
      </c>
      <c r="Q17" s="1260">
        <f t="shared" si="0"/>
        <v>0</v>
      </c>
      <c r="R17" s="1260">
        <f t="shared" si="0"/>
        <v>0</v>
      </c>
    </row>
    <row r="18" spans="1:18" ht="15">
      <c r="A18" s="870"/>
      <c r="B18" s="1261"/>
      <c r="C18" s="1262"/>
      <c r="D18" s="1261"/>
      <c r="E18" s="1273"/>
      <c r="F18" s="1261"/>
      <c r="G18" s="1262"/>
      <c r="H18" s="1261"/>
      <c r="I18" s="1262"/>
      <c r="J18" s="1261"/>
      <c r="K18" s="1262"/>
      <c r="L18" s="1261"/>
      <c r="M18" s="1263"/>
      <c r="N18" s="1264"/>
      <c r="O18" s="1262"/>
      <c r="P18" s="1262"/>
      <c r="Q18" s="1262"/>
      <c r="R18" s="1261"/>
    </row>
    <row r="19" spans="1:18" ht="15">
      <c r="A19" s="1719" t="s">
        <v>650</v>
      </c>
      <c r="B19" s="711">
        <v>1</v>
      </c>
      <c r="C19" s="99">
        <v>214</v>
      </c>
      <c r="D19" s="712">
        <v>22.2</v>
      </c>
      <c r="E19" s="1256">
        <v>0.9</v>
      </c>
      <c r="F19" s="713" t="s">
        <v>203</v>
      </c>
      <c r="G19" s="237" t="s">
        <v>1876</v>
      </c>
      <c r="H19" s="713" t="s">
        <v>1877</v>
      </c>
      <c r="I19" s="860" t="s">
        <v>465</v>
      </c>
      <c r="J19" s="713" t="s">
        <v>465</v>
      </c>
      <c r="K19" s="99" t="s">
        <v>640</v>
      </c>
      <c r="L19" s="713" t="s">
        <v>641</v>
      </c>
      <c r="M19" s="867">
        <v>2.25</v>
      </c>
      <c r="N19" s="868">
        <v>2.25</v>
      </c>
      <c r="O19" s="866"/>
      <c r="P19" s="99"/>
      <c r="Q19" s="869"/>
      <c r="R19" s="861"/>
    </row>
    <row r="20" spans="1:18" ht="15">
      <c r="A20" s="1057"/>
      <c r="B20" s="711">
        <v>2</v>
      </c>
      <c r="C20" s="99">
        <v>228</v>
      </c>
      <c r="D20" s="712">
        <v>10.5</v>
      </c>
      <c r="E20" s="1256">
        <v>1</v>
      </c>
      <c r="F20" s="713" t="s">
        <v>203</v>
      </c>
      <c r="G20" s="237" t="s">
        <v>1876</v>
      </c>
      <c r="H20" s="860" t="s">
        <v>1877</v>
      </c>
      <c r="I20" s="860" t="s">
        <v>465</v>
      </c>
      <c r="J20" s="713" t="s">
        <v>465</v>
      </c>
      <c r="K20" s="99" t="s">
        <v>640</v>
      </c>
      <c r="L20" s="713" t="s">
        <v>1879</v>
      </c>
      <c r="M20" s="1257">
        <v>2.5</v>
      </c>
      <c r="N20" s="1258">
        <v>2.5</v>
      </c>
      <c r="O20" s="1270"/>
      <c r="P20" s="99"/>
      <c r="Q20" s="869"/>
      <c r="R20" s="861"/>
    </row>
    <row r="21" spans="1:18" ht="15">
      <c r="A21" s="1271"/>
      <c r="B21" s="711">
        <v>3</v>
      </c>
      <c r="C21" s="99">
        <v>229</v>
      </c>
      <c r="D21" s="712">
        <v>30.2</v>
      </c>
      <c r="E21" s="1256">
        <v>0.6</v>
      </c>
      <c r="F21" s="713" t="s">
        <v>203</v>
      </c>
      <c r="G21" s="237" t="s">
        <v>1876</v>
      </c>
      <c r="H21" s="713" t="s">
        <v>1877</v>
      </c>
      <c r="I21" s="860" t="s">
        <v>465</v>
      </c>
      <c r="J21" s="713" t="s">
        <v>465</v>
      </c>
      <c r="K21" s="99" t="s">
        <v>640</v>
      </c>
      <c r="L21" s="713" t="s">
        <v>641</v>
      </c>
      <c r="M21" s="867">
        <v>1.5</v>
      </c>
      <c r="N21" s="868">
        <v>1.5</v>
      </c>
      <c r="O21" s="866"/>
      <c r="P21" s="99"/>
      <c r="Q21" s="869"/>
      <c r="R21" s="861"/>
    </row>
    <row r="22" spans="1:18" ht="15">
      <c r="A22" s="53"/>
      <c r="B22" s="711">
        <v>4</v>
      </c>
      <c r="C22" s="99">
        <v>231</v>
      </c>
      <c r="D22" s="712">
        <v>4.1</v>
      </c>
      <c r="E22" s="1256">
        <v>1</v>
      </c>
      <c r="F22" s="713" t="s">
        <v>203</v>
      </c>
      <c r="G22" s="237" t="s">
        <v>1876</v>
      </c>
      <c r="H22" s="713" t="s">
        <v>1877</v>
      </c>
      <c r="I22" s="860" t="s">
        <v>465</v>
      </c>
      <c r="J22" s="713" t="s">
        <v>465</v>
      </c>
      <c r="K22" s="99" t="s">
        <v>640</v>
      </c>
      <c r="L22" s="713" t="s">
        <v>641</v>
      </c>
      <c r="M22" s="867">
        <v>2.5</v>
      </c>
      <c r="N22" s="868">
        <v>2.5</v>
      </c>
      <c r="O22" s="866"/>
      <c r="P22" s="99"/>
      <c r="Q22" s="869"/>
      <c r="R22" s="861"/>
    </row>
    <row r="23" spans="1:18" ht="14.25">
      <c r="A23" s="859" t="s">
        <v>244</v>
      </c>
      <c r="B23" s="711"/>
      <c r="C23" s="99"/>
      <c r="D23" s="712"/>
      <c r="E23" s="1265">
        <f>E22+E21+E20+E19</f>
        <v>3.5</v>
      </c>
      <c r="F23" s="713"/>
      <c r="G23" s="710"/>
      <c r="H23" s="713"/>
      <c r="I23" s="710"/>
      <c r="J23" s="713"/>
      <c r="K23" s="99"/>
      <c r="L23" s="713"/>
      <c r="M23" s="863">
        <f aca="true" t="shared" si="1" ref="M23:R23">M22+M21+M20+M19</f>
        <v>8.75</v>
      </c>
      <c r="N23" s="863">
        <f t="shared" si="1"/>
        <v>8.75</v>
      </c>
      <c r="O23" s="863">
        <f t="shared" si="1"/>
        <v>0</v>
      </c>
      <c r="P23" s="863">
        <f t="shared" si="1"/>
        <v>0</v>
      </c>
      <c r="Q23" s="863">
        <f t="shared" si="1"/>
        <v>0</v>
      </c>
      <c r="R23" s="863">
        <f t="shared" si="1"/>
        <v>0</v>
      </c>
    </row>
    <row r="24" spans="1:18" ht="14.25">
      <c r="A24" s="859"/>
      <c r="B24" s="711"/>
      <c r="C24" s="99"/>
      <c r="D24" s="712"/>
      <c r="E24" s="710"/>
      <c r="F24" s="713"/>
      <c r="G24" s="710"/>
      <c r="H24" s="713"/>
      <c r="I24" s="710"/>
      <c r="J24" s="713"/>
      <c r="K24" s="99"/>
      <c r="L24" s="713"/>
      <c r="M24" s="710"/>
      <c r="N24" s="712"/>
      <c r="O24" s="99"/>
      <c r="P24" s="99"/>
      <c r="Q24" s="99"/>
      <c r="R24" s="861"/>
    </row>
    <row r="25" spans="1:18" ht="15">
      <c r="A25" s="1719" t="s">
        <v>648</v>
      </c>
      <c r="B25" s="711">
        <v>1</v>
      </c>
      <c r="C25" s="99">
        <v>247</v>
      </c>
      <c r="D25" s="712">
        <v>14.1</v>
      </c>
      <c r="E25" s="1276">
        <v>1</v>
      </c>
      <c r="F25" s="713" t="s">
        <v>203</v>
      </c>
      <c r="G25" s="237" t="s">
        <v>1876</v>
      </c>
      <c r="H25" s="860" t="s">
        <v>1877</v>
      </c>
      <c r="I25" s="860" t="s">
        <v>465</v>
      </c>
      <c r="J25" s="713" t="s">
        <v>465</v>
      </c>
      <c r="K25" s="99" t="s">
        <v>640</v>
      </c>
      <c r="L25" s="713" t="s">
        <v>1879</v>
      </c>
      <c r="M25" s="863">
        <v>2.5</v>
      </c>
      <c r="N25" s="864">
        <v>2.5</v>
      </c>
      <c r="O25" s="866"/>
      <c r="P25" s="99"/>
      <c r="Q25" s="99"/>
      <c r="R25" s="861"/>
    </row>
    <row r="26" spans="1:18" ht="14.25">
      <c r="A26" s="859"/>
      <c r="B26" s="711"/>
      <c r="C26" s="99"/>
      <c r="D26" s="712"/>
      <c r="E26" s="710"/>
      <c r="F26" s="713"/>
      <c r="G26" s="710"/>
      <c r="H26" s="713"/>
      <c r="I26" s="710"/>
      <c r="J26" s="713"/>
      <c r="K26" s="99"/>
      <c r="L26" s="713"/>
      <c r="M26" s="710"/>
      <c r="N26" s="712"/>
      <c r="O26" s="99"/>
      <c r="P26" s="99"/>
      <c r="Q26" s="99"/>
      <c r="R26" s="861"/>
    </row>
    <row r="27" spans="1:18" ht="15">
      <c r="A27" s="1719" t="s">
        <v>643</v>
      </c>
      <c r="B27" s="711">
        <v>1</v>
      </c>
      <c r="C27" s="99">
        <v>340</v>
      </c>
      <c r="D27" s="712">
        <v>18.1</v>
      </c>
      <c r="E27" s="877">
        <v>1</v>
      </c>
      <c r="F27" s="713" t="s">
        <v>203</v>
      </c>
      <c r="G27" s="237" t="s">
        <v>1876</v>
      </c>
      <c r="H27" s="713" t="s">
        <v>1877</v>
      </c>
      <c r="I27" s="860" t="s">
        <v>465</v>
      </c>
      <c r="J27" s="713" t="s">
        <v>465</v>
      </c>
      <c r="K27" s="99" t="s">
        <v>640</v>
      </c>
      <c r="L27" s="713" t="s">
        <v>641</v>
      </c>
      <c r="M27" s="867">
        <v>2.5</v>
      </c>
      <c r="N27" s="868">
        <v>2.5</v>
      </c>
      <c r="O27" s="99"/>
      <c r="P27" s="99"/>
      <c r="Q27" s="99"/>
      <c r="R27" s="861"/>
    </row>
    <row r="28" spans="1:18" ht="15">
      <c r="A28" s="859"/>
      <c r="B28" s="711">
        <v>2</v>
      </c>
      <c r="C28" s="99">
        <v>340</v>
      </c>
      <c r="D28" s="712">
        <v>23.2</v>
      </c>
      <c r="E28" s="877">
        <v>1</v>
      </c>
      <c r="F28" s="713" t="s">
        <v>203</v>
      </c>
      <c r="G28" s="237" t="s">
        <v>1876</v>
      </c>
      <c r="H28" s="713" t="s">
        <v>1877</v>
      </c>
      <c r="I28" s="860" t="s">
        <v>465</v>
      </c>
      <c r="J28" s="713" t="s">
        <v>465</v>
      </c>
      <c r="K28" s="99" t="s">
        <v>640</v>
      </c>
      <c r="L28" s="713" t="s">
        <v>641</v>
      </c>
      <c r="M28" s="867">
        <v>2.5</v>
      </c>
      <c r="N28" s="868">
        <v>2.5</v>
      </c>
      <c r="O28" s="99"/>
      <c r="P28" s="99"/>
      <c r="Q28" s="99"/>
      <c r="R28" s="861"/>
    </row>
    <row r="29" spans="1:18" ht="15">
      <c r="A29" s="859"/>
      <c r="B29" s="711">
        <v>3</v>
      </c>
      <c r="C29" s="99">
        <v>340</v>
      </c>
      <c r="D29" s="712">
        <v>25.5</v>
      </c>
      <c r="E29" s="877">
        <v>1</v>
      </c>
      <c r="F29" s="713" t="s">
        <v>203</v>
      </c>
      <c r="G29" s="237" t="s">
        <v>1876</v>
      </c>
      <c r="H29" s="713" t="s">
        <v>1877</v>
      </c>
      <c r="I29" s="860" t="s">
        <v>465</v>
      </c>
      <c r="J29" s="713" t="s">
        <v>465</v>
      </c>
      <c r="K29" s="99" t="s">
        <v>640</v>
      </c>
      <c r="L29" s="713" t="s">
        <v>641</v>
      </c>
      <c r="M29" s="867">
        <v>2.5</v>
      </c>
      <c r="N29" s="868">
        <v>2.5</v>
      </c>
      <c r="O29" s="99"/>
      <c r="P29" s="99"/>
      <c r="Q29" s="99"/>
      <c r="R29" s="861"/>
    </row>
    <row r="30" spans="1:18" ht="15">
      <c r="A30" s="859"/>
      <c r="B30" s="711">
        <v>4</v>
      </c>
      <c r="C30" s="99">
        <v>340</v>
      </c>
      <c r="D30" s="712">
        <v>25.6</v>
      </c>
      <c r="E30" s="877">
        <v>1</v>
      </c>
      <c r="F30" s="713" t="s">
        <v>203</v>
      </c>
      <c r="G30" s="237" t="s">
        <v>1876</v>
      </c>
      <c r="H30" s="713" t="s">
        <v>1877</v>
      </c>
      <c r="I30" s="860" t="s">
        <v>465</v>
      </c>
      <c r="J30" s="713" t="s">
        <v>465</v>
      </c>
      <c r="K30" s="99" t="s">
        <v>640</v>
      </c>
      <c r="L30" s="713" t="s">
        <v>641</v>
      </c>
      <c r="M30" s="867">
        <v>2.5</v>
      </c>
      <c r="N30" s="868">
        <v>2.5</v>
      </c>
      <c r="O30" s="99"/>
      <c r="P30" s="99"/>
      <c r="Q30" s="99"/>
      <c r="R30" s="861"/>
    </row>
    <row r="31" spans="1:18" ht="15">
      <c r="A31" s="859"/>
      <c r="B31" s="711">
        <v>5</v>
      </c>
      <c r="C31" s="99">
        <v>354</v>
      </c>
      <c r="D31" s="712">
        <v>9.3</v>
      </c>
      <c r="E31" s="710">
        <v>0.9</v>
      </c>
      <c r="F31" s="713" t="s">
        <v>203</v>
      </c>
      <c r="G31" s="237" t="s">
        <v>1876</v>
      </c>
      <c r="H31" s="713" t="s">
        <v>1877</v>
      </c>
      <c r="I31" s="860" t="s">
        <v>465</v>
      </c>
      <c r="J31" s="713" t="s">
        <v>465</v>
      </c>
      <c r="K31" s="99" t="s">
        <v>640</v>
      </c>
      <c r="L31" s="713" t="s">
        <v>641</v>
      </c>
      <c r="M31" s="867">
        <v>2.25</v>
      </c>
      <c r="N31" s="868">
        <v>2.25</v>
      </c>
      <c r="O31" s="99"/>
      <c r="P31" s="99"/>
      <c r="Q31" s="99"/>
      <c r="R31" s="861"/>
    </row>
    <row r="32" spans="1:18" ht="14.25">
      <c r="A32" s="859" t="s">
        <v>244</v>
      </c>
      <c r="B32" s="711"/>
      <c r="C32" s="99"/>
      <c r="D32" s="712"/>
      <c r="E32" s="1272">
        <f>E31+E30+E29+E28+E27</f>
        <v>4.9</v>
      </c>
      <c r="F32" s="713"/>
      <c r="G32" s="710"/>
      <c r="H32" s="713"/>
      <c r="I32" s="710"/>
      <c r="J32" s="713"/>
      <c r="K32" s="99"/>
      <c r="L32" s="713"/>
      <c r="M32" s="1059">
        <f aca="true" t="shared" si="2" ref="M32:R32">M31+M30+M29+M28+M27</f>
        <v>12.25</v>
      </c>
      <c r="N32" s="1059">
        <f t="shared" si="2"/>
        <v>12.25</v>
      </c>
      <c r="O32" s="1059">
        <f t="shared" si="2"/>
        <v>0</v>
      </c>
      <c r="P32" s="1059">
        <f t="shared" si="2"/>
        <v>0</v>
      </c>
      <c r="Q32" s="1059">
        <f t="shared" si="2"/>
        <v>0</v>
      </c>
      <c r="R32" s="1059">
        <f t="shared" si="2"/>
        <v>0</v>
      </c>
    </row>
    <row r="33" spans="1:18" ht="15">
      <c r="A33" s="1719" t="s">
        <v>642</v>
      </c>
      <c r="B33" s="711">
        <v>1</v>
      </c>
      <c r="C33" s="99">
        <v>435</v>
      </c>
      <c r="D33" s="712">
        <v>8</v>
      </c>
      <c r="E33" s="1276">
        <v>1</v>
      </c>
      <c r="F33" s="713" t="s">
        <v>525</v>
      </c>
      <c r="G33" s="237" t="s">
        <v>1881</v>
      </c>
      <c r="H33" s="860" t="s">
        <v>1877</v>
      </c>
      <c r="I33" s="860" t="s">
        <v>465</v>
      </c>
      <c r="J33" s="713" t="s">
        <v>465</v>
      </c>
      <c r="K33" s="99" t="s">
        <v>640</v>
      </c>
      <c r="L33" s="713" t="s">
        <v>626</v>
      </c>
      <c r="M33" s="863">
        <v>2.5</v>
      </c>
      <c r="N33" s="865"/>
      <c r="O33" s="866">
        <v>2.5</v>
      </c>
      <c r="P33" s="99"/>
      <c r="Q33" s="99"/>
      <c r="R33" s="861"/>
    </row>
    <row r="34" spans="1:18" ht="14.25">
      <c r="A34" s="859"/>
      <c r="B34" s="711"/>
      <c r="C34" s="99"/>
      <c r="D34" s="712"/>
      <c r="E34" s="710"/>
      <c r="F34" s="713"/>
      <c r="G34" s="710"/>
      <c r="H34" s="713"/>
      <c r="I34" s="860"/>
      <c r="J34" s="713"/>
      <c r="K34" s="99"/>
      <c r="L34" s="713"/>
      <c r="M34" s="710"/>
      <c r="N34" s="712"/>
      <c r="O34" s="99"/>
      <c r="P34" s="99"/>
      <c r="Q34" s="99"/>
      <c r="R34" s="861"/>
    </row>
    <row r="35" spans="1:18" ht="15">
      <c r="A35" s="1719" t="s">
        <v>627</v>
      </c>
      <c r="B35" s="711">
        <v>1</v>
      </c>
      <c r="C35" s="99">
        <v>300</v>
      </c>
      <c r="D35" s="712">
        <v>13.1</v>
      </c>
      <c r="E35" s="1256">
        <v>0.7</v>
      </c>
      <c r="F35" s="713" t="s">
        <v>203</v>
      </c>
      <c r="G35" s="237" t="s">
        <v>1876</v>
      </c>
      <c r="H35" s="713" t="s">
        <v>1877</v>
      </c>
      <c r="I35" s="860" t="s">
        <v>465</v>
      </c>
      <c r="J35" s="713" t="s">
        <v>465</v>
      </c>
      <c r="K35" s="99" t="s">
        <v>640</v>
      </c>
      <c r="L35" s="713" t="s">
        <v>641</v>
      </c>
      <c r="M35" s="1257">
        <v>1.75</v>
      </c>
      <c r="N35" s="1258">
        <v>1.75</v>
      </c>
      <c r="O35" s="866"/>
      <c r="P35" s="99"/>
      <c r="Q35" s="869"/>
      <c r="R35" s="861"/>
    </row>
    <row r="36" spans="1:18" ht="15">
      <c r="A36" s="1057"/>
      <c r="B36" s="711">
        <v>2</v>
      </c>
      <c r="C36" s="99">
        <v>307</v>
      </c>
      <c r="D36" s="712">
        <v>3.5</v>
      </c>
      <c r="E36" s="1256">
        <v>1</v>
      </c>
      <c r="F36" s="713" t="s">
        <v>203</v>
      </c>
      <c r="G36" s="237" t="s">
        <v>1876</v>
      </c>
      <c r="H36" s="713" t="s">
        <v>1877</v>
      </c>
      <c r="I36" s="860" t="s">
        <v>465</v>
      </c>
      <c r="J36" s="713" t="s">
        <v>465</v>
      </c>
      <c r="K36" s="99" t="s">
        <v>640</v>
      </c>
      <c r="L36" s="713" t="s">
        <v>641</v>
      </c>
      <c r="M36" s="1257">
        <v>2.5</v>
      </c>
      <c r="N36" s="1258">
        <v>2.5</v>
      </c>
      <c r="O36" s="866"/>
      <c r="P36" s="99"/>
      <c r="Q36" s="869"/>
      <c r="R36" s="861"/>
    </row>
    <row r="37" spans="1:18" ht="15">
      <c r="A37" s="1057"/>
      <c r="B37" s="711">
        <v>3</v>
      </c>
      <c r="C37" s="99">
        <v>307</v>
      </c>
      <c r="D37" s="712">
        <v>3.6</v>
      </c>
      <c r="E37" s="1256">
        <v>0.8</v>
      </c>
      <c r="F37" s="713" t="s">
        <v>203</v>
      </c>
      <c r="G37" s="237" t="s">
        <v>1876</v>
      </c>
      <c r="H37" s="713" t="s">
        <v>1877</v>
      </c>
      <c r="I37" s="860" t="s">
        <v>465</v>
      </c>
      <c r="J37" s="713" t="s">
        <v>465</v>
      </c>
      <c r="K37" s="99" t="s">
        <v>640</v>
      </c>
      <c r="L37" s="713" t="s">
        <v>641</v>
      </c>
      <c r="M37" s="1257">
        <v>2</v>
      </c>
      <c r="N37" s="1258">
        <v>2</v>
      </c>
      <c r="O37" s="866"/>
      <c r="P37" s="99"/>
      <c r="Q37" s="869"/>
      <c r="R37" s="861"/>
    </row>
    <row r="38" spans="1:18" ht="14.25">
      <c r="A38" s="859" t="s">
        <v>244</v>
      </c>
      <c r="B38" s="828"/>
      <c r="C38" s="142"/>
      <c r="D38" s="142"/>
      <c r="E38" s="1720">
        <f>E37+E36+E35</f>
        <v>2.5</v>
      </c>
      <c r="F38" s="860"/>
      <c r="G38" s="860"/>
      <c r="H38" s="860"/>
      <c r="I38" s="860"/>
      <c r="J38" s="860"/>
      <c r="K38" s="142"/>
      <c r="L38" s="860"/>
      <c r="M38" s="1721">
        <f aca="true" t="shared" si="3" ref="M38:R38">M37+M36+M35</f>
        <v>6.25</v>
      </c>
      <c r="N38" s="1721">
        <f t="shared" si="3"/>
        <v>6.25</v>
      </c>
      <c r="O38" s="1721">
        <f t="shared" si="3"/>
        <v>0</v>
      </c>
      <c r="P38" s="1721">
        <f t="shared" si="3"/>
        <v>0</v>
      </c>
      <c r="Q38" s="1721">
        <f t="shared" si="3"/>
        <v>0</v>
      </c>
      <c r="R38" s="1721">
        <f t="shared" si="3"/>
        <v>0</v>
      </c>
    </row>
    <row r="39" spans="1:18" ht="15">
      <c r="A39" s="1719" t="s">
        <v>1028</v>
      </c>
      <c r="B39" s="711">
        <v>1</v>
      </c>
      <c r="C39" s="99">
        <v>131</v>
      </c>
      <c r="D39" s="712">
        <v>16.2</v>
      </c>
      <c r="E39" s="1276">
        <v>1</v>
      </c>
      <c r="F39" s="713" t="s">
        <v>203</v>
      </c>
      <c r="G39" s="237" t="s">
        <v>1880</v>
      </c>
      <c r="H39" s="713" t="s">
        <v>1877</v>
      </c>
      <c r="I39" s="860" t="s">
        <v>465</v>
      </c>
      <c r="J39" s="713" t="s">
        <v>465</v>
      </c>
      <c r="K39" s="99" t="s">
        <v>640</v>
      </c>
      <c r="L39" s="713" t="s">
        <v>641</v>
      </c>
      <c r="M39" s="863">
        <v>2.5</v>
      </c>
      <c r="N39" s="864">
        <v>2.5</v>
      </c>
      <c r="O39" s="99"/>
      <c r="P39" s="99"/>
      <c r="Q39" s="99"/>
      <c r="R39" s="861"/>
    </row>
    <row r="40" spans="1:18" ht="15.75" thickBot="1">
      <c r="A40" s="2388" t="s">
        <v>644</v>
      </c>
      <c r="B40" s="2389"/>
      <c r="C40" s="2389"/>
      <c r="D40" s="2390"/>
      <c r="E40" s="1277">
        <f>E39+E38+E33+E32+E25+E23+E17</f>
        <v>18.9</v>
      </c>
      <c r="F40" s="871"/>
      <c r="G40" s="1274"/>
      <c r="H40" s="871"/>
      <c r="I40" s="1275"/>
      <c r="J40" s="871"/>
      <c r="K40" s="873"/>
      <c r="L40" s="871"/>
      <c r="M40" s="872">
        <f>M39+M33+M32+M25+M23+M17</f>
        <v>41</v>
      </c>
      <c r="N40" s="872">
        <f>N17+N23+N32+N33</f>
        <v>33.5</v>
      </c>
      <c r="O40" s="872">
        <f>O25+O35</f>
        <v>0</v>
      </c>
      <c r="P40" s="873"/>
      <c r="Q40" s="873"/>
      <c r="R40" s="874"/>
    </row>
    <row r="41" spans="1:18" ht="15.75" customHeight="1">
      <c r="A41" s="2379" t="s">
        <v>645</v>
      </c>
      <c r="B41" s="2380"/>
      <c r="C41" s="2380"/>
      <c r="D41" s="2380"/>
      <c r="E41" s="2380"/>
      <c r="F41" s="2380"/>
      <c r="G41" s="2380"/>
      <c r="H41" s="2380"/>
      <c r="I41" s="2380"/>
      <c r="J41" s="2380"/>
      <c r="K41" s="2380"/>
      <c r="L41" s="2380"/>
      <c r="M41" s="2380"/>
      <c r="N41" s="2380"/>
      <c r="O41" s="2380"/>
      <c r="P41" s="2380"/>
      <c r="Q41" s="2380"/>
      <c r="R41" s="2381"/>
    </row>
    <row r="42" spans="1:18" ht="14.25">
      <c r="A42" s="710"/>
      <c r="B42" s="711"/>
      <c r="C42" s="99"/>
      <c r="D42" s="712"/>
      <c r="E42" s="710"/>
      <c r="F42" s="713"/>
      <c r="G42" s="710"/>
      <c r="H42" s="713"/>
      <c r="I42" s="710"/>
      <c r="J42" s="713"/>
      <c r="K42" s="99"/>
      <c r="L42" s="713"/>
      <c r="M42" s="710"/>
      <c r="N42" s="712"/>
      <c r="O42" s="99"/>
      <c r="P42" s="99"/>
      <c r="Q42" s="99"/>
      <c r="R42" s="714"/>
    </row>
    <row r="43" spans="1:18" ht="14.25">
      <c r="A43" s="710"/>
      <c r="B43" s="711"/>
      <c r="C43" s="99"/>
      <c r="D43" s="712"/>
      <c r="E43" s="710"/>
      <c r="F43" s="713"/>
      <c r="G43" s="710"/>
      <c r="H43" s="713"/>
      <c r="I43" s="710"/>
      <c r="J43" s="713"/>
      <c r="K43" s="99"/>
      <c r="L43" s="713"/>
      <c r="M43" s="710"/>
      <c r="N43" s="712"/>
      <c r="O43" s="99"/>
      <c r="P43" s="99"/>
      <c r="Q43" s="99"/>
      <c r="R43" s="714"/>
    </row>
    <row r="44" spans="1:18" ht="14.25">
      <c r="A44" s="710"/>
      <c r="B44" s="711"/>
      <c r="C44" s="99"/>
      <c r="D44" s="712"/>
      <c r="E44" s="710"/>
      <c r="F44" s="713"/>
      <c r="G44" s="710"/>
      <c r="H44" s="713"/>
      <c r="I44" s="710"/>
      <c r="J44" s="713"/>
      <c r="K44" s="99"/>
      <c r="L44" s="713"/>
      <c r="M44" s="710"/>
      <c r="N44" s="712"/>
      <c r="O44" s="99"/>
      <c r="P44" s="99"/>
      <c r="Q44" s="99"/>
      <c r="R44" s="714"/>
    </row>
    <row r="45" spans="1:18" ht="15">
      <c r="A45" s="2382" t="s">
        <v>328</v>
      </c>
      <c r="B45" s="2383"/>
      <c r="C45" s="2383"/>
      <c r="D45" s="2383"/>
      <c r="E45" s="2383"/>
      <c r="F45" s="2383"/>
      <c r="G45" s="2383"/>
      <c r="H45" s="2383"/>
      <c r="I45" s="2383"/>
      <c r="J45" s="2383"/>
      <c r="K45" s="2383"/>
      <c r="L45" s="2383"/>
      <c r="M45" s="2383"/>
      <c r="N45" s="2383"/>
      <c r="O45" s="2383"/>
      <c r="P45" s="2383"/>
      <c r="Q45" s="2383"/>
      <c r="R45" s="2384"/>
    </row>
    <row r="46" spans="1:18" ht="15">
      <c r="A46" s="715"/>
      <c r="B46" s="715"/>
      <c r="C46" s="715"/>
      <c r="D46" s="715"/>
      <c r="E46" s="715"/>
      <c r="F46" s="715"/>
      <c r="G46" s="715"/>
      <c r="H46" s="716"/>
      <c r="I46" s="715"/>
      <c r="J46" s="716"/>
      <c r="K46" s="715"/>
      <c r="L46" s="716"/>
      <c r="M46" s="717" t="s">
        <v>298</v>
      </c>
      <c r="N46" s="718" t="s">
        <v>203</v>
      </c>
      <c r="O46" s="719" t="s">
        <v>525</v>
      </c>
      <c r="P46" s="718" t="s">
        <v>308</v>
      </c>
      <c r="Q46" s="719" t="s">
        <v>462</v>
      </c>
      <c r="R46" s="720" t="s">
        <v>646</v>
      </c>
    </row>
    <row r="47" spans="1:18" ht="15">
      <c r="A47" s="1266" t="s">
        <v>647</v>
      </c>
      <c r="B47" s="711">
        <v>1</v>
      </c>
      <c r="C47" s="99">
        <v>160</v>
      </c>
      <c r="D47" s="712">
        <v>7.1</v>
      </c>
      <c r="E47" s="877">
        <v>1</v>
      </c>
      <c r="F47" s="713" t="s">
        <v>238</v>
      </c>
      <c r="G47" s="237" t="s">
        <v>1880</v>
      </c>
      <c r="H47" s="713" t="s">
        <v>1882</v>
      </c>
      <c r="I47" s="710"/>
      <c r="J47" s="713"/>
      <c r="K47" s="99"/>
      <c r="L47" s="819"/>
      <c r="M47" s="867"/>
      <c r="N47" s="712"/>
      <c r="O47" s="99"/>
      <c r="P47" s="99"/>
      <c r="Q47" s="99"/>
      <c r="R47" s="714"/>
    </row>
    <row r="48" spans="1:18" ht="15">
      <c r="A48" s="862"/>
      <c r="B48" s="711">
        <v>2</v>
      </c>
      <c r="C48" s="99">
        <v>160</v>
      </c>
      <c r="D48" s="712">
        <v>7.2</v>
      </c>
      <c r="E48" s="877">
        <v>1</v>
      </c>
      <c r="F48" s="713" t="s">
        <v>238</v>
      </c>
      <c r="G48" s="237" t="s">
        <v>1880</v>
      </c>
      <c r="H48" s="713" t="s">
        <v>1882</v>
      </c>
      <c r="I48" s="710"/>
      <c r="J48" s="713"/>
      <c r="K48" s="99"/>
      <c r="L48" s="713"/>
      <c r="M48" s="710"/>
      <c r="N48" s="712"/>
      <c r="O48" s="99"/>
      <c r="P48" s="99"/>
      <c r="Q48" s="99"/>
      <c r="R48" s="714"/>
    </row>
    <row r="49" spans="1:18" ht="14.25">
      <c r="A49" s="862" t="s">
        <v>568</v>
      </c>
      <c r="B49" s="711"/>
      <c r="C49" s="99"/>
      <c r="D49" s="712"/>
      <c r="E49" s="1266">
        <f>SUM(E47:E48)</f>
        <v>2</v>
      </c>
      <c r="F49" s="713"/>
      <c r="G49" s="710"/>
      <c r="H49" s="713"/>
      <c r="I49" s="710"/>
      <c r="J49" s="713"/>
      <c r="K49" s="99"/>
      <c r="L49" s="713"/>
      <c r="M49" s="863" t="e">
        <f>#REF!+#REF!+#REF!+#REF!+#REF!+#REF!+M48+M47</f>
        <v>#REF!</v>
      </c>
      <c r="N49" s="863" t="e">
        <f>#REF!+#REF!+#REF!+#REF!+#REF!+#REF!+N48+N47</f>
        <v>#REF!</v>
      </c>
      <c r="O49" s="863" t="e">
        <f>#REF!+#REF!+#REF!+#REF!+#REF!+#REF!+O48+O47</f>
        <v>#REF!</v>
      </c>
      <c r="P49" s="863" t="e">
        <f>#REF!+#REF!+#REF!+#REF!+#REF!+#REF!+P48+P47</f>
        <v>#REF!</v>
      </c>
      <c r="Q49" s="863" t="e">
        <f>#REF!+#REF!+#REF!+#REF!+#REF!+#REF!+Q48+Q47</f>
        <v>#REF!</v>
      </c>
      <c r="R49" s="863" t="e">
        <f>#REF!+#REF!+#REF!+#REF!+#REF!+#REF!+R48+R47</f>
        <v>#REF!</v>
      </c>
    </row>
    <row r="50" spans="1:18" ht="14.25">
      <c r="A50" s="710"/>
      <c r="B50" s="711"/>
      <c r="C50" s="99"/>
      <c r="D50" s="712"/>
      <c r="E50" s="710"/>
      <c r="F50" s="713"/>
      <c r="G50" s="710"/>
      <c r="H50" s="713"/>
      <c r="I50" s="710"/>
      <c r="J50" s="713"/>
      <c r="K50" s="99"/>
      <c r="L50" s="713"/>
      <c r="M50" s="710"/>
      <c r="N50" s="712"/>
      <c r="O50" s="99"/>
      <c r="P50" s="99"/>
      <c r="Q50" s="99"/>
      <c r="R50" s="714"/>
    </row>
    <row r="51" spans="1:18" ht="14.25">
      <c r="A51" s="862" t="s">
        <v>639</v>
      </c>
      <c r="B51" s="711"/>
      <c r="C51" s="99"/>
      <c r="D51" s="712"/>
      <c r="E51" s="710"/>
      <c r="F51" s="713"/>
      <c r="G51" s="710"/>
      <c r="H51" s="713"/>
      <c r="I51" s="710"/>
      <c r="J51" s="713"/>
      <c r="K51" s="99"/>
      <c r="L51" s="876"/>
      <c r="M51" s="867"/>
      <c r="N51" s="868"/>
      <c r="O51" s="99"/>
      <c r="P51" s="99"/>
      <c r="Q51" s="99"/>
      <c r="R51" s="714"/>
    </row>
    <row r="52" spans="1:18" ht="14.25">
      <c r="A52" s="710"/>
      <c r="B52" s="711"/>
      <c r="C52" s="99"/>
      <c r="D52" s="712"/>
      <c r="E52" s="710"/>
      <c r="F52" s="713"/>
      <c r="G52" s="710"/>
      <c r="H52" s="713"/>
      <c r="I52" s="710"/>
      <c r="J52" s="713"/>
      <c r="K52" s="99"/>
      <c r="L52" s="876"/>
      <c r="M52" s="867"/>
      <c r="N52" s="868"/>
      <c r="O52" s="99"/>
      <c r="P52" s="99"/>
      <c r="Q52" s="99"/>
      <c r="R52" s="714"/>
    </row>
    <row r="53" spans="1:18" ht="14.25">
      <c r="A53" s="862" t="s">
        <v>568</v>
      </c>
      <c r="B53" s="711"/>
      <c r="C53" s="99"/>
      <c r="D53" s="712"/>
      <c r="E53" s="1278">
        <f>SUM(E51:E52)</f>
        <v>0</v>
      </c>
      <c r="F53" s="713"/>
      <c r="G53" s="710"/>
      <c r="H53" s="713"/>
      <c r="I53" s="710"/>
      <c r="J53" s="713"/>
      <c r="K53" s="99"/>
      <c r="L53" s="713"/>
      <c r="M53" s="863">
        <f>SUM(M51:M52)</f>
        <v>0</v>
      </c>
      <c r="N53" s="864">
        <f>SUM(N51:N52)</f>
        <v>0</v>
      </c>
      <c r="O53" s="869"/>
      <c r="P53" s="869"/>
      <c r="Q53" s="869">
        <f>SUM(Q52:Q52)</f>
        <v>0</v>
      </c>
      <c r="R53" s="870"/>
    </row>
    <row r="54" spans="1:18" ht="14.25">
      <c r="A54" s="710"/>
      <c r="B54" s="711"/>
      <c r="C54" s="99"/>
      <c r="D54" s="712"/>
      <c r="E54" s="710"/>
      <c r="F54" s="713"/>
      <c r="G54" s="710"/>
      <c r="H54" s="713"/>
      <c r="I54" s="710"/>
      <c r="J54" s="713"/>
      <c r="K54" s="99"/>
      <c r="L54" s="713"/>
      <c r="M54" s="710"/>
      <c r="N54" s="712"/>
      <c r="O54" s="99"/>
      <c r="P54" s="99"/>
      <c r="Q54" s="99"/>
      <c r="R54" s="714"/>
    </row>
    <row r="55" spans="1:18" ht="15">
      <c r="A55" s="1266" t="s">
        <v>648</v>
      </c>
      <c r="B55" s="711">
        <v>2</v>
      </c>
      <c r="C55" s="99">
        <v>246</v>
      </c>
      <c r="D55" s="712">
        <v>10.1</v>
      </c>
      <c r="E55" s="1256">
        <v>1</v>
      </c>
      <c r="F55" s="713" t="s">
        <v>341</v>
      </c>
      <c r="G55" s="237" t="s">
        <v>1881</v>
      </c>
      <c r="H55" s="713" t="s">
        <v>1882</v>
      </c>
      <c r="I55" s="710"/>
      <c r="J55" s="713"/>
      <c r="K55" s="99"/>
      <c r="L55" s="819"/>
      <c r="M55" s="867"/>
      <c r="N55" s="712"/>
      <c r="O55" s="875"/>
      <c r="P55" s="99"/>
      <c r="Q55" s="99"/>
      <c r="R55" s="714"/>
    </row>
    <row r="56" spans="1:18" ht="15">
      <c r="A56" s="862"/>
      <c r="B56" s="711">
        <v>3</v>
      </c>
      <c r="C56" s="99">
        <v>246</v>
      </c>
      <c r="D56" s="712">
        <v>12.1</v>
      </c>
      <c r="E56" s="1256">
        <v>1</v>
      </c>
      <c r="F56" s="713" t="s">
        <v>341</v>
      </c>
      <c r="G56" s="237" t="s">
        <v>1881</v>
      </c>
      <c r="H56" s="713" t="s">
        <v>1882</v>
      </c>
      <c r="I56" s="710"/>
      <c r="J56" s="713"/>
      <c r="K56" s="99"/>
      <c r="L56" s="876"/>
      <c r="M56" s="710"/>
      <c r="N56" s="712"/>
      <c r="O56" s="99"/>
      <c r="P56" s="99"/>
      <c r="Q56" s="99"/>
      <c r="R56" s="714"/>
    </row>
    <row r="57" spans="1:18" ht="15">
      <c r="A57" s="862"/>
      <c r="B57" s="711">
        <v>4</v>
      </c>
      <c r="C57" s="99">
        <v>246</v>
      </c>
      <c r="D57" s="712">
        <v>14.2</v>
      </c>
      <c r="E57" s="1256">
        <v>1</v>
      </c>
      <c r="F57" s="713" t="s">
        <v>527</v>
      </c>
      <c r="G57" s="237" t="s">
        <v>1883</v>
      </c>
      <c r="H57" s="713" t="s">
        <v>1882</v>
      </c>
      <c r="I57" s="710"/>
      <c r="J57" s="713"/>
      <c r="K57" s="99"/>
      <c r="L57" s="819" t="s">
        <v>1884</v>
      </c>
      <c r="M57" s="867">
        <v>1.5</v>
      </c>
      <c r="N57" s="712"/>
      <c r="O57" s="875">
        <v>1.5</v>
      </c>
      <c r="P57" s="99"/>
      <c r="Q57" s="99"/>
      <c r="R57" s="714"/>
    </row>
    <row r="58" spans="1:18" ht="15">
      <c r="A58" s="862"/>
      <c r="B58" s="711">
        <v>5</v>
      </c>
      <c r="C58" s="99">
        <v>246</v>
      </c>
      <c r="D58" s="712">
        <v>15.2</v>
      </c>
      <c r="E58" s="1256">
        <v>1</v>
      </c>
      <c r="F58" s="713" t="s">
        <v>341</v>
      </c>
      <c r="G58" s="237" t="s">
        <v>1881</v>
      </c>
      <c r="H58" s="713" t="s">
        <v>1882</v>
      </c>
      <c r="I58" s="710"/>
      <c r="J58" s="713"/>
      <c r="K58" s="99"/>
      <c r="L58" s="876"/>
      <c r="M58" s="710"/>
      <c r="N58" s="712"/>
      <c r="O58" s="99"/>
      <c r="P58" s="99"/>
      <c r="Q58" s="99"/>
      <c r="R58" s="714"/>
    </row>
    <row r="59" spans="1:18" ht="15">
      <c r="A59" s="862"/>
      <c r="B59" s="711">
        <v>6</v>
      </c>
      <c r="C59" s="99">
        <v>247</v>
      </c>
      <c r="D59" s="712">
        <v>9.1</v>
      </c>
      <c r="E59" s="1256">
        <v>1</v>
      </c>
      <c r="F59" s="713" t="s">
        <v>341</v>
      </c>
      <c r="G59" s="237" t="s">
        <v>1881</v>
      </c>
      <c r="H59" s="713" t="s">
        <v>1882</v>
      </c>
      <c r="I59" s="710"/>
      <c r="J59" s="713"/>
      <c r="K59" s="99"/>
      <c r="L59" s="876"/>
      <c r="M59" s="710"/>
      <c r="N59" s="712"/>
      <c r="O59" s="99"/>
      <c r="P59" s="99"/>
      <c r="Q59" s="99"/>
      <c r="R59" s="714"/>
    </row>
    <row r="60" spans="1:18" ht="15">
      <c r="A60" s="862"/>
      <c r="B60" s="711">
        <v>7</v>
      </c>
      <c r="C60" s="99">
        <v>248</v>
      </c>
      <c r="D60" s="712">
        <v>3.1</v>
      </c>
      <c r="E60" s="1256">
        <v>0.9</v>
      </c>
      <c r="F60" s="713" t="s">
        <v>527</v>
      </c>
      <c r="G60" s="237" t="s">
        <v>1883</v>
      </c>
      <c r="H60" s="713" t="s">
        <v>1882</v>
      </c>
      <c r="I60" s="710"/>
      <c r="J60" s="713"/>
      <c r="K60" s="99"/>
      <c r="L60" s="819" t="s">
        <v>1884</v>
      </c>
      <c r="M60" s="867">
        <v>1.35</v>
      </c>
      <c r="N60" s="712"/>
      <c r="O60" s="875">
        <v>1.35</v>
      </c>
      <c r="P60" s="99"/>
      <c r="Q60" s="99"/>
      <c r="R60" s="714"/>
    </row>
    <row r="61" spans="1:18" ht="15">
      <c r="A61" s="862"/>
      <c r="B61" s="711">
        <v>8</v>
      </c>
      <c r="C61" s="99">
        <v>248</v>
      </c>
      <c r="D61" s="712">
        <v>5.1</v>
      </c>
      <c r="E61" s="1256">
        <v>1</v>
      </c>
      <c r="F61" s="713" t="s">
        <v>341</v>
      </c>
      <c r="G61" s="237" t="s">
        <v>1881</v>
      </c>
      <c r="H61" s="713" t="s">
        <v>1882</v>
      </c>
      <c r="I61" s="710"/>
      <c r="J61" s="713"/>
      <c r="K61" s="99"/>
      <c r="L61" s="876"/>
      <c r="M61" s="710"/>
      <c r="N61" s="712"/>
      <c r="O61" s="99"/>
      <c r="P61" s="99"/>
      <c r="Q61" s="99"/>
      <c r="R61" s="714"/>
    </row>
    <row r="62" spans="1:18" ht="15">
      <c r="A62" s="862"/>
      <c r="B62" s="711">
        <v>9</v>
      </c>
      <c r="C62" s="99">
        <v>248</v>
      </c>
      <c r="D62" s="712">
        <v>6.1</v>
      </c>
      <c r="E62" s="1256">
        <v>1</v>
      </c>
      <c r="F62" s="713" t="s">
        <v>341</v>
      </c>
      <c r="G62" s="237" t="s">
        <v>1881</v>
      </c>
      <c r="H62" s="713" t="s">
        <v>1882</v>
      </c>
      <c r="I62" s="710"/>
      <c r="J62" s="713"/>
      <c r="K62" s="99"/>
      <c r="L62" s="876"/>
      <c r="M62" s="710"/>
      <c r="N62" s="712"/>
      <c r="O62" s="99"/>
      <c r="P62" s="99"/>
      <c r="Q62" s="99"/>
      <c r="R62" s="714"/>
    </row>
    <row r="63" spans="1:18" ht="14.25">
      <c r="A63" s="710"/>
      <c r="B63" s="711"/>
      <c r="C63" s="99"/>
      <c r="D63" s="712"/>
      <c r="E63" s="1272">
        <f>E62+E61+E60+E59+E58+E57+E56+E55</f>
        <v>7.9</v>
      </c>
      <c r="F63" s="713"/>
      <c r="G63" s="710"/>
      <c r="H63" s="713"/>
      <c r="I63" s="710"/>
      <c r="J63" s="713"/>
      <c r="K63" s="99"/>
      <c r="L63" s="713"/>
      <c r="M63" s="710"/>
      <c r="N63" s="712"/>
      <c r="O63" s="99"/>
      <c r="P63" s="99"/>
      <c r="Q63" s="99"/>
      <c r="R63" s="714"/>
    </row>
    <row r="64" spans="1:18" ht="15">
      <c r="A64" s="1266" t="s">
        <v>642</v>
      </c>
      <c r="B64" s="711">
        <v>2</v>
      </c>
      <c r="C64" s="99">
        <v>424</v>
      </c>
      <c r="D64" s="712">
        <v>15.1</v>
      </c>
      <c r="E64" s="877">
        <v>1</v>
      </c>
      <c r="F64" s="713" t="s">
        <v>341</v>
      </c>
      <c r="G64" s="237" t="s">
        <v>1881</v>
      </c>
      <c r="H64" s="713" t="s">
        <v>1882</v>
      </c>
      <c r="I64" s="710"/>
      <c r="J64" s="713"/>
      <c r="K64" s="99"/>
      <c r="L64" s="876"/>
      <c r="M64" s="710"/>
      <c r="N64" s="712"/>
      <c r="O64" s="99"/>
      <c r="P64" s="99"/>
      <c r="Q64" s="99"/>
      <c r="R64" s="714"/>
    </row>
    <row r="65" spans="1:18" ht="15">
      <c r="A65" s="710"/>
      <c r="B65" s="711">
        <v>3</v>
      </c>
      <c r="C65" s="99">
        <v>424</v>
      </c>
      <c r="D65" s="712">
        <v>15.2</v>
      </c>
      <c r="E65" s="877">
        <v>0.9</v>
      </c>
      <c r="F65" s="713" t="s">
        <v>341</v>
      </c>
      <c r="G65" s="237" t="s">
        <v>1881</v>
      </c>
      <c r="H65" s="713" t="s">
        <v>1882</v>
      </c>
      <c r="I65" s="710"/>
      <c r="J65" s="713"/>
      <c r="K65" s="99"/>
      <c r="L65" s="876"/>
      <c r="M65" s="710"/>
      <c r="N65" s="712"/>
      <c r="O65" s="99"/>
      <c r="P65" s="99"/>
      <c r="Q65" s="99"/>
      <c r="R65" s="714"/>
    </row>
    <row r="66" spans="1:18" ht="15">
      <c r="A66" s="710"/>
      <c r="B66" s="711">
        <v>4</v>
      </c>
      <c r="C66" s="99">
        <v>429</v>
      </c>
      <c r="D66" s="712">
        <v>12.1</v>
      </c>
      <c r="E66" s="877">
        <v>1</v>
      </c>
      <c r="F66" s="713" t="s">
        <v>341</v>
      </c>
      <c r="G66" s="237" t="s">
        <v>1881</v>
      </c>
      <c r="H66" s="713" t="s">
        <v>1882</v>
      </c>
      <c r="I66" s="710"/>
      <c r="J66" s="713"/>
      <c r="K66" s="99"/>
      <c r="L66" s="876"/>
      <c r="M66" s="710"/>
      <c r="N66" s="712"/>
      <c r="O66" s="99"/>
      <c r="P66" s="99"/>
      <c r="Q66" s="99"/>
      <c r="R66" s="714"/>
    </row>
    <row r="67" spans="1:18" ht="15">
      <c r="A67" s="710"/>
      <c r="B67" s="711">
        <v>5</v>
      </c>
      <c r="C67" s="99">
        <v>431</v>
      </c>
      <c r="D67" s="712">
        <v>4.3</v>
      </c>
      <c r="E67" s="877">
        <v>1</v>
      </c>
      <c r="F67" s="713" t="s">
        <v>341</v>
      </c>
      <c r="G67" s="237" t="s">
        <v>1881</v>
      </c>
      <c r="H67" s="713" t="s">
        <v>1882</v>
      </c>
      <c r="I67" s="710"/>
      <c r="J67" s="713"/>
      <c r="K67" s="99"/>
      <c r="L67" s="876"/>
      <c r="M67" s="710"/>
      <c r="N67" s="712"/>
      <c r="O67" s="99"/>
      <c r="P67" s="99"/>
      <c r="Q67" s="99"/>
      <c r="R67" s="714"/>
    </row>
    <row r="68" spans="1:18" ht="15">
      <c r="A68" s="710"/>
      <c r="B68" s="711">
        <v>6</v>
      </c>
      <c r="C68" s="99">
        <v>431</v>
      </c>
      <c r="D68" s="712">
        <v>16</v>
      </c>
      <c r="E68" s="877">
        <v>1</v>
      </c>
      <c r="F68" s="713" t="s">
        <v>341</v>
      </c>
      <c r="G68" s="237" t="s">
        <v>1881</v>
      </c>
      <c r="H68" s="713" t="s">
        <v>1882</v>
      </c>
      <c r="I68" s="710"/>
      <c r="J68" s="713"/>
      <c r="K68" s="99"/>
      <c r="L68" s="876"/>
      <c r="M68" s="710"/>
      <c r="N68" s="712"/>
      <c r="O68" s="99"/>
      <c r="P68" s="99"/>
      <c r="Q68" s="99"/>
      <c r="R68" s="714"/>
    </row>
    <row r="69" spans="1:18" ht="15">
      <c r="A69" s="710"/>
      <c r="B69" s="711">
        <v>7</v>
      </c>
      <c r="C69" s="99">
        <v>436</v>
      </c>
      <c r="D69" s="712">
        <v>9</v>
      </c>
      <c r="E69" s="877">
        <v>1</v>
      </c>
      <c r="F69" s="713" t="s">
        <v>341</v>
      </c>
      <c r="G69" s="237" t="s">
        <v>1881</v>
      </c>
      <c r="H69" s="713" t="s">
        <v>1026</v>
      </c>
      <c r="I69" s="710"/>
      <c r="J69" s="713"/>
      <c r="K69" s="99"/>
      <c r="L69" s="876"/>
      <c r="M69" s="710"/>
      <c r="N69" s="712"/>
      <c r="O69" s="99"/>
      <c r="P69" s="99"/>
      <c r="Q69" s="99"/>
      <c r="R69" s="714"/>
    </row>
    <row r="70" spans="1:18" ht="14.25">
      <c r="A70" s="862" t="s">
        <v>568</v>
      </c>
      <c r="B70" s="711"/>
      <c r="C70" s="99"/>
      <c r="D70" s="712"/>
      <c r="E70" s="1276">
        <f>E69+E68+E67+E66+E65+E64</f>
        <v>5.9</v>
      </c>
      <c r="F70" s="713"/>
      <c r="G70" s="710"/>
      <c r="H70" s="713"/>
      <c r="I70" s="710"/>
      <c r="J70" s="713"/>
      <c r="K70" s="99"/>
      <c r="L70" s="876"/>
      <c r="M70" s="862">
        <f>SUM(M64:M69)</f>
        <v>0</v>
      </c>
      <c r="N70" s="862">
        <f>SUM(N64:N69)</f>
        <v>0</v>
      </c>
      <c r="O70" s="862">
        <f>SUM(O64:O69)</f>
        <v>0</v>
      </c>
      <c r="P70" s="99"/>
      <c r="Q70" s="99"/>
      <c r="R70" s="714"/>
    </row>
    <row r="71" spans="1:18" ht="15">
      <c r="A71" s="1266" t="s">
        <v>643</v>
      </c>
      <c r="B71" s="711">
        <v>6</v>
      </c>
      <c r="C71" s="99">
        <v>344</v>
      </c>
      <c r="D71" s="712">
        <v>1.4</v>
      </c>
      <c r="E71" s="877">
        <v>0.5</v>
      </c>
      <c r="F71" s="713" t="s">
        <v>238</v>
      </c>
      <c r="G71" s="237" t="s">
        <v>1880</v>
      </c>
      <c r="H71" s="713" t="s">
        <v>1882</v>
      </c>
      <c r="I71" s="710"/>
      <c r="J71" s="713"/>
      <c r="K71" s="99"/>
      <c r="L71" s="876"/>
      <c r="M71" s="710"/>
      <c r="N71" s="712"/>
      <c r="O71" s="99"/>
      <c r="P71" s="99"/>
      <c r="Q71" s="99"/>
      <c r="R71" s="714"/>
    </row>
    <row r="72" spans="1:18" ht="15">
      <c r="A72" s="862"/>
      <c r="B72" s="711">
        <v>7</v>
      </c>
      <c r="C72" s="99">
        <v>344</v>
      </c>
      <c r="D72" s="712">
        <v>1.5</v>
      </c>
      <c r="E72" s="877">
        <v>1</v>
      </c>
      <c r="F72" s="713" t="s">
        <v>238</v>
      </c>
      <c r="G72" s="237" t="s">
        <v>1880</v>
      </c>
      <c r="H72" s="713" t="s">
        <v>1882</v>
      </c>
      <c r="I72" s="710"/>
      <c r="J72" s="713"/>
      <c r="K72" s="99"/>
      <c r="L72" s="876"/>
      <c r="M72" s="710"/>
      <c r="N72" s="712"/>
      <c r="O72" s="99"/>
      <c r="P72" s="99"/>
      <c r="Q72" s="99"/>
      <c r="R72" s="714"/>
    </row>
    <row r="73" spans="1:18" ht="15">
      <c r="A73" s="862"/>
      <c r="B73" s="711">
        <v>8</v>
      </c>
      <c r="C73" s="99">
        <v>344</v>
      </c>
      <c r="D73" s="712">
        <v>1.6</v>
      </c>
      <c r="E73" s="877">
        <v>1</v>
      </c>
      <c r="F73" s="713" t="s">
        <v>238</v>
      </c>
      <c r="G73" s="237" t="s">
        <v>1885</v>
      </c>
      <c r="H73" s="713" t="s">
        <v>1882</v>
      </c>
      <c r="I73" s="1723"/>
      <c r="J73" s="713"/>
      <c r="K73" s="99"/>
      <c r="L73" s="819"/>
      <c r="M73" s="867"/>
      <c r="N73" s="868"/>
      <c r="O73" s="99"/>
      <c r="P73" s="99"/>
      <c r="Q73" s="99"/>
      <c r="R73" s="714"/>
    </row>
    <row r="74" spans="1:18" ht="15">
      <c r="A74" s="862"/>
      <c r="B74" s="711">
        <v>9</v>
      </c>
      <c r="C74" s="99">
        <v>350</v>
      </c>
      <c r="D74" s="712">
        <v>13.1</v>
      </c>
      <c r="E74" s="877">
        <v>1</v>
      </c>
      <c r="F74" s="713" t="s">
        <v>238</v>
      </c>
      <c r="G74" s="237" t="s">
        <v>1880</v>
      </c>
      <c r="H74" s="713" t="s">
        <v>1882</v>
      </c>
      <c r="I74" s="1723"/>
      <c r="J74" s="713"/>
      <c r="K74" s="99"/>
      <c r="L74" s="876"/>
      <c r="M74" s="710"/>
      <c r="N74" s="712"/>
      <c r="O74" s="99"/>
      <c r="P74" s="99"/>
      <c r="Q74" s="99"/>
      <c r="R74" s="714"/>
    </row>
    <row r="75" spans="1:18" ht="15">
      <c r="A75" s="710"/>
      <c r="B75" s="711">
        <v>10</v>
      </c>
      <c r="C75" s="99">
        <v>350</v>
      </c>
      <c r="D75" s="712">
        <v>13</v>
      </c>
      <c r="E75" s="877">
        <v>0.1</v>
      </c>
      <c r="F75" s="713" t="s">
        <v>238</v>
      </c>
      <c r="G75" s="237" t="s">
        <v>1880</v>
      </c>
      <c r="H75" s="713" t="s">
        <v>1882</v>
      </c>
      <c r="I75" s="710"/>
      <c r="J75" s="713"/>
      <c r="K75" s="99"/>
      <c r="L75" s="876"/>
      <c r="M75" s="710"/>
      <c r="N75" s="712"/>
      <c r="O75" s="99"/>
      <c r="P75" s="99"/>
      <c r="Q75" s="99"/>
      <c r="R75" s="714"/>
    </row>
    <row r="76" spans="1:18" ht="14.25">
      <c r="A76" s="862" t="s">
        <v>568</v>
      </c>
      <c r="B76" s="711"/>
      <c r="C76" s="99"/>
      <c r="D76" s="712"/>
      <c r="E76" s="1276">
        <f>E75+E74+E73+E72+E71</f>
        <v>3.6</v>
      </c>
      <c r="F76" s="713"/>
      <c r="G76" s="710"/>
      <c r="H76" s="713"/>
      <c r="I76" s="710"/>
      <c r="J76" s="713"/>
      <c r="K76" s="99"/>
      <c r="L76" s="876"/>
      <c r="M76" s="867" t="e">
        <f>#REF!+M73</f>
        <v>#REF!</v>
      </c>
      <c r="N76" s="712"/>
      <c r="O76" s="99"/>
      <c r="P76" s="99"/>
      <c r="Q76" s="99"/>
      <c r="R76" s="714"/>
    </row>
    <row r="77" spans="1:18" ht="14.25">
      <c r="A77" s="710"/>
      <c r="B77" s="711"/>
      <c r="C77" s="99"/>
      <c r="D77" s="712"/>
      <c r="E77" s="710"/>
      <c r="F77" s="713"/>
      <c r="G77" s="710"/>
      <c r="H77" s="713"/>
      <c r="I77" s="710"/>
      <c r="J77" s="713"/>
      <c r="K77" s="99"/>
      <c r="L77" s="876"/>
      <c r="M77" s="710"/>
      <c r="N77" s="712"/>
      <c r="O77" s="99"/>
      <c r="P77" s="99"/>
      <c r="Q77" s="99"/>
      <c r="R77" s="714"/>
    </row>
    <row r="78" spans="1:18" ht="14.25">
      <c r="A78" s="862" t="s">
        <v>649</v>
      </c>
      <c r="B78" s="711"/>
      <c r="C78" s="99"/>
      <c r="D78" s="712"/>
      <c r="E78" s="1724"/>
      <c r="F78" s="713"/>
      <c r="G78" s="710"/>
      <c r="H78" s="713"/>
      <c r="I78" s="710"/>
      <c r="J78" s="713"/>
      <c r="K78" s="99"/>
      <c r="L78" s="876"/>
      <c r="M78" s="710"/>
      <c r="N78" s="712"/>
      <c r="O78" s="99"/>
      <c r="P78" s="99"/>
      <c r="Q78" s="99"/>
      <c r="R78" s="714"/>
    </row>
    <row r="79" spans="1:18" ht="14.25">
      <c r="A79" s="710"/>
      <c r="B79" s="711"/>
      <c r="C79" s="99"/>
      <c r="D79" s="712"/>
      <c r="E79" s="710"/>
      <c r="F79" s="713"/>
      <c r="G79" s="710"/>
      <c r="H79" s="713"/>
      <c r="I79" s="710"/>
      <c r="J79" s="713"/>
      <c r="K79" s="99"/>
      <c r="L79" s="876"/>
      <c r="M79" s="710"/>
      <c r="N79" s="712"/>
      <c r="O79" s="99"/>
      <c r="P79" s="99"/>
      <c r="Q79" s="99"/>
      <c r="R79" s="714"/>
    </row>
    <row r="80" spans="1:18" ht="15">
      <c r="A80" s="1266" t="s">
        <v>650</v>
      </c>
      <c r="B80" s="711">
        <v>5</v>
      </c>
      <c r="C80" s="99">
        <v>178</v>
      </c>
      <c r="D80" s="712">
        <v>2.1</v>
      </c>
      <c r="E80" s="877">
        <v>1</v>
      </c>
      <c r="F80" s="713" t="s">
        <v>341</v>
      </c>
      <c r="G80" s="237" t="s">
        <v>1881</v>
      </c>
      <c r="H80" s="713" t="s">
        <v>1882</v>
      </c>
      <c r="I80" s="710"/>
      <c r="J80" s="713"/>
      <c r="K80" s="99"/>
      <c r="L80" s="819" t="s">
        <v>1884</v>
      </c>
      <c r="M80" s="867">
        <v>1.5</v>
      </c>
      <c r="N80" s="868"/>
      <c r="O80" s="875">
        <v>1.5</v>
      </c>
      <c r="P80" s="99"/>
      <c r="Q80" s="99"/>
      <c r="R80" s="714"/>
    </row>
    <row r="81" spans="1:18" ht="15">
      <c r="A81" s="862"/>
      <c r="B81" s="711">
        <v>6</v>
      </c>
      <c r="C81" s="99">
        <v>178</v>
      </c>
      <c r="D81" s="712">
        <v>5.2</v>
      </c>
      <c r="E81" s="877">
        <v>1</v>
      </c>
      <c r="F81" s="713" t="s">
        <v>341</v>
      </c>
      <c r="G81" s="237" t="s">
        <v>1881</v>
      </c>
      <c r="H81" s="713" t="s">
        <v>1882</v>
      </c>
      <c r="I81" s="1723"/>
      <c r="J81" s="713"/>
      <c r="K81" s="99"/>
      <c r="L81" s="819" t="s">
        <v>1884</v>
      </c>
      <c r="M81" s="867">
        <v>1.5</v>
      </c>
      <c r="N81" s="868"/>
      <c r="O81" s="875">
        <v>1.5</v>
      </c>
      <c r="P81" s="99"/>
      <c r="Q81" s="99"/>
      <c r="R81" s="714"/>
    </row>
    <row r="82" spans="1:18" ht="15">
      <c r="A82" s="862"/>
      <c r="B82" s="711">
        <v>7</v>
      </c>
      <c r="C82" s="99">
        <v>180</v>
      </c>
      <c r="D82" s="712">
        <v>28.3</v>
      </c>
      <c r="E82" s="877">
        <v>1</v>
      </c>
      <c r="F82" s="713" t="s">
        <v>341</v>
      </c>
      <c r="G82" s="237" t="s">
        <v>1886</v>
      </c>
      <c r="H82" s="713" t="s">
        <v>1882</v>
      </c>
      <c r="I82" s="1723"/>
      <c r="J82" s="713"/>
      <c r="K82" s="99"/>
      <c r="L82" s="819"/>
      <c r="M82" s="867"/>
      <c r="N82" s="868"/>
      <c r="O82" s="875"/>
      <c r="P82" s="99"/>
      <c r="Q82" s="99"/>
      <c r="R82" s="714"/>
    </row>
    <row r="83" spans="1:18" ht="15">
      <c r="A83" s="862"/>
      <c r="B83" s="711">
        <v>8</v>
      </c>
      <c r="C83" s="99">
        <v>181</v>
      </c>
      <c r="D83" s="712">
        <v>2.3</v>
      </c>
      <c r="E83" s="877">
        <v>1</v>
      </c>
      <c r="F83" s="713" t="s">
        <v>341</v>
      </c>
      <c r="G83" s="237" t="s">
        <v>1886</v>
      </c>
      <c r="H83" s="713" t="s">
        <v>1882</v>
      </c>
      <c r="I83" s="1723"/>
      <c r="J83" s="713"/>
      <c r="K83" s="99"/>
      <c r="L83" s="819" t="s">
        <v>1884</v>
      </c>
      <c r="M83" s="867">
        <v>1.5</v>
      </c>
      <c r="N83" s="868"/>
      <c r="O83" s="875">
        <v>1.5</v>
      </c>
      <c r="P83" s="99"/>
      <c r="Q83" s="99"/>
      <c r="R83" s="714"/>
    </row>
    <row r="84" spans="1:18" ht="15">
      <c r="A84" s="862"/>
      <c r="B84" s="711">
        <v>9</v>
      </c>
      <c r="C84" s="99">
        <v>181</v>
      </c>
      <c r="D84" s="712">
        <v>6.1</v>
      </c>
      <c r="E84" s="877">
        <v>1</v>
      </c>
      <c r="F84" s="713" t="s">
        <v>651</v>
      </c>
      <c r="G84" s="237" t="s">
        <v>1878</v>
      </c>
      <c r="H84" s="713" t="s">
        <v>1882</v>
      </c>
      <c r="I84" s="1723"/>
      <c r="J84" s="713"/>
      <c r="K84" s="99"/>
      <c r="L84" s="819" t="s">
        <v>1884</v>
      </c>
      <c r="M84" s="867">
        <v>1.5</v>
      </c>
      <c r="N84" s="868">
        <v>1.5</v>
      </c>
      <c r="O84" s="875"/>
      <c r="P84" s="99"/>
      <c r="Q84" s="99"/>
      <c r="R84" s="714"/>
    </row>
    <row r="85" spans="1:18" ht="15">
      <c r="A85" s="862"/>
      <c r="B85" s="711">
        <v>10</v>
      </c>
      <c r="C85" s="99">
        <v>181</v>
      </c>
      <c r="D85" s="712">
        <v>19.1</v>
      </c>
      <c r="E85" s="877">
        <v>1</v>
      </c>
      <c r="F85" s="713" t="s">
        <v>651</v>
      </c>
      <c r="G85" s="237" t="s">
        <v>1887</v>
      </c>
      <c r="H85" s="713" t="s">
        <v>1882</v>
      </c>
      <c r="I85" s="1723"/>
      <c r="J85" s="713"/>
      <c r="K85" s="99"/>
      <c r="L85" s="819" t="s">
        <v>1884</v>
      </c>
      <c r="M85" s="867">
        <v>1.5</v>
      </c>
      <c r="N85" s="868">
        <v>1.5</v>
      </c>
      <c r="O85" s="875"/>
      <c r="P85" s="99"/>
      <c r="Q85" s="99"/>
      <c r="R85" s="714"/>
    </row>
    <row r="86" spans="1:18" ht="15">
      <c r="A86" s="862"/>
      <c r="B86" s="711">
        <v>11</v>
      </c>
      <c r="C86" s="99">
        <v>181</v>
      </c>
      <c r="D86" s="712">
        <v>19.2</v>
      </c>
      <c r="E86" s="877">
        <v>1</v>
      </c>
      <c r="F86" s="713" t="s">
        <v>651</v>
      </c>
      <c r="G86" s="237" t="s">
        <v>1887</v>
      </c>
      <c r="H86" s="713" t="s">
        <v>1882</v>
      </c>
      <c r="I86" s="1723"/>
      <c r="J86" s="713"/>
      <c r="K86" s="99"/>
      <c r="L86" s="819" t="s">
        <v>1884</v>
      </c>
      <c r="M86" s="867">
        <v>1.5</v>
      </c>
      <c r="N86" s="868">
        <v>1.5</v>
      </c>
      <c r="O86" s="875"/>
      <c r="P86" s="99"/>
      <c r="Q86" s="99"/>
      <c r="R86" s="714"/>
    </row>
    <row r="87" spans="1:18" ht="15">
      <c r="A87" s="862"/>
      <c r="B87" s="711">
        <v>12</v>
      </c>
      <c r="C87" s="99">
        <v>182</v>
      </c>
      <c r="D87" s="712">
        <v>14.3</v>
      </c>
      <c r="E87" s="877">
        <v>0.5</v>
      </c>
      <c r="F87" s="713" t="s">
        <v>525</v>
      </c>
      <c r="G87" s="237" t="s">
        <v>1888</v>
      </c>
      <c r="H87" s="713" t="s">
        <v>1882</v>
      </c>
      <c r="I87" s="1723"/>
      <c r="J87" s="713"/>
      <c r="K87" s="99"/>
      <c r="L87" s="819" t="s">
        <v>1884</v>
      </c>
      <c r="M87" s="867">
        <v>0.75</v>
      </c>
      <c r="N87" s="868"/>
      <c r="O87" s="875">
        <v>0.75</v>
      </c>
      <c r="P87" s="99"/>
      <c r="Q87" s="99"/>
      <c r="R87" s="714"/>
    </row>
    <row r="88" spans="1:18" ht="15">
      <c r="A88" s="862"/>
      <c r="B88" s="711">
        <v>13</v>
      </c>
      <c r="C88" s="99">
        <v>182</v>
      </c>
      <c r="D88" s="712">
        <v>14.4</v>
      </c>
      <c r="E88" s="877">
        <v>1</v>
      </c>
      <c r="F88" s="713" t="s">
        <v>341</v>
      </c>
      <c r="G88" s="237" t="s">
        <v>1888</v>
      </c>
      <c r="H88" s="713" t="s">
        <v>1882</v>
      </c>
      <c r="I88" s="710"/>
      <c r="J88" s="713"/>
      <c r="K88" s="99"/>
      <c r="L88" s="876"/>
      <c r="M88" s="867"/>
      <c r="N88" s="868"/>
      <c r="O88" s="875"/>
      <c r="P88" s="99"/>
      <c r="Q88" s="99"/>
      <c r="R88" s="714"/>
    </row>
    <row r="89" spans="1:18" ht="15">
      <c r="A89" s="862"/>
      <c r="B89" s="711">
        <v>14</v>
      </c>
      <c r="C89" s="99">
        <v>182</v>
      </c>
      <c r="D89" s="712">
        <v>16.2</v>
      </c>
      <c r="E89" s="877">
        <v>1</v>
      </c>
      <c r="F89" s="713" t="s">
        <v>341</v>
      </c>
      <c r="G89" s="237" t="s">
        <v>1881</v>
      </c>
      <c r="H89" s="713" t="s">
        <v>1882</v>
      </c>
      <c r="I89" s="710"/>
      <c r="J89" s="713"/>
      <c r="K89" s="99"/>
      <c r="L89" s="876"/>
      <c r="M89" s="867"/>
      <c r="N89" s="868"/>
      <c r="O89" s="875"/>
      <c r="P89" s="99"/>
      <c r="Q89" s="99"/>
      <c r="R89" s="714"/>
    </row>
    <row r="90" spans="1:18" ht="15">
      <c r="A90" s="862"/>
      <c r="B90" s="711">
        <v>15</v>
      </c>
      <c r="C90" s="99">
        <v>183</v>
      </c>
      <c r="D90" s="712">
        <v>3.2</v>
      </c>
      <c r="E90" s="877">
        <v>1</v>
      </c>
      <c r="F90" s="713" t="s">
        <v>651</v>
      </c>
      <c r="G90" s="237" t="s">
        <v>1885</v>
      </c>
      <c r="H90" s="713" t="s">
        <v>1882</v>
      </c>
      <c r="I90" s="710"/>
      <c r="J90" s="713"/>
      <c r="K90" s="99"/>
      <c r="L90" s="819" t="s">
        <v>1884</v>
      </c>
      <c r="M90" s="867">
        <v>1.5</v>
      </c>
      <c r="N90" s="868">
        <v>1.5</v>
      </c>
      <c r="O90" s="875"/>
      <c r="P90" s="99"/>
      <c r="Q90" s="99"/>
      <c r="R90" s="714"/>
    </row>
    <row r="91" spans="1:18" ht="15">
      <c r="A91" s="862"/>
      <c r="B91" s="711">
        <v>16</v>
      </c>
      <c r="C91" s="99">
        <v>183</v>
      </c>
      <c r="D91" s="712">
        <v>18.3</v>
      </c>
      <c r="E91" s="877">
        <v>1</v>
      </c>
      <c r="F91" s="713" t="s">
        <v>341</v>
      </c>
      <c r="G91" s="237" t="s">
        <v>1881</v>
      </c>
      <c r="H91" s="713" t="s">
        <v>1882</v>
      </c>
      <c r="I91" s="1723"/>
      <c r="J91" s="713"/>
      <c r="K91" s="99"/>
      <c r="L91" s="819"/>
      <c r="M91" s="867"/>
      <c r="N91" s="868"/>
      <c r="O91" s="875"/>
      <c r="P91" s="99"/>
      <c r="Q91" s="99"/>
      <c r="R91" s="714"/>
    </row>
    <row r="92" spans="1:18" ht="15">
      <c r="A92" s="862"/>
      <c r="B92" s="711">
        <v>17</v>
      </c>
      <c r="C92" s="99">
        <v>183</v>
      </c>
      <c r="D92" s="712">
        <v>19.3</v>
      </c>
      <c r="E92" s="877">
        <v>1</v>
      </c>
      <c r="F92" s="713" t="s">
        <v>341</v>
      </c>
      <c r="G92" s="237" t="s">
        <v>1881</v>
      </c>
      <c r="H92" s="713" t="s">
        <v>1882</v>
      </c>
      <c r="I92" s="710"/>
      <c r="J92" s="713"/>
      <c r="K92" s="99"/>
      <c r="L92" s="876"/>
      <c r="M92" s="867"/>
      <c r="N92" s="868"/>
      <c r="O92" s="875"/>
      <c r="P92" s="99"/>
      <c r="Q92" s="99"/>
      <c r="R92" s="714"/>
    </row>
    <row r="93" spans="1:18" ht="15">
      <c r="A93" s="862"/>
      <c r="B93" s="711">
        <v>18</v>
      </c>
      <c r="C93" s="99">
        <v>188</v>
      </c>
      <c r="D93" s="712">
        <v>4.2</v>
      </c>
      <c r="E93" s="877">
        <v>1</v>
      </c>
      <c r="F93" s="713" t="s">
        <v>341</v>
      </c>
      <c r="G93" s="237" t="s">
        <v>1889</v>
      </c>
      <c r="H93" s="713" t="s">
        <v>1882</v>
      </c>
      <c r="I93" s="1723"/>
      <c r="J93" s="713"/>
      <c r="K93" s="99"/>
      <c r="L93" s="819"/>
      <c r="M93" s="867"/>
      <c r="N93" s="868"/>
      <c r="O93" s="875"/>
      <c r="P93" s="99"/>
      <c r="Q93" s="99"/>
      <c r="R93" s="714"/>
    </row>
    <row r="94" spans="1:18" ht="15">
      <c r="A94" s="710"/>
      <c r="B94" s="711">
        <v>19</v>
      </c>
      <c r="C94" s="99">
        <v>188</v>
      </c>
      <c r="D94" s="712">
        <v>6.2</v>
      </c>
      <c r="E94" s="877">
        <v>1</v>
      </c>
      <c r="F94" s="713" t="s">
        <v>341</v>
      </c>
      <c r="G94" s="237" t="s">
        <v>1889</v>
      </c>
      <c r="H94" s="713" t="s">
        <v>1882</v>
      </c>
      <c r="I94" s="710"/>
      <c r="J94" s="713"/>
      <c r="K94" s="99"/>
      <c r="L94" s="819" t="s">
        <v>1884</v>
      </c>
      <c r="M94" s="867">
        <v>1.5</v>
      </c>
      <c r="N94" s="867">
        <v>1.5</v>
      </c>
      <c r="O94" s="875"/>
      <c r="P94" s="99"/>
      <c r="Q94" s="99"/>
      <c r="R94" s="714"/>
    </row>
    <row r="95" spans="1:18" ht="15">
      <c r="A95" s="710"/>
      <c r="B95" s="711">
        <v>20</v>
      </c>
      <c r="C95" s="99">
        <v>189</v>
      </c>
      <c r="D95" s="712">
        <v>8.4</v>
      </c>
      <c r="E95" s="877">
        <v>1</v>
      </c>
      <c r="F95" s="713" t="s">
        <v>341</v>
      </c>
      <c r="G95" s="237" t="s">
        <v>1881</v>
      </c>
      <c r="H95" s="713" t="s">
        <v>1882</v>
      </c>
      <c r="I95" s="710"/>
      <c r="J95" s="713"/>
      <c r="K95" s="99"/>
      <c r="L95" s="876"/>
      <c r="M95" s="867"/>
      <c r="N95" s="868"/>
      <c r="O95" s="875"/>
      <c r="P95" s="99"/>
      <c r="Q95" s="99"/>
      <c r="R95" s="714"/>
    </row>
    <row r="96" spans="1:18" ht="15">
      <c r="A96" s="710"/>
      <c r="B96" s="711">
        <v>21</v>
      </c>
      <c r="C96" s="99">
        <v>201</v>
      </c>
      <c r="D96" s="712">
        <v>2.2</v>
      </c>
      <c r="E96" s="877">
        <v>1</v>
      </c>
      <c r="F96" s="713" t="s">
        <v>341</v>
      </c>
      <c r="G96" s="237" t="s">
        <v>1881</v>
      </c>
      <c r="H96" s="713" t="s">
        <v>1882</v>
      </c>
      <c r="I96" s="710"/>
      <c r="J96" s="713"/>
      <c r="K96" s="99"/>
      <c r="L96" s="819" t="s">
        <v>1884</v>
      </c>
      <c r="M96" s="867">
        <v>1.5</v>
      </c>
      <c r="N96" s="868"/>
      <c r="O96" s="875">
        <v>1.5</v>
      </c>
      <c r="P96" s="99"/>
      <c r="Q96" s="99"/>
      <c r="R96" s="714"/>
    </row>
    <row r="97" spans="1:18" ht="15">
      <c r="A97" s="710"/>
      <c r="B97" s="711">
        <v>22</v>
      </c>
      <c r="C97" s="99">
        <v>201</v>
      </c>
      <c r="D97" s="712">
        <v>3.2</v>
      </c>
      <c r="E97" s="877">
        <v>1</v>
      </c>
      <c r="F97" s="713" t="s">
        <v>341</v>
      </c>
      <c r="G97" s="237" t="s">
        <v>1881</v>
      </c>
      <c r="H97" s="713" t="s">
        <v>1882</v>
      </c>
      <c r="I97" s="710"/>
      <c r="J97" s="713"/>
      <c r="K97" s="99"/>
      <c r="L97" s="819" t="s">
        <v>1884</v>
      </c>
      <c r="M97" s="867">
        <v>1.5</v>
      </c>
      <c r="N97" s="868"/>
      <c r="O97" s="875">
        <v>1.5</v>
      </c>
      <c r="P97" s="99"/>
      <c r="Q97" s="99"/>
      <c r="R97" s="714"/>
    </row>
    <row r="98" spans="1:18" ht="15">
      <c r="A98" s="710"/>
      <c r="B98" s="711">
        <v>23</v>
      </c>
      <c r="C98" s="99">
        <v>201</v>
      </c>
      <c r="D98" s="712">
        <v>8.3</v>
      </c>
      <c r="E98" s="877">
        <v>1</v>
      </c>
      <c r="F98" s="713" t="s">
        <v>341</v>
      </c>
      <c r="G98" s="237" t="s">
        <v>1881</v>
      </c>
      <c r="H98" s="713" t="s">
        <v>1882</v>
      </c>
      <c r="I98" s="1723"/>
      <c r="J98" s="713"/>
      <c r="K98" s="99"/>
      <c r="L98" s="819"/>
      <c r="M98" s="867"/>
      <c r="N98" s="868"/>
      <c r="O98" s="875"/>
      <c r="P98" s="99"/>
      <c r="Q98" s="99"/>
      <c r="R98" s="714"/>
    </row>
    <row r="99" spans="1:18" ht="15">
      <c r="A99" s="710"/>
      <c r="B99" s="711">
        <v>24</v>
      </c>
      <c r="C99" s="99">
        <v>201</v>
      </c>
      <c r="D99" s="712">
        <v>12.5</v>
      </c>
      <c r="E99" s="877">
        <v>1</v>
      </c>
      <c r="F99" s="713" t="s">
        <v>341</v>
      </c>
      <c r="G99" s="237" t="s">
        <v>1881</v>
      </c>
      <c r="H99" s="713" t="s">
        <v>1882</v>
      </c>
      <c r="I99" s="1723"/>
      <c r="J99" s="713"/>
      <c r="K99" s="99"/>
      <c r="L99" s="819" t="s">
        <v>1884</v>
      </c>
      <c r="M99" s="867">
        <v>1.5</v>
      </c>
      <c r="N99" s="868"/>
      <c r="O99" s="875">
        <v>1.5</v>
      </c>
      <c r="P99" s="99"/>
      <c r="Q99" s="99"/>
      <c r="R99" s="714"/>
    </row>
    <row r="100" spans="1:18" ht="15">
      <c r="A100" s="710"/>
      <c r="B100" s="711">
        <v>25</v>
      </c>
      <c r="C100" s="99">
        <v>202</v>
      </c>
      <c r="D100" s="712">
        <v>4.2</v>
      </c>
      <c r="E100" s="877">
        <v>1</v>
      </c>
      <c r="F100" s="713" t="s">
        <v>341</v>
      </c>
      <c r="G100" s="237" t="s">
        <v>1881</v>
      </c>
      <c r="H100" s="713" t="s">
        <v>1882</v>
      </c>
      <c r="I100" s="710"/>
      <c r="J100" s="713"/>
      <c r="K100" s="99"/>
      <c r="L100" s="876"/>
      <c r="M100" s="867"/>
      <c r="N100" s="868"/>
      <c r="O100" s="875"/>
      <c r="P100" s="99"/>
      <c r="Q100" s="99"/>
      <c r="R100" s="714"/>
    </row>
    <row r="101" spans="1:18" ht="15">
      <c r="A101" s="710"/>
      <c r="B101" s="711">
        <v>26</v>
      </c>
      <c r="C101" s="99">
        <v>202</v>
      </c>
      <c r="D101" s="712">
        <v>3.4</v>
      </c>
      <c r="E101" s="877">
        <v>1</v>
      </c>
      <c r="F101" s="713" t="s">
        <v>341</v>
      </c>
      <c r="G101" s="237" t="s">
        <v>1889</v>
      </c>
      <c r="H101" s="713" t="s">
        <v>1882</v>
      </c>
      <c r="I101" s="1723"/>
      <c r="J101" s="713"/>
      <c r="K101" s="99"/>
      <c r="L101" s="819"/>
      <c r="M101" s="867"/>
      <c r="N101" s="868"/>
      <c r="O101" s="875"/>
      <c r="P101" s="99"/>
      <c r="Q101" s="99"/>
      <c r="R101" s="714"/>
    </row>
    <row r="102" spans="1:18" ht="15">
      <c r="A102" s="710"/>
      <c r="B102" s="711">
        <v>27</v>
      </c>
      <c r="C102" s="99">
        <v>202</v>
      </c>
      <c r="D102" s="712">
        <v>6.3</v>
      </c>
      <c r="E102" s="877">
        <v>1</v>
      </c>
      <c r="F102" s="713" t="s">
        <v>341</v>
      </c>
      <c r="G102" s="237" t="s">
        <v>1881</v>
      </c>
      <c r="H102" s="713" t="s">
        <v>1882</v>
      </c>
      <c r="I102" s="710"/>
      <c r="J102" s="713"/>
      <c r="K102" s="99"/>
      <c r="L102" s="876"/>
      <c r="M102" s="867"/>
      <c r="N102" s="868"/>
      <c r="O102" s="875"/>
      <c r="P102" s="99"/>
      <c r="Q102" s="99"/>
      <c r="R102" s="714"/>
    </row>
    <row r="103" spans="1:18" ht="15">
      <c r="A103" s="710"/>
      <c r="B103" s="711">
        <v>28</v>
      </c>
      <c r="C103" s="99">
        <v>202</v>
      </c>
      <c r="D103" s="712">
        <v>8.2</v>
      </c>
      <c r="E103" s="877">
        <v>1</v>
      </c>
      <c r="F103" s="713" t="s">
        <v>341</v>
      </c>
      <c r="G103" s="237" t="s">
        <v>1881</v>
      </c>
      <c r="H103" s="713" t="s">
        <v>1882</v>
      </c>
      <c r="I103" s="710"/>
      <c r="J103" s="713"/>
      <c r="K103" s="99"/>
      <c r="L103" s="876"/>
      <c r="M103" s="867"/>
      <c r="N103" s="868"/>
      <c r="O103" s="875"/>
      <c r="P103" s="99"/>
      <c r="Q103" s="99"/>
      <c r="R103" s="714"/>
    </row>
    <row r="104" spans="1:18" ht="15">
      <c r="A104" s="710"/>
      <c r="B104" s="711">
        <v>29</v>
      </c>
      <c r="C104" s="99">
        <v>203</v>
      </c>
      <c r="D104" s="712">
        <v>14.3</v>
      </c>
      <c r="E104" s="877">
        <v>1</v>
      </c>
      <c r="F104" s="713" t="s">
        <v>341</v>
      </c>
      <c r="G104" s="237" t="s">
        <v>1881</v>
      </c>
      <c r="H104" s="713" t="s">
        <v>1882</v>
      </c>
      <c r="I104" s="710"/>
      <c r="J104" s="713"/>
      <c r="K104" s="99"/>
      <c r="L104" s="819" t="s">
        <v>1884</v>
      </c>
      <c r="M104" s="867">
        <v>1.5</v>
      </c>
      <c r="N104" s="868"/>
      <c r="O104" s="875">
        <v>1.5</v>
      </c>
      <c r="P104" s="99"/>
      <c r="Q104" s="99"/>
      <c r="R104" s="714"/>
    </row>
    <row r="105" spans="1:18" ht="15">
      <c r="A105" s="710"/>
      <c r="B105" s="711">
        <v>30</v>
      </c>
      <c r="C105" s="99">
        <v>203</v>
      </c>
      <c r="D105" s="712">
        <v>15.4</v>
      </c>
      <c r="E105" s="877">
        <v>1</v>
      </c>
      <c r="F105" s="713" t="s">
        <v>341</v>
      </c>
      <c r="G105" s="237" t="s">
        <v>1881</v>
      </c>
      <c r="H105" s="713" t="s">
        <v>1882</v>
      </c>
      <c r="I105" s="1723"/>
      <c r="J105" s="713"/>
      <c r="K105" s="99"/>
      <c r="L105" s="819" t="s">
        <v>1884</v>
      </c>
      <c r="M105" s="867">
        <v>1.5</v>
      </c>
      <c r="N105" s="868"/>
      <c r="O105" s="875">
        <v>1.5</v>
      </c>
      <c r="P105" s="99"/>
      <c r="Q105" s="99"/>
      <c r="R105" s="714"/>
    </row>
    <row r="106" spans="1:18" ht="15">
      <c r="A106" s="710"/>
      <c r="B106" s="711">
        <v>31</v>
      </c>
      <c r="C106" s="99">
        <v>204</v>
      </c>
      <c r="D106" s="712">
        <v>12.5</v>
      </c>
      <c r="E106" s="877">
        <v>1</v>
      </c>
      <c r="F106" s="713" t="s">
        <v>341</v>
      </c>
      <c r="G106" s="237" t="s">
        <v>1881</v>
      </c>
      <c r="H106" s="713" t="s">
        <v>1882</v>
      </c>
      <c r="I106" s="1723"/>
      <c r="J106" s="713"/>
      <c r="K106" s="99"/>
      <c r="L106" s="819"/>
      <c r="M106" s="867"/>
      <c r="N106" s="868"/>
      <c r="O106" s="875"/>
      <c r="P106" s="99"/>
      <c r="Q106" s="99"/>
      <c r="R106" s="714"/>
    </row>
    <row r="107" spans="1:18" ht="15">
      <c r="A107" s="710"/>
      <c r="B107" s="711">
        <v>32</v>
      </c>
      <c r="C107" s="99">
        <v>214</v>
      </c>
      <c r="D107" s="712">
        <v>6.2</v>
      </c>
      <c r="E107" s="877">
        <v>1</v>
      </c>
      <c r="F107" s="713" t="s">
        <v>341</v>
      </c>
      <c r="G107" s="237" t="s">
        <v>1881</v>
      </c>
      <c r="H107" s="713" t="s">
        <v>1882</v>
      </c>
      <c r="I107" s="1723"/>
      <c r="J107" s="713"/>
      <c r="K107" s="99"/>
      <c r="L107" s="819" t="s">
        <v>1884</v>
      </c>
      <c r="M107" s="867">
        <v>1.5</v>
      </c>
      <c r="N107" s="868">
        <v>1.5</v>
      </c>
      <c r="O107" s="875"/>
      <c r="P107" s="99"/>
      <c r="Q107" s="99"/>
      <c r="R107" s="714"/>
    </row>
    <row r="108" spans="1:18" ht="15">
      <c r="A108" s="710"/>
      <c r="B108" s="711">
        <v>33</v>
      </c>
      <c r="C108" s="99">
        <v>215</v>
      </c>
      <c r="D108" s="712">
        <v>2.3</v>
      </c>
      <c r="E108" s="877">
        <v>0.9</v>
      </c>
      <c r="F108" s="713" t="s">
        <v>341</v>
      </c>
      <c r="G108" s="237" t="s">
        <v>1881</v>
      </c>
      <c r="H108" s="713" t="s">
        <v>1882</v>
      </c>
      <c r="I108" s="1723"/>
      <c r="J108" s="713"/>
      <c r="K108" s="99"/>
      <c r="L108" s="819"/>
      <c r="M108" s="867"/>
      <c r="N108" s="868"/>
      <c r="O108" s="875"/>
      <c r="P108" s="99"/>
      <c r="Q108" s="99"/>
      <c r="R108" s="714"/>
    </row>
    <row r="109" spans="1:18" ht="14.25">
      <c r="A109" s="710"/>
      <c r="B109" s="711">
        <v>34</v>
      </c>
      <c r="C109" s="99">
        <v>215</v>
      </c>
      <c r="D109" s="712">
        <v>7.3</v>
      </c>
      <c r="E109" s="877">
        <v>1</v>
      </c>
      <c r="F109" s="713" t="s">
        <v>651</v>
      </c>
      <c r="G109" s="710" t="s">
        <v>1890</v>
      </c>
      <c r="H109" s="713" t="s">
        <v>1882</v>
      </c>
      <c r="I109" s="710"/>
      <c r="J109" s="713"/>
      <c r="K109" s="99"/>
      <c r="L109" s="819" t="s">
        <v>1884</v>
      </c>
      <c r="M109" s="867">
        <v>1.5</v>
      </c>
      <c r="N109" s="867">
        <v>1.5</v>
      </c>
      <c r="O109" s="875"/>
      <c r="P109" s="99"/>
      <c r="Q109" s="99"/>
      <c r="R109" s="714"/>
    </row>
    <row r="110" spans="1:18" ht="14.25">
      <c r="A110" s="710"/>
      <c r="B110" s="711">
        <v>35</v>
      </c>
      <c r="C110" s="99">
        <v>215</v>
      </c>
      <c r="D110" s="712">
        <v>11.3</v>
      </c>
      <c r="E110" s="877">
        <v>1</v>
      </c>
      <c r="F110" s="713" t="s">
        <v>341</v>
      </c>
      <c r="G110" s="710" t="s">
        <v>1890</v>
      </c>
      <c r="H110" s="713" t="s">
        <v>1882</v>
      </c>
      <c r="I110" s="710"/>
      <c r="J110" s="713"/>
      <c r="K110" s="99"/>
      <c r="L110" s="819" t="s">
        <v>1884</v>
      </c>
      <c r="M110" s="867">
        <v>1.5</v>
      </c>
      <c r="N110" s="867">
        <v>1.5</v>
      </c>
      <c r="O110" s="875"/>
      <c r="P110" s="99"/>
      <c r="Q110" s="99"/>
      <c r="R110" s="714"/>
    </row>
    <row r="111" spans="1:18" ht="15">
      <c r="A111" s="710"/>
      <c r="B111" s="711">
        <v>36</v>
      </c>
      <c r="C111" s="99">
        <v>218</v>
      </c>
      <c r="D111" s="712">
        <v>1.2</v>
      </c>
      <c r="E111" s="877">
        <v>1</v>
      </c>
      <c r="F111" s="713" t="s">
        <v>341</v>
      </c>
      <c r="G111" s="237" t="s">
        <v>1889</v>
      </c>
      <c r="H111" s="713" t="s">
        <v>1882</v>
      </c>
      <c r="I111" s="710"/>
      <c r="J111" s="713"/>
      <c r="K111" s="99"/>
      <c r="L111" s="876"/>
      <c r="M111" s="867"/>
      <c r="N111" s="868"/>
      <c r="O111" s="875"/>
      <c r="P111" s="99"/>
      <c r="Q111" s="99"/>
      <c r="R111" s="714"/>
    </row>
    <row r="112" spans="1:18" ht="15">
      <c r="A112" s="710"/>
      <c r="B112" s="711">
        <v>37</v>
      </c>
      <c r="C112" s="99">
        <v>218</v>
      </c>
      <c r="D112" s="712">
        <v>12.2</v>
      </c>
      <c r="E112" s="877">
        <v>1</v>
      </c>
      <c r="F112" s="713" t="s">
        <v>527</v>
      </c>
      <c r="G112" s="237" t="s">
        <v>1883</v>
      </c>
      <c r="H112" s="713" t="s">
        <v>1882</v>
      </c>
      <c r="I112" s="710"/>
      <c r="J112" s="713"/>
      <c r="K112" s="99"/>
      <c r="L112" s="876"/>
      <c r="M112" s="867"/>
      <c r="N112" s="868"/>
      <c r="O112" s="875"/>
      <c r="P112" s="99"/>
      <c r="Q112" s="99"/>
      <c r="R112" s="714"/>
    </row>
    <row r="113" spans="1:18" ht="15">
      <c r="A113" s="862"/>
      <c r="B113" s="711">
        <v>38</v>
      </c>
      <c r="C113" s="99">
        <v>219</v>
      </c>
      <c r="D113" s="712">
        <v>13.3</v>
      </c>
      <c r="E113" s="877">
        <v>1</v>
      </c>
      <c r="F113" s="713" t="s">
        <v>525</v>
      </c>
      <c r="G113" s="237" t="s">
        <v>1889</v>
      </c>
      <c r="H113" s="713" t="s">
        <v>1882</v>
      </c>
      <c r="I113" s="710"/>
      <c r="J113" s="713"/>
      <c r="K113" s="99"/>
      <c r="L113" s="819" t="s">
        <v>1884</v>
      </c>
      <c r="M113" s="867">
        <v>1.5</v>
      </c>
      <c r="N113" s="868"/>
      <c r="O113" s="875">
        <v>1.5</v>
      </c>
      <c r="P113" s="99"/>
      <c r="Q113" s="99"/>
      <c r="R113" s="714"/>
    </row>
    <row r="114" spans="1:18" ht="15">
      <c r="A114" s="862"/>
      <c r="B114" s="711">
        <v>39</v>
      </c>
      <c r="C114" s="99">
        <v>219</v>
      </c>
      <c r="D114" s="712">
        <v>13.4</v>
      </c>
      <c r="E114" s="877">
        <v>1</v>
      </c>
      <c r="F114" s="713" t="s">
        <v>525</v>
      </c>
      <c r="G114" s="237" t="s">
        <v>1889</v>
      </c>
      <c r="H114" s="713" t="s">
        <v>1882</v>
      </c>
      <c r="I114" s="710"/>
      <c r="J114" s="713"/>
      <c r="K114" s="99"/>
      <c r="L114" s="819" t="s">
        <v>1884</v>
      </c>
      <c r="M114" s="867">
        <v>1.5</v>
      </c>
      <c r="N114" s="868"/>
      <c r="O114" s="875">
        <v>1.5</v>
      </c>
      <c r="P114" s="99"/>
      <c r="Q114" s="99"/>
      <c r="R114" s="714"/>
    </row>
    <row r="115" spans="1:18" ht="15">
      <c r="A115" s="862"/>
      <c r="B115" s="711">
        <v>40</v>
      </c>
      <c r="C115" s="99">
        <v>224</v>
      </c>
      <c r="D115" s="712">
        <v>3.2</v>
      </c>
      <c r="E115" s="877">
        <v>1</v>
      </c>
      <c r="F115" s="713" t="s">
        <v>341</v>
      </c>
      <c r="G115" s="237" t="s">
        <v>1881</v>
      </c>
      <c r="H115" s="713" t="s">
        <v>1882</v>
      </c>
      <c r="I115" s="710"/>
      <c r="J115" s="713"/>
      <c r="K115" s="99"/>
      <c r="L115" s="876"/>
      <c r="M115" s="867"/>
      <c r="N115" s="868"/>
      <c r="O115" s="875"/>
      <c r="P115" s="99"/>
      <c r="Q115" s="99"/>
      <c r="R115" s="714"/>
    </row>
    <row r="116" spans="1:18" ht="14.25">
      <c r="A116" s="862" t="s">
        <v>568</v>
      </c>
      <c r="B116" s="711"/>
      <c r="C116" s="99"/>
      <c r="D116" s="712"/>
      <c r="E116" s="1276">
        <f>E115+E114+E113+E112+E111+E110+E109+E108+E107+E106+E105+E104+E103+E102+E101+E100+E99+E98+E97+E96+E95+E94+E93+E92+E91+E90+E89+E88+E87+E86+E85+E84+E83+E82+E81+E80</f>
        <v>35.4</v>
      </c>
      <c r="F116" s="713"/>
      <c r="G116" s="710"/>
      <c r="H116" s="713"/>
      <c r="I116" s="710"/>
      <c r="J116" s="713"/>
      <c r="K116" s="99"/>
      <c r="L116" s="876"/>
      <c r="M116" s="863">
        <f aca="true" t="shared" si="4" ref="M116:R116">M115+M114+M113</f>
        <v>3</v>
      </c>
      <c r="N116" s="863">
        <f t="shared" si="4"/>
        <v>0</v>
      </c>
      <c r="O116" s="863">
        <f t="shared" si="4"/>
        <v>3</v>
      </c>
      <c r="P116" s="863">
        <f t="shared" si="4"/>
        <v>0</v>
      </c>
      <c r="Q116" s="863">
        <f t="shared" si="4"/>
        <v>0</v>
      </c>
      <c r="R116" s="863">
        <f t="shared" si="4"/>
        <v>0</v>
      </c>
    </row>
    <row r="117" spans="1:18" ht="14.25">
      <c r="A117" s="862"/>
      <c r="B117" s="711"/>
      <c r="C117" s="99"/>
      <c r="D117" s="712"/>
      <c r="E117" s="710"/>
      <c r="F117" s="713"/>
      <c r="G117" s="710"/>
      <c r="H117" s="713"/>
      <c r="I117" s="710"/>
      <c r="J117" s="713"/>
      <c r="K117" s="99"/>
      <c r="L117" s="876"/>
      <c r="M117" s="710"/>
      <c r="N117" s="712"/>
      <c r="O117" s="99"/>
      <c r="P117" s="99"/>
      <c r="Q117" s="99"/>
      <c r="R117" s="714"/>
    </row>
    <row r="118" spans="1:18" ht="15">
      <c r="A118" s="1266" t="s">
        <v>652</v>
      </c>
      <c r="B118" s="711">
        <v>1</v>
      </c>
      <c r="C118" s="99">
        <v>47</v>
      </c>
      <c r="D118" s="712">
        <v>5.4</v>
      </c>
      <c r="E118" s="877">
        <v>1</v>
      </c>
      <c r="F118" s="713" t="s">
        <v>311</v>
      </c>
      <c r="G118" s="237" t="s">
        <v>1880</v>
      </c>
      <c r="H118" s="713" t="s">
        <v>1882</v>
      </c>
      <c r="I118" s="710"/>
      <c r="J118" s="713"/>
      <c r="K118" s="99"/>
      <c r="L118" s="876"/>
      <c r="M118" s="710"/>
      <c r="N118" s="712"/>
      <c r="O118" s="99"/>
      <c r="P118" s="99"/>
      <c r="Q118" s="99"/>
      <c r="R118" s="714"/>
    </row>
    <row r="119" spans="1:18" ht="15">
      <c r="A119" s="862"/>
      <c r="B119" s="711">
        <v>2</v>
      </c>
      <c r="C119" s="99">
        <v>47</v>
      </c>
      <c r="D119" s="712">
        <v>5.5</v>
      </c>
      <c r="E119" s="877">
        <v>1</v>
      </c>
      <c r="F119" s="713" t="s">
        <v>311</v>
      </c>
      <c r="G119" s="237" t="s">
        <v>1880</v>
      </c>
      <c r="H119" s="713" t="s">
        <v>1882</v>
      </c>
      <c r="I119" s="710"/>
      <c r="J119" s="713"/>
      <c r="K119" s="99"/>
      <c r="L119" s="876"/>
      <c r="M119" s="710"/>
      <c r="N119" s="712"/>
      <c r="O119" s="99"/>
      <c r="P119" s="99"/>
      <c r="Q119" s="99"/>
      <c r="R119" s="714"/>
    </row>
    <row r="120" spans="1:18" ht="15">
      <c r="A120" s="862"/>
      <c r="B120" s="711">
        <v>3</v>
      </c>
      <c r="C120" s="99">
        <v>47</v>
      </c>
      <c r="D120" s="712">
        <v>5.6</v>
      </c>
      <c r="E120" s="877">
        <v>1</v>
      </c>
      <c r="F120" s="713" t="s">
        <v>311</v>
      </c>
      <c r="G120" s="237" t="s">
        <v>1880</v>
      </c>
      <c r="H120" s="713" t="s">
        <v>1882</v>
      </c>
      <c r="I120" s="710"/>
      <c r="J120" s="713"/>
      <c r="K120" s="99"/>
      <c r="L120" s="876"/>
      <c r="M120" s="710"/>
      <c r="N120" s="712"/>
      <c r="O120" s="99"/>
      <c r="P120" s="99"/>
      <c r="Q120" s="99"/>
      <c r="R120" s="714"/>
    </row>
    <row r="121" spans="1:18" ht="14.25">
      <c r="A121" s="862" t="s">
        <v>568</v>
      </c>
      <c r="B121" s="711"/>
      <c r="C121" s="99"/>
      <c r="D121" s="712"/>
      <c r="E121" s="1266">
        <f>SUM(E118:E120)</f>
        <v>3</v>
      </c>
      <c r="F121" s="713"/>
      <c r="G121" s="710"/>
      <c r="H121" s="713"/>
      <c r="I121" s="710"/>
      <c r="J121" s="713"/>
      <c r="K121" s="99"/>
      <c r="L121" s="713"/>
      <c r="M121" s="862">
        <f>SUM(M118:M120)</f>
        <v>0</v>
      </c>
      <c r="N121" s="865">
        <f>SUM(N118:N120)</f>
        <v>0</v>
      </c>
      <c r="O121" s="869"/>
      <c r="P121" s="869"/>
      <c r="Q121" s="869">
        <f>SUM(Q118:Q120)</f>
        <v>0</v>
      </c>
      <c r="R121" s="714"/>
    </row>
    <row r="122" spans="1:18" ht="14.25">
      <c r="A122" s="862"/>
      <c r="B122" s="711"/>
      <c r="C122" s="99"/>
      <c r="D122" s="712"/>
      <c r="E122" s="710"/>
      <c r="F122" s="713"/>
      <c r="G122" s="710"/>
      <c r="H122" s="713"/>
      <c r="I122" s="710"/>
      <c r="J122" s="713"/>
      <c r="K122" s="99"/>
      <c r="L122" s="713"/>
      <c r="M122" s="710"/>
      <c r="N122" s="712"/>
      <c r="O122" s="99"/>
      <c r="P122" s="99"/>
      <c r="Q122" s="99"/>
      <c r="R122" s="714"/>
    </row>
    <row r="123" spans="1:18" ht="15">
      <c r="A123" s="1266" t="s">
        <v>1028</v>
      </c>
      <c r="B123" s="711">
        <v>2</v>
      </c>
      <c r="C123" s="99">
        <v>113</v>
      </c>
      <c r="D123" s="712">
        <v>1.1</v>
      </c>
      <c r="E123" s="1256">
        <v>1</v>
      </c>
      <c r="F123" s="713" t="s">
        <v>238</v>
      </c>
      <c r="G123" s="237" t="s">
        <v>1880</v>
      </c>
      <c r="H123" s="713" t="s">
        <v>1882</v>
      </c>
      <c r="I123" s="710"/>
      <c r="J123" s="713"/>
      <c r="K123" s="99"/>
      <c r="L123" s="876"/>
      <c r="M123" s="862"/>
      <c r="N123" s="1722"/>
      <c r="O123" s="862"/>
      <c r="P123" s="99"/>
      <c r="Q123" s="99"/>
      <c r="R123" s="714"/>
    </row>
    <row r="124" spans="1:18" ht="15">
      <c r="A124" s="862"/>
      <c r="B124" s="711">
        <v>3</v>
      </c>
      <c r="C124" s="99">
        <v>113</v>
      </c>
      <c r="D124" s="712">
        <v>1.2</v>
      </c>
      <c r="E124" s="1256">
        <v>1</v>
      </c>
      <c r="F124" s="713" t="s">
        <v>238</v>
      </c>
      <c r="G124" s="237" t="s">
        <v>1880</v>
      </c>
      <c r="H124" s="713" t="s">
        <v>1882</v>
      </c>
      <c r="I124" s="710"/>
      <c r="J124" s="713"/>
      <c r="K124" s="99"/>
      <c r="L124" s="876"/>
      <c r="M124" s="862"/>
      <c r="N124" s="1722"/>
      <c r="O124" s="862"/>
      <c r="P124" s="99"/>
      <c r="Q124" s="99"/>
      <c r="R124" s="714"/>
    </row>
    <row r="125" spans="1:18" ht="15">
      <c r="A125" s="862"/>
      <c r="B125" s="711">
        <v>4</v>
      </c>
      <c r="C125" s="99">
        <v>113</v>
      </c>
      <c r="D125" s="712">
        <v>1.3</v>
      </c>
      <c r="E125" s="1256">
        <v>0.9</v>
      </c>
      <c r="F125" s="713" t="s">
        <v>238</v>
      </c>
      <c r="G125" s="237" t="s">
        <v>1880</v>
      </c>
      <c r="H125" s="713" t="s">
        <v>1882</v>
      </c>
      <c r="I125" s="710"/>
      <c r="J125" s="713"/>
      <c r="K125" s="99"/>
      <c r="L125" s="876"/>
      <c r="M125" s="862"/>
      <c r="N125" s="1722"/>
      <c r="O125" s="862"/>
      <c r="P125" s="99"/>
      <c r="Q125" s="99"/>
      <c r="R125" s="714"/>
    </row>
    <row r="126" spans="1:18" ht="15">
      <c r="A126" s="862"/>
      <c r="B126" s="711">
        <v>5</v>
      </c>
      <c r="C126" s="99">
        <v>125</v>
      </c>
      <c r="D126" s="712">
        <v>4.3</v>
      </c>
      <c r="E126" s="1256">
        <v>1</v>
      </c>
      <c r="F126" s="713" t="s">
        <v>238</v>
      </c>
      <c r="G126" s="237" t="s">
        <v>1880</v>
      </c>
      <c r="H126" s="713" t="s">
        <v>1882</v>
      </c>
      <c r="I126" s="710"/>
      <c r="J126" s="713"/>
      <c r="K126" s="99"/>
      <c r="L126" s="876"/>
      <c r="M126" s="862"/>
      <c r="N126" s="1722"/>
      <c r="O126" s="862"/>
      <c r="P126" s="99"/>
      <c r="Q126" s="99"/>
      <c r="R126" s="714"/>
    </row>
    <row r="127" spans="1:18" ht="15">
      <c r="A127" s="862"/>
      <c r="B127" s="711">
        <v>6</v>
      </c>
      <c r="C127" s="99">
        <v>125</v>
      </c>
      <c r="D127" s="712">
        <v>4.4</v>
      </c>
      <c r="E127" s="1256">
        <v>1</v>
      </c>
      <c r="F127" s="713" t="s">
        <v>238</v>
      </c>
      <c r="G127" s="237" t="s">
        <v>1880</v>
      </c>
      <c r="H127" s="713" t="s">
        <v>1882</v>
      </c>
      <c r="I127" s="710"/>
      <c r="J127" s="713"/>
      <c r="K127" s="99"/>
      <c r="L127" s="876"/>
      <c r="M127" s="862"/>
      <c r="N127" s="1722"/>
      <c r="O127" s="862"/>
      <c r="P127" s="99"/>
      <c r="Q127" s="99"/>
      <c r="R127" s="714"/>
    </row>
    <row r="128" spans="1:18" ht="15">
      <c r="A128" s="862"/>
      <c r="B128" s="711">
        <v>7</v>
      </c>
      <c r="C128" s="99">
        <v>125</v>
      </c>
      <c r="D128" s="712">
        <v>4.5</v>
      </c>
      <c r="E128" s="1256">
        <v>0.9</v>
      </c>
      <c r="F128" s="713" t="s">
        <v>238</v>
      </c>
      <c r="G128" s="237" t="s">
        <v>1880</v>
      </c>
      <c r="H128" s="713" t="s">
        <v>1882</v>
      </c>
      <c r="I128" s="710"/>
      <c r="J128" s="713"/>
      <c r="K128" s="99"/>
      <c r="L128" s="876"/>
      <c r="M128" s="862"/>
      <c r="N128" s="1722"/>
      <c r="O128" s="862"/>
      <c r="P128" s="99"/>
      <c r="Q128" s="99"/>
      <c r="R128" s="714"/>
    </row>
    <row r="129" spans="1:18" ht="14.25">
      <c r="A129" s="862" t="s">
        <v>568</v>
      </c>
      <c r="B129" s="711"/>
      <c r="C129" s="99"/>
      <c r="D129" s="712"/>
      <c r="E129" s="1272">
        <f>E128+E127+E126+E125+E124+E123</f>
        <v>5.8</v>
      </c>
      <c r="F129" s="713"/>
      <c r="G129" s="710"/>
      <c r="H129" s="713"/>
      <c r="I129" s="710"/>
      <c r="J129" s="713"/>
      <c r="K129" s="99"/>
      <c r="L129" s="713"/>
      <c r="M129" s="710"/>
      <c r="N129" s="712"/>
      <c r="O129" s="99"/>
      <c r="P129" s="99"/>
      <c r="Q129" s="99"/>
      <c r="R129" s="714"/>
    </row>
    <row r="130" spans="1:18" ht="15">
      <c r="A130" s="1266" t="s">
        <v>1029</v>
      </c>
      <c r="B130" s="711">
        <v>3</v>
      </c>
      <c r="C130" s="99">
        <v>555</v>
      </c>
      <c r="D130" s="712">
        <v>14.1</v>
      </c>
      <c r="E130" s="1256">
        <v>1</v>
      </c>
      <c r="F130" s="713" t="s">
        <v>238</v>
      </c>
      <c r="G130" s="237" t="s">
        <v>1880</v>
      </c>
      <c r="H130" s="713" t="s">
        <v>1882</v>
      </c>
      <c r="I130" s="710"/>
      <c r="J130" s="713"/>
      <c r="K130" s="99"/>
      <c r="L130" s="876"/>
      <c r="M130" s="710"/>
      <c r="N130" s="712"/>
      <c r="O130" s="99"/>
      <c r="P130" s="99"/>
      <c r="Q130" s="99"/>
      <c r="R130" s="714"/>
    </row>
    <row r="131" spans="1:18" ht="15">
      <c r="A131" s="862"/>
      <c r="B131" s="711">
        <v>4</v>
      </c>
      <c r="C131" s="99">
        <v>555</v>
      </c>
      <c r="D131" s="712">
        <v>14.2</v>
      </c>
      <c r="E131" s="1256">
        <v>1</v>
      </c>
      <c r="F131" s="713" t="s">
        <v>238</v>
      </c>
      <c r="G131" s="237" t="s">
        <v>1880</v>
      </c>
      <c r="H131" s="713" t="s">
        <v>1882</v>
      </c>
      <c r="I131" s="710"/>
      <c r="J131" s="713"/>
      <c r="K131" s="99"/>
      <c r="L131" s="876"/>
      <c r="M131" s="710"/>
      <c r="N131" s="712"/>
      <c r="O131" s="99"/>
      <c r="P131" s="99"/>
      <c r="Q131" s="99"/>
      <c r="R131" s="714"/>
    </row>
    <row r="132" spans="1:18" ht="15">
      <c r="A132" s="862"/>
      <c r="B132" s="711">
        <v>5</v>
      </c>
      <c r="C132" s="99">
        <v>555</v>
      </c>
      <c r="D132" s="712">
        <v>14.3</v>
      </c>
      <c r="E132" s="1256">
        <v>0.9</v>
      </c>
      <c r="F132" s="713" t="s">
        <v>238</v>
      </c>
      <c r="G132" s="237" t="s">
        <v>1880</v>
      </c>
      <c r="H132" s="713" t="s">
        <v>1882</v>
      </c>
      <c r="I132" s="1723"/>
      <c r="J132" s="713"/>
      <c r="K132" s="99"/>
      <c r="L132" s="819"/>
      <c r="M132" s="867"/>
      <c r="N132" s="868"/>
      <c r="O132" s="99"/>
      <c r="P132" s="99"/>
      <c r="Q132" s="99"/>
      <c r="R132" s="714"/>
    </row>
    <row r="133" spans="1:18" ht="15">
      <c r="A133" s="862"/>
      <c r="B133" s="711">
        <v>6</v>
      </c>
      <c r="C133" s="99">
        <v>561</v>
      </c>
      <c r="D133" s="712">
        <v>7.2</v>
      </c>
      <c r="E133" s="1256">
        <v>1</v>
      </c>
      <c r="F133" s="713" t="s">
        <v>364</v>
      </c>
      <c r="G133" s="237" t="s">
        <v>1885</v>
      </c>
      <c r="H133" s="713" t="s">
        <v>1882</v>
      </c>
      <c r="I133" s="1723"/>
      <c r="J133" s="713"/>
      <c r="K133" s="99"/>
      <c r="L133" s="819" t="s">
        <v>1884</v>
      </c>
      <c r="M133" s="867">
        <v>1.5</v>
      </c>
      <c r="N133" s="868">
        <v>1.5</v>
      </c>
      <c r="O133" s="99"/>
      <c r="P133" s="99"/>
      <c r="Q133" s="99"/>
      <c r="R133" s="714"/>
    </row>
    <row r="134" spans="1:18" ht="15">
      <c r="A134" s="862"/>
      <c r="B134" s="711">
        <v>7</v>
      </c>
      <c r="C134" s="99">
        <v>561</v>
      </c>
      <c r="D134" s="712">
        <v>7.3</v>
      </c>
      <c r="E134" s="1256">
        <v>1</v>
      </c>
      <c r="F134" s="713" t="s">
        <v>364</v>
      </c>
      <c r="G134" s="237" t="s">
        <v>1885</v>
      </c>
      <c r="H134" s="713" t="s">
        <v>1882</v>
      </c>
      <c r="I134" s="1723"/>
      <c r="J134" s="713"/>
      <c r="K134" s="99"/>
      <c r="L134" s="819" t="s">
        <v>1884</v>
      </c>
      <c r="M134" s="867">
        <v>1.5</v>
      </c>
      <c r="N134" s="868">
        <v>1.5</v>
      </c>
      <c r="O134" s="99"/>
      <c r="P134" s="99"/>
      <c r="Q134" s="99"/>
      <c r="R134" s="714"/>
    </row>
    <row r="135" spans="1:18" ht="15">
      <c r="A135" s="862"/>
      <c r="B135" s="711">
        <v>8</v>
      </c>
      <c r="C135" s="99">
        <v>561</v>
      </c>
      <c r="D135" s="712">
        <v>15.2</v>
      </c>
      <c r="E135" s="1256">
        <v>1</v>
      </c>
      <c r="F135" s="713" t="s">
        <v>364</v>
      </c>
      <c r="G135" s="237" t="s">
        <v>1885</v>
      </c>
      <c r="H135" s="713" t="s">
        <v>1882</v>
      </c>
      <c r="I135" s="1723"/>
      <c r="J135" s="713"/>
      <c r="K135" s="99"/>
      <c r="L135" s="819" t="s">
        <v>1884</v>
      </c>
      <c r="M135" s="867">
        <v>1.5</v>
      </c>
      <c r="N135" s="868">
        <v>1.5</v>
      </c>
      <c r="O135" s="99"/>
      <c r="P135" s="99"/>
      <c r="Q135" s="99"/>
      <c r="R135" s="714"/>
    </row>
    <row r="136" spans="1:18" ht="15">
      <c r="A136" s="862"/>
      <c r="B136" s="711">
        <v>9</v>
      </c>
      <c r="C136" s="99">
        <v>564</v>
      </c>
      <c r="D136" s="712">
        <v>10.2</v>
      </c>
      <c r="E136" s="1256">
        <v>1</v>
      </c>
      <c r="F136" s="713" t="s">
        <v>364</v>
      </c>
      <c r="G136" s="237" t="s">
        <v>1885</v>
      </c>
      <c r="H136" s="713" t="s">
        <v>1882</v>
      </c>
      <c r="I136" s="1723"/>
      <c r="J136" s="713"/>
      <c r="K136" s="99"/>
      <c r="L136" s="819" t="s">
        <v>1884</v>
      </c>
      <c r="M136" s="867">
        <v>1.5</v>
      </c>
      <c r="N136" s="868">
        <v>1.5</v>
      </c>
      <c r="O136" s="99"/>
      <c r="P136" s="99"/>
      <c r="Q136" s="99"/>
      <c r="R136" s="714"/>
    </row>
    <row r="137" spans="1:18" ht="15" thickBot="1">
      <c r="A137" s="862"/>
      <c r="B137" s="711"/>
      <c r="C137" s="99"/>
      <c r="D137" s="712"/>
      <c r="E137" s="1276">
        <f>E136+E135+E134+E133+E132+E131+E130</f>
        <v>6.9</v>
      </c>
      <c r="F137" s="713"/>
      <c r="G137" s="710"/>
      <c r="H137" s="713"/>
      <c r="I137" s="710"/>
      <c r="J137" s="713"/>
      <c r="K137" s="99"/>
      <c r="L137" s="713"/>
      <c r="M137" s="863">
        <f aca="true" t="shared" si="5" ref="M137:R137">M136+M135</f>
        <v>3</v>
      </c>
      <c r="N137" s="863">
        <f t="shared" si="5"/>
        <v>3</v>
      </c>
      <c r="O137" s="863">
        <f t="shared" si="5"/>
        <v>0</v>
      </c>
      <c r="P137" s="863">
        <f t="shared" si="5"/>
        <v>0</v>
      </c>
      <c r="Q137" s="863">
        <f t="shared" si="5"/>
        <v>0</v>
      </c>
      <c r="R137" s="863">
        <f t="shared" si="5"/>
        <v>0</v>
      </c>
    </row>
    <row r="138" spans="1:18" ht="15.75" thickBot="1">
      <c r="A138" s="862" t="s">
        <v>644</v>
      </c>
      <c r="B138" s="711"/>
      <c r="C138" s="99"/>
      <c r="D138" s="712"/>
      <c r="E138" s="1267">
        <f>E137+E129+E121+E116+E76+E70+E63+E49</f>
        <v>70.5</v>
      </c>
      <c r="F138" s="713"/>
      <c r="G138" s="710"/>
      <c r="H138" s="713"/>
      <c r="I138" s="710"/>
      <c r="J138" s="713"/>
      <c r="K138" s="99"/>
      <c r="L138" s="713"/>
      <c r="M138" s="881" t="e">
        <f>M136+#REF!+#REF!</f>
        <v>#REF!</v>
      </c>
      <c r="N138" s="881" t="e">
        <f>N136+#REF!+#REF!</f>
        <v>#REF!</v>
      </c>
      <c r="O138" s="881" t="e">
        <f>O136+#REF!+#REF!</f>
        <v>#REF!</v>
      </c>
      <c r="P138" s="881" t="e">
        <f>P136+#REF!+#REF!</f>
        <v>#REF!</v>
      </c>
      <c r="Q138" s="881" t="e">
        <f>Q136+#REF!+#REF!</f>
        <v>#REF!</v>
      </c>
      <c r="R138" s="881" t="e">
        <f>R136+#REF!+#REF!</f>
        <v>#REF!</v>
      </c>
    </row>
    <row r="139" spans="1:18" ht="15.75" thickBot="1">
      <c r="A139" s="1725"/>
      <c r="B139" s="1204"/>
      <c r="C139" s="1205"/>
      <c r="D139" s="1205"/>
      <c r="E139" s="1726"/>
      <c r="F139" s="1077"/>
      <c r="G139" s="1268"/>
      <c r="H139" s="1077"/>
      <c r="I139" s="1268"/>
      <c r="J139" s="1077"/>
      <c r="K139" s="1269"/>
      <c r="L139" s="1077"/>
      <c r="M139" s="881"/>
      <c r="N139" s="881"/>
      <c r="O139" s="881"/>
      <c r="P139" s="881"/>
      <c r="Q139" s="881"/>
      <c r="R139" s="881"/>
    </row>
    <row r="140" spans="1:18" ht="15.75" customHeight="1" thickBot="1">
      <c r="A140" s="2385" t="s">
        <v>628</v>
      </c>
      <c r="B140" s="2386"/>
      <c r="C140" s="2386"/>
      <c r="D140" s="2387"/>
      <c r="E140" s="1052">
        <f>E138+E40</f>
        <v>89.4</v>
      </c>
      <c r="F140" s="878"/>
      <c r="G140" s="879"/>
      <c r="H140" s="878"/>
      <c r="I140" s="879"/>
      <c r="J140" s="878"/>
      <c r="K140" s="880"/>
      <c r="L140" s="878"/>
      <c r="M140" s="881" t="e">
        <f>M138+M40</f>
        <v>#REF!</v>
      </c>
      <c r="N140" s="881" t="e">
        <f>N137+N116+N49</f>
        <v>#REF!</v>
      </c>
      <c r="O140" s="881" t="e">
        <f>O137+O116+O49</f>
        <v>#REF!</v>
      </c>
      <c r="P140" s="881" t="e">
        <f>P137+P116+P49</f>
        <v>#REF!</v>
      </c>
      <c r="Q140" s="881" t="e">
        <f>Q137+Q116+Q49</f>
        <v>#REF!</v>
      </c>
      <c r="R140" s="881" t="e">
        <f>R137+R116+R49</f>
        <v>#REF!</v>
      </c>
    </row>
  </sheetData>
  <sheetProtection/>
  <mergeCells count="29">
    <mergeCell ref="R7:R9"/>
    <mergeCell ref="A6:A9"/>
    <mergeCell ref="B6:B9"/>
    <mergeCell ref="C6:C9"/>
    <mergeCell ref="D6:D9"/>
    <mergeCell ref="A11:R11"/>
    <mergeCell ref="O8:O9"/>
    <mergeCell ref="I6:J6"/>
    <mergeCell ref="P8:P9"/>
    <mergeCell ref="A41:R41"/>
    <mergeCell ref="A45:R45"/>
    <mergeCell ref="A140:D140"/>
    <mergeCell ref="A40:D40"/>
    <mergeCell ref="Q8:Q9"/>
    <mergeCell ref="K6:K9"/>
    <mergeCell ref="L6:L9"/>
    <mergeCell ref="I7:I9"/>
    <mergeCell ref="J7:J9"/>
    <mergeCell ref="N8:N9"/>
    <mergeCell ref="I2:J2"/>
    <mergeCell ref="E3:M3"/>
    <mergeCell ref="E4:M4"/>
    <mergeCell ref="G6:G9"/>
    <mergeCell ref="H6:H9"/>
    <mergeCell ref="E6:E9"/>
    <mergeCell ref="F6:F9"/>
    <mergeCell ref="M6:R6"/>
    <mergeCell ref="M7:M9"/>
    <mergeCell ref="N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2:U104"/>
  <sheetViews>
    <sheetView zoomScalePageLayoutView="0" workbookViewId="0" topLeftCell="A1">
      <selection activeCell="F104" sqref="F104"/>
    </sheetView>
  </sheetViews>
  <sheetFormatPr defaultColWidth="9.140625" defaultRowHeight="15"/>
  <cols>
    <col min="1" max="1" width="18.28125" style="0" customWidth="1"/>
    <col min="2" max="2" width="2.57421875" style="0" hidden="1" customWidth="1"/>
    <col min="3" max="3" width="16.140625" style="0" customWidth="1"/>
    <col min="4" max="4" width="8.57421875" style="0" customWidth="1"/>
    <col min="5" max="5" width="9.7109375" style="0" customWidth="1"/>
    <col min="6" max="6" width="15.00390625" style="0" customWidth="1"/>
    <col min="7" max="7" width="15.57421875" style="0" customWidth="1"/>
    <col min="8" max="8" width="14.7109375" style="0" customWidth="1"/>
    <col min="9" max="9" width="11.421875" style="0" customWidth="1"/>
    <col min="10" max="10" width="14.421875" style="0" customWidth="1"/>
    <col min="11" max="11" width="13.28125" style="0" customWidth="1"/>
    <col min="12" max="12" width="16.57421875" style="0" customWidth="1"/>
    <col min="13" max="13" width="7.28125" style="0" customWidth="1"/>
    <col min="14" max="14" width="8.28125" style="0" customWidth="1"/>
    <col min="15" max="15" width="7.00390625" style="0" customWidth="1"/>
    <col min="16" max="16" width="6.8515625" style="0" customWidth="1"/>
    <col min="17" max="17" width="6.7109375" style="0" customWidth="1"/>
    <col min="18" max="18" width="6.00390625" style="0" customWidth="1"/>
    <col min="19" max="19" width="12.00390625" style="0" customWidth="1"/>
  </cols>
  <sheetData>
    <row r="2" spans="1:20" ht="18">
      <c r="A2" s="52"/>
      <c r="B2" s="52"/>
      <c r="C2" s="52"/>
      <c r="D2" s="52"/>
      <c r="E2" s="52"/>
      <c r="F2" s="1374" t="s">
        <v>863</v>
      </c>
      <c r="G2" s="1375"/>
      <c r="H2" s="1375"/>
      <c r="I2" s="1375"/>
      <c r="J2" s="1375"/>
      <c r="K2" s="1376" t="s">
        <v>1131</v>
      </c>
      <c r="L2" s="1376"/>
      <c r="M2" s="52"/>
      <c r="N2" s="52"/>
      <c r="O2" s="52"/>
      <c r="P2" s="52"/>
      <c r="Q2" s="52"/>
      <c r="R2" s="52"/>
      <c r="S2" s="52"/>
      <c r="T2" s="52"/>
    </row>
    <row r="3" spans="1:20" ht="18">
      <c r="A3" s="52"/>
      <c r="B3" s="52"/>
      <c r="C3" s="52"/>
      <c r="D3" s="52"/>
      <c r="E3" s="52"/>
      <c r="F3" s="1374"/>
      <c r="G3" s="1375"/>
      <c r="H3" s="1375"/>
      <c r="I3" s="1375"/>
      <c r="J3" s="1375"/>
      <c r="K3" s="1376"/>
      <c r="L3" s="1376"/>
      <c r="M3" s="52"/>
      <c r="N3" s="52"/>
      <c r="O3" s="52"/>
      <c r="P3" s="52"/>
      <c r="Q3" s="52"/>
      <c r="R3" s="52"/>
      <c r="S3" s="52"/>
      <c r="T3" s="52"/>
    </row>
    <row r="4" spans="1:20" ht="18">
      <c r="A4" s="52"/>
      <c r="B4" s="52"/>
      <c r="C4" s="52"/>
      <c r="D4" s="52"/>
      <c r="E4" s="52"/>
      <c r="F4" s="1375"/>
      <c r="G4" s="1375"/>
      <c r="H4" s="1377"/>
      <c r="I4" s="1377" t="s">
        <v>653</v>
      </c>
      <c r="J4" s="1377"/>
      <c r="K4" s="1375"/>
      <c r="L4" s="1375"/>
      <c r="M4" s="52"/>
      <c r="N4" s="52"/>
      <c r="O4" s="52"/>
      <c r="P4" s="52"/>
      <c r="Q4" s="52"/>
      <c r="R4" s="52"/>
      <c r="S4" s="52"/>
      <c r="T4" s="52"/>
    </row>
    <row r="5" spans="1:20" ht="14.25">
      <c r="A5" s="2407" t="s">
        <v>654</v>
      </c>
      <c r="B5" s="2407"/>
      <c r="C5" s="2406" t="s">
        <v>655</v>
      </c>
      <c r="D5" s="2406" t="s">
        <v>656</v>
      </c>
      <c r="E5" s="2406" t="s">
        <v>657</v>
      </c>
      <c r="F5" s="2406" t="s">
        <v>658</v>
      </c>
      <c r="G5" s="2406" t="s">
        <v>659</v>
      </c>
      <c r="H5" s="2407" t="s">
        <v>660</v>
      </c>
      <c r="I5" s="2411" t="s">
        <v>661</v>
      </c>
      <c r="J5" s="2412"/>
      <c r="K5" s="2406" t="s">
        <v>662</v>
      </c>
      <c r="L5" s="2406" t="s">
        <v>663</v>
      </c>
      <c r="M5" s="2075" t="s">
        <v>664</v>
      </c>
      <c r="N5" s="2406" t="s">
        <v>665</v>
      </c>
      <c r="O5" s="2406"/>
      <c r="P5" s="2406"/>
      <c r="Q5" s="2406"/>
      <c r="R5" s="2406"/>
      <c r="S5" s="2406"/>
      <c r="T5" s="2406"/>
    </row>
    <row r="6" spans="1:20" ht="14.25">
      <c r="A6" s="2407"/>
      <c r="B6" s="2407"/>
      <c r="C6" s="2406"/>
      <c r="D6" s="2406"/>
      <c r="E6" s="2406"/>
      <c r="F6" s="2406"/>
      <c r="G6" s="2406"/>
      <c r="H6" s="2407"/>
      <c r="I6" s="2406" t="s">
        <v>666</v>
      </c>
      <c r="J6" s="2407" t="s">
        <v>667</v>
      </c>
      <c r="K6" s="2406"/>
      <c r="L6" s="2406"/>
      <c r="M6" s="2075"/>
      <c r="N6" s="2406" t="s">
        <v>668</v>
      </c>
      <c r="O6" s="2406" t="s">
        <v>636</v>
      </c>
      <c r="P6" s="2406"/>
      <c r="Q6" s="2406"/>
      <c r="R6" s="2406"/>
      <c r="S6" s="2406"/>
      <c r="T6" s="2406"/>
    </row>
    <row r="7" spans="1:20" ht="14.25" customHeight="1">
      <c r="A7" s="2407"/>
      <c r="B7" s="2407"/>
      <c r="C7" s="2406"/>
      <c r="D7" s="2406"/>
      <c r="E7" s="2406"/>
      <c r="F7" s="2406"/>
      <c r="G7" s="2406"/>
      <c r="H7" s="2407"/>
      <c r="I7" s="2406"/>
      <c r="J7" s="2407"/>
      <c r="K7" s="2406"/>
      <c r="L7" s="2406"/>
      <c r="M7" s="2075"/>
      <c r="N7" s="2406"/>
      <c r="O7" s="2415" t="s">
        <v>307</v>
      </c>
      <c r="P7" s="2415" t="s">
        <v>310</v>
      </c>
      <c r="Q7" s="2415" t="s">
        <v>311</v>
      </c>
      <c r="R7" s="2415" t="s">
        <v>1379</v>
      </c>
      <c r="S7" s="2416" t="s">
        <v>669</v>
      </c>
      <c r="T7" s="2075" t="s">
        <v>670</v>
      </c>
    </row>
    <row r="8" spans="1:20" ht="14.25">
      <c r="A8" s="2407"/>
      <c r="B8" s="2407"/>
      <c r="C8" s="2406"/>
      <c r="D8" s="2406"/>
      <c r="E8" s="2406"/>
      <c r="F8" s="2406"/>
      <c r="G8" s="2406"/>
      <c r="H8" s="2407"/>
      <c r="I8" s="2406"/>
      <c r="J8" s="2407"/>
      <c r="K8" s="2406"/>
      <c r="L8" s="2406"/>
      <c r="M8" s="2075"/>
      <c r="N8" s="2406"/>
      <c r="O8" s="2415"/>
      <c r="P8" s="2415"/>
      <c r="Q8" s="2415"/>
      <c r="R8" s="2415"/>
      <c r="S8" s="2416"/>
      <c r="T8" s="2075"/>
    </row>
    <row r="9" spans="1:20" ht="3.75" customHeight="1">
      <c r="A9" s="2407"/>
      <c r="B9" s="2407"/>
      <c r="C9" s="2406"/>
      <c r="D9" s="2406"/>
      <c r="E9" s="2406"/>
      <c r="F9" s="2406"/>
      <c r="G9" s="2406"/>
      <c r="H9" s="2407"/>
      <c r="I9" s="2406"/>
      <c r="J9" s="2407"/>
      <c r="K9" s="2406"/>
      <c r="L9" s="2406"/>
      <c r="M9" s="2075"/>
      <c r="N9" s="2406"/>
      <c r="O9" s="2415"/>
      <c r="P9" s="2415"/>
      <c r="Q9" s="2415"/>
      <c r="R9" s="2415"/>
      <c r="S9" s="2416"/>
      <c r="T9" s="2075"/>
    </row>
    <row r="10" spans="1:20" ht="14.25" customHeight="1" hidden="1">
      <c r="A10" s="2407"/>
      <c r="B10" s="2407"/>
      <c r="C10" s="2406"/>
      <c r="D10" s="2406"/>
      <c r="E10" s="2406"/>
      <c r="F10" s="2406"/>
      <c r="G10" s="2406"/>
      <c r="H10" s="2407"/>
      <c r="I10" s="2406"/>
      <c r="J10" s="2407"/>
      <c r="K10" s="2406"/>
      <c r="L10" s="2406"/>
      <c r="M10" s="2075"/>
      <c r="N10" s="2406"/>
      <c r="O10" s="2415"/>
      <c r="P10" s="2415"/>
      <c r="Q10" s="2415"/>
      <c r="R10" s="2415"/>
      <c r="S10" s="2416"/>
      <c r="T10" s="2075"/>
    </row>
    <row r="11" spans="1:20" ht="14.25" customHeight="1" hidden="1">
      <c r="A11" s="2407"/>
      <c r="B11" s="2407"/>
      <c r="C11" s="2406"/>
      <c r="D11" s="2406"/>
      <c r="E11" s="2406"/>
      <c r="F11" s="2406"/>
      <c r="G11" s="2406"/>
      <c r="H11" s="2407"/>
      <c r="I11" s="2406"/>
      <c r="J11" s="2407"/>
      <c r="K11" s="2406"/>
      <c r="L11" s="2406"/>
      <c r="M11" s="2075"/>
      <c r="N11" s="2406"/>
      <c r="O11" s="2415"/>
      <c r="P11" s="2415"/>
      <c r="Q11" s="2415"/>
      <c r="R11" s="2415"/>
      <c r="S11" s="2416"/>
      <c r="T11" s="2075"/>
    </row>
    <row r="12" spans="1:20" ht="14.25">
      <c r="A12" s="729">
        <v>1</v>
      </c>
      <c r="B12" s="729"/>
      <c r="C12" s="729">
        <v>2</v>
      </c>
      <c r="D12" s="729">
        <v>3</v>
      </c>
      <c r="E12" s="729">
        <v>4</v>
      </c>
      <c r="F12" s="729">
        <v>5</v>
      </c>
      <c r="G12" s="729">
        <v>6</v>
      </c>
      <c r="H12" s="729">
        <v>7</v>
      </c>
      <c r="I12" s="729">
        <v>8</v>
      </c>
      <c r="J12" s="729">
        <v>9</v>
      </c>
      <c r="K12" s="729">
        <v>10</v>
      </c>
      <c r="L12" s="729">
        <v>11</v>
      </c>
      <c r="M12" s="729">
        <v>12</v>
      </c>
      <c r="N12" s="729">
        <v>13</v>
      </c>
      <c r="O12" s="729">
        <v>14</v>
      </c>
      <c r="P12" s="729">
        <v>15</v>
      </c>
      <c r="Q12" s="729">
        <v>16</v>
      </c>
      <c r="R12" s="729">
        <v>17</v>
      </c>
      <c r="S12" s="729">
        <v>18</v>
      </c>
      <c r="T12" s="729">
        <v>19</v>
      </c>
    </row>
    <row r="13" spans="1:20" ht="14.25">
      <c r="A13" s="2414" t="s">
        <v>671</v>
      </c>
      <c r="B13" s="2414"/>
      <c r="C13" s="2414"/>
      <c r="D13" s="2414"/>
      <c r="E13" s="2414"/>
      <c r="F13" s="2414"/>
      <c r="G13" s="2414"/>
      <c r="H13" s="2414"/>
      <c r="I13" s="2414"/>
      <c r="J13" s="2414"/>
      <c r="K13" s="2414"/>
      <c r="L13" s="2414"/>
      <c r="M13" s="2414"/>
      <c r="N13" s="2414"/>
      <c r="O13" s="2414"/>
      <c r="P13" s="2414"/>
      <c r="Q13" s="2414"/>
      <c r="R13" s="2414"/>
      <c r="S13" s="2414"/>
      <c r="T13" s="2414"/>
    </row>
    <row r="14" spans="1:21" ht="18">
      <c r="A14" s="1120" t="s">
        <v>672</v>
      </c>
      <c r="B14" s="53"/>
      <c r="C14" s="1120">
        <v>1</v>
      </c>
      <c r="D14" s="1120">
        <v>4</v>
      </c>
      <c r="E14" s="1120">
        <v>9.2</v>
      </c>
      <c r="F14" s="1126">
        <v>0.5</v>
      </c>
      <c r="G14" s="1120" t="s">
        <v>373</v>
      </c>
      <c r="H14" s="1121" t="s">
        <v>411</v>
      </c>
      <c r="I14" s="1121" t="s">
        <v>206</v>
      </c>
      <c r="J14" s="1121" t="s">
        <v>206</v>
      </c>
      <c r="K14" s="1121" t="s">
        <v>16</v>
      </c>
      <c r="L14" s="1121" t="s">
        <v>864</v>
      </c>
      <c r="M14" s="1120" t="s">
        <v>307</v>
      </c>
      <c r="N14" s="1120">
        <v>2.55</v>
      </c>
      <c r="O14" s="1122">
        <v>2.25</v>
      </c>
      <c r="P14" s="1120"/>
      <c r="Q14" s="1120"/>
      <c r="R14" s="1120">
        <v>0.2</v>
      </c>
      <c r="S14" s="1120">
        <v>0.1</v>
      </c>
      <c r="T14" s="1379" t="s">
        <v>866</v>
      </c>
      <c r="U14" s="53"/>
    </row>
    <row r="15" spans="1:21" ht="18">
      <c r="A15" s="1120" t="s">
        <v>1133</v>
      </c>
      <c r="B15" s="53"/>
      <c r="C15" s="1120">
        <v>2</v>
      </c>
      <c r="D15" s="1120">
        <v>46</v>
      </c>
      <c r="E15" s="1378">
        <v>10.1</v>
      </c>
      <c r="F15" s="1126">
        <v>1</v>
      </c>
      <c r="G15" s="1120" t="s">
        <v>342</v>
      </c>
      <c r="H15" s="1121" t="s">
        <v>411</v>
      </c>
      <c r="I15" s="1121" t="s">
        <v>1380</v>
      </c>
      <c r="J15" s="1121"/>
      <c r="K15" s="1121" t="s">
        <v>16</v>
      </c>
      <c r="L15" s="1121" t="s">
        <v>864</v>
      </c>
      <c r="M15" s="1120" t="s">
        <v>307</v>
      </c>
      <c r="N15" s="1120">
        <v>5.6</v>
      </c>
      <c r="O15" s="1122">
        <v>4.5</v>
      </c>
      <c r="P15" s="1120"/>
      <c r="Q15" s="1120"/>
      <c r="R15" s="1120">
        <v>0.5</v>
      </c>
      <c r="S15" s="1120">
        <v>0.6</v>
      </c>
      <c r="T15" s="1379" t="s">
        <v>866</v>
      </c>
      <c r="U15" s="53"/>
    </row>
    <row r="16" spans="1:21" ht="18">
      <c r="A16" s="1120" t="s">
        <v>869</v>
      </c>
      <c r="B16" s="53"/>
      <c r="C16" s="1120">
        <v>3</v>
      </c>
      <c r="D16" s="1120">
        <v>49</v>
      </c>
      <c r="E16" s="1120">
        <v>15</v>
      </c>
      <c r="F16" s="1126">
        <v>1</v>
      </c>
      <c r="G16" s="1120" t="s">
        <v>342</v>
      </c>
      <c r="H16" s="1121" t="s">
        <v>411</v>
      </c>
      <c r="I16" s="1121" t="s">
        <v>206</v>
      </c>
      <c r="J16" s="1121" t="s">
        <v>206</v>
      </c>
      <c r="K16" s="1121" t="s">
        <v>16</v>
      </c>
      <c r="L16" s="1121" t="s">
        <v>864</v>
      </c>
      <c r="M16" s="1120" t="s">
        <v>307</v>
      </c>
      <c r="N16" s="1120">
        <v>5.5</v>
      </c>
      <c r="O16" s="1122">
        <v>4.5</v>
      </c>
      <c r="P16" s="1120"/>
      <c r="Q16" s="1120"/>
      <c r="R16" s="1120">
        <v>0.5</v>
      </c>
      <c r="S16" s="1120">
        <v>0.5</v>
      </c>
      <c r="T16" s="1379" t="s">
        <v>866</v>
      </c>
      <c r="U16" s="53"/>
    </row>
    <row r="17" spans="1:20" ht="18">
      <c r="A17" s="1111" t="s">
        <v>244</v>
      </c>
      <c r="B17" s="1105"/>
      <c r="C17" s="1105"/>
      <c r="D17" s="1105"/>
      <c r="E17" s="1105"/>
      <c r="F17" s="1123">
        <f>F16+F15+F14</f>
        <v>2.5</v>
      </c>
      <c r="G17" s="109"/>
      <c r="H17" s="109"/>
      <c r="I17" s="109"/>
      <c r="J17" s="109"/>
      <c r="K17" s="109"/>
      <c r="L17" s="109"/>
      <c r="M17" s="109"/>
      <c r="N17" s="1126">
        <f aca="true" t="shared" si="0" ref="N17:S17">N14+N15+N16</f>
        <v>13.649999999999999</v>
      </c>
      <c r="O17" s="1380">
        <f t="shared" si="0"/>
        <v>11.25</v>
      </c>
      <c r="P17" s="1126">
        <f t="shared" si="0"/>
        <v>0</v>
      </c>
      <c r="Q17" s="1126">
        <f t="shared" si="0"/>
        <v>0</v>
      </c>
      <c r="R17" s="1126">
        <f t="shared" si="0"/>
        <v>1.2</v>
      </c>
      <c r="S17" s="1126">
        <f t="shared" si="0"/>
        <v>1.2</v>
      </c>
      <c r="T17" s="1379" t="s">
        <v>866</v>
      </c>
    </row>
    <row r="18" spans="1:20" ht="14.25">
      <c r="A18" s="1519"/>
      <c r="B18" s="1519"/>
      <c r="C18" s="1519"/>
      <c r="D18" s="1519"/>
      <c r="E18" s="1519"/>
      <c r="F18" s="1519"/>
      <c r="G18" s="1519"/>
      <c r="H18" s="1519"/>
      <c r="I18" s="1522"/>
      <c r="J18" s="1523" t="s">
        <v>677</v>
      </c>
      <c r="K18" s="1519"/>
      <c r="L18" s="1519"/>
      <c r="M18" s="1519"/>
      <c r="N18" s="1519"/>
      <c r="O18" s="1519"/>
      <c r="P18" s="1519"/>
      <c r="Q18" s="1519"/>
      <c r="R18" s="1519"/>
      <c r="S18" s="1519"/>
      <c r="T18" s="1519"/>
    </row>
    <row r="19" spans="1:21" ht="18">
      <c r="A19" s="1120" t="s">
        <v>1134</v>
      </c>
      <c r="B19" s="53"/>
      <c r="C19" s="1120">
        <v>1</v>
      </c>
      <c r="D19" s="1120">
        <v>23</v>
      </c>
      <c r="E19" s="1378">
        <v>13.2</v>
      </c>
      <c r="F19" s="1126">
        <v>0.9</v>
      </c>
      <c r="G19" s="1120" t="s">
        <v>342</v>
      </c>
      <c r="H19" s="1120" t="s">
        <v>411</v>
      </c>
      <c r="I19" s="1121" t="s">
        <v>206</v>
      </c>
      <c r="J19" s="1125" t="s">
        <v>206</v>
      </c>
      <c r="K19" s="1127" t="s">
        <v>16</v>
      </c>
      <c r="L19" s="1127" t="s">
        <v>1135</v>
      </c>
      <c r="M19" s="1127" t="s">
        <v>1136</v>
      </c>
      <c r="N19" s="1120">
        <v>4.7</v>
      </c>
      <c r="O19" s="1120">
        <v>3.15</v>
      </c>
      <c r="P19" s="1120">
        <v>1.35</v>
      </c>
      <c r="Q19" s="502"/>
      <c r="R19" s="502"/>
      <c r="S19" s="1379">
        <v>0.1</v>
      </c>
      <c r="T19" s="1379" t="s">
        <v>866</v>
      </c>
      <c r="U19" s="53"/>
    </row>
    <row r="20" spans="1:21" ht="18">
      <c r="A20" s="1120" t="s">
        <v>1134</v>
      </c>
      <c r="B20" s="53"/>
      <c r="C20" s="1120">
        <v>2</v>
      </c>
      <c r="D20" s="1120">
        <v>23</v>
      </c>
      <c r="E20" s="1378">
        <v>13</v>
      </c>
      <c r="F20" s="1126">
        <v>0.7</v>
      </c>
      <c r="G20" s="1120" t="s">
        <v>342</v>
      </c>
      <c r="H20" s="1120" t="s">
        <v>411</v>
      </c>
      <c r="I20" s="1121" t="s">
        <v>206</v>
      </c>
      <c r="J20" s="1125" t="s">
        <v>206</v>
      </c>
      <c r="K20" s="1127" t="s">
        <v>16</v>
      </c>
      <c r="L20" s="1127" t="s">
        <v>1135</v>
      </c>
      <c r="M20" s="1127" t="s">
        <v>307</v>
      </c>
      <c r="N20" s="1120">
        <v>3.5</v>
      </c>
      <c r="O20" s="1120">
        <v>2.45</v>
      </c>
      <c r="P20" s="1120">
        <v>1</v>
      </c>
      <c r="Q20" s="502"/>
      <c r="R20" s="502"/>
      <c r="S20" s="1379">
        <v>0.1</v>
      </c>
      <c r="T20" s="1379" t="s">
        <v>866</v>
      </c>
      <c r="U20" s="53"/>
    </row>
    <row r="21" spans="1:20" ht="14.25">
      <c r="A21" s="1108" t="s">
        <v>674</v>
      </c>
      <c r="B21" s="53"/>
      <c r="C21" s="53"/>
      <c r="D21" s="53"/>
      <c r="E21" s="53"/>
      <c r="F21" s="1123">
        <f>F20+F19</f>
        <v>1.6</v>
      </c>
      <c r="G21" s="109"/>
      <c r="H21" s="109"/>
      <c r="I21" s="109"/>
      <c r="J21" s="109"/>
      <c r="K21" s="109"/>
      <c r="L21" s="109"/>
      <c r="M21" s="109"/>
      <c r="N21" s="1124">
        <f aca="true" t="shared" si="1" ref="N21:S21">N20+N19</f>
        <v>8.2</v>
      </c>
      <c r="O21" s="1124">
        <f t="shared" si="1"/>
        <v>5.6</v>
      </c>
      <c r="P21" s="1124">
        <f t="shared" si="1"/>
        <v>2.35</v>
      </c>
      <c r="Q21" s="1124">
        <f t="shared" si="1"/>
        <v>0</v>
      </c>
      <c r="R21" s="1124">
        <f t="shared" si="1"/>
        <v>0</v>
      </c>
      <c r="S21" s="1124">
        <f t="shared" si="1"/>
        <v>0.2</v>
      </c>
      <c r="T21" s="53"/>
    </row>
    <row r="22" spans="1:20" ht="14.25">
      <c r="A22" s="1519"/>
      <c r="B22" s="1519"/>
      <c r="C22" s="1519"/>
      <c r="D22" s="1519"/>
      <c r="E22" s="1519"/>
      <c r="F22" s="1519"/>
      <c r="G22" s="1519"/>
      <c r="H22" s="1519"/>
      <c r="I22" s="1520"/>
      <c r="J22" s="1521" t="s">
        <v>675</v>
      </c>
      <c r="K22" s="1519"/>
      <c r="L22" s="1519"/>
      <c r="M22" s="1519"/>
      <c r="N22" s="1519"/>
      <c r="O22" s="1519"/>
      <c r="P22" s="1519"/>
      <c r="Q22" s="1519"/>
      <c r="R22" s="1519"/>
      <c r="S22" s="1519"/>
      <c r="T22" s="1519"/>
    </row>
    <row r="23" spans="1:21" ht="18">
      <c r="A23" s="1120" t="s">
        <v>676</v>
      </c>
      <c r="B23" s="53"/>
      <c r="C23" s="1120">
        <v>1</v>
      </c>
      <c r="D23" s="1120">
        <v>4</v>
      </c>
      <c r="E23" s="1120">
        <v>10</v>
      </c>
      <c r="F23" s="1126">
        <v>1</v>
      </c>
      <c r="G23" s="1120" t="s">
        <v>373</v>
      </c>
      <c r="H23" s="1120" t="s">
        <v>411</v>
      </c>
      <c r="I23" s="1121" t="s">
        <v>206</v>
      </c>
      <c r="J23" s="1121" t="s">
        <v>206</v>
      </c>
      <c r="K23" s="1120" t="s">
        <v>16</v>
      </c>
      <c r="L23" s="1120" t="s">
        <v>865</v>
      </c>
      <c r="M23" s="1120" t="s">
        <v>307</v>
      </c>
      <c r="N23" s="1120">
        <v>5.1</v>
      </c>
      <c r="O23" s="1120">
        <v>4.5</v>
      </c>
      <c r="P23" s="502"/>
      <c r="Q23" s="1120">
        <v>0.5</v>
      </c>
      <c r="R23" s="502"/>
      <c r="S23" s="1379">
        <v>0.1</v>
      </c>
      <c r="T23" s="1379" t="s">
        <v>866</v>
      </c>
      <c r="U23" s="53"/>
    </row>
    <row r="24" spans="1:20" ht="14.25">
      <c r="A24" s="1111" t="s">
        <v>674</v>
      </c>
      <c r="B24" s="1105"/>
      <c r="C24" s="1105"/>
      <c r="D24" s="1105"/>
      <c r="E24" s="1105"/>
      <c r="F24" s="1123">
        <f>F23</f>
        <v>1</v>
      </c>
      <c r="G24" s="109"/>
      <c r="H24" s="109"/>
      <c r="I24" s="109"/>
      <c r="J24" s="726"/>
      <c r="K24" s="109"/>
      <c r="L24" s="109"/>
      <c r="M24" s="109"/>
      <c r="N24" s="1124">
        <f aca="true" t="shared" si="2" ref="N24:S24">N23</f>
        <v>5.1</v>
      </c>
      <c r="O24" s="1124">
        <f t="shared" si="2"/>
        <v>4.5</v>
      </c>
      <c r="P24" s="1124">
        <f t="shared" si="2"/>
        <v>0</v>
      </c>
      <c r="Q24" s="1124">
        <f t="shared" si="2"/>
        <v>0.5</v>
      </c>
      <c r="R24" s="1124">
        <f t="shared" si="2"/>
        <v>0</v>
      </c>
      <c r="S24" s="1124">
        <f t="shared" si="2"/>
        <v>0.1</v>
      </c>
      <c r="T24" s="53"/>
    </row>
    <row r="25" spans="1:20" ht="14.25">
      <c r="A25" s="1519"/>
      <c r="B25" s="1519"/>
      <c r="C25" s="1519"/>
      <c r="D25" s="1519"/>
      <c r="E25" s="1519"/>
      <c r="F25" s="1519"/>
      <c r="G25" s="1519"/>
      <c r="H25" s="1519"/>
      <c r="I25" s="1519"/>
      <c r="J25" s="1525" t="s">
        <v>684</v>
      </c>
      <c r="K25" s="1519"/>
      <c r="L25" s="1519"/>
      <c r="M25" s="1519"/>
      <c r="N25" s="1519"/>
      <c r="O25" s="1519"/>
      <c r="P25" s="1519"/>
      <c r="Q25" s="1519"/>
      <c r="R25" s="1519"/>
      <c r="S25" s="1519"/>
      <c r="T25" s="1519"/>
    </row>
    <row r="26" spans="1:21" ht="18">
      <c r="A26" s="1120" t="s">
        <v>1137</v>
      </c>
      <c r="B26" s="109"/>
      <c r="C26" s="1120">
        <v>1</v>
      </c>
      <c r="D26" s="1120">
        <v>11</v>
      </c>
      <c r="E26" s="1126">
        <v>14</v>
      </c>
      <c r="F26" s="1126">
        <v>1</v>
      </c>
      <c r="G26" s="1120" t="s">
        <v>342</v>
      </c>
      <c r="H26" s="1120" t="s">
        <v>411</v>
      </c>
      <c r="I26" s="109" t="s">
        <v>206</v>
      </c>
      <c r="J26" s="109" t="s">
        <v>206</v>
      </c>
      <c r="K26" s="1120" t="s">
        <v>16</v>
      </c>
      <c r="L26" s="1120" t="s">
        <v>1138</v>
      </c>
      <c r="M26" s="1120" t="s">
        <v>307</v>
      </c>
      <c r="N26" s="1378">
        <v>5.6</v>
      </c>
      <c r="O26" s="1524">
        <v>4.5</v>
      </c>
      <c r="P26" s="1127"/>
      <c r="Q26" s="1127"/>
      <c r="R26" s="1127">
        <v>1</v>
      </c>
      <c r="S26" s="1127">
        <v>0.1</v>
      </c>
      <c r="T26" s="1379" t="s">
        <v>866</v>
      </c>
      <c r="U26" s="53"/>
    </row>
    <row r="27" spans="1:20" ht="14.25">
      <c r="A27" s="1111" t="s">
        <v>674</v>
      </c>
      <c r="B27" s="1105"/>
      <c r="C27" s="1105"/>
      <c r="D27" s="1105"/>
      <c r="E27" s="1105"/>
      <c r="F27" s="1123">
        <f>F26</f>
        <v>1</v>
      </c>
      <c r="G27" s="109"/>
      <c r="H27" s="109"/>
      <c r="I27" s="109"/>
      <c r="J27" s="728"/>
      <c r="K27" s="728"/>
      <c r="L27" s="728"/>
      <c r="M27" s="728"/>
      <c r="N27" s="1124">
        <f aca="true" t="shared" si="3" ref="N27:S27">N26</f>
        <v>5.6</v>
      </c>
      <c r="O27" s="1124">
        <f t="shared" si="3"/>
        <v>4.5</v>
      </c>
      <c r="P27" s="1124">
        <f t="shared" si="3"/>
        <v>0</v>
      </c>
      <c r="Q27" s="1124">
        <f t="shared" si="3"/>
        <v>0</v>
      </c>
      <c r="R27" s="1124">
        <f t="shared" si="3"/>
        <v>1</v>
      </c>
      <c r="S27" s="1124">
        <f t="shared" si="3"/>
        <v>0.1</v>
      </c>
      <c r="T27" s="53"/>
    </row>
    <row r="28" spans="1:20" ht="15">
      <c r="A28" s="730" t="s">
        <v>345</v>
      </c>
      <c r="B28" s="730"/>
      <c r="C28" s="730"/>
      <c r="D28" s="730"/>
      <c r="E28" s="730"/>
      <c r="F28" s="1129">
        <f>F17+F21+F24+F27</f>
        <v>6.1</v>
      </c>
      <c r="G28" s="730"/>
      <c r="H28" s="730"/>
      <c r="I28" s="730"/>
      <c r="J28" s="730"/>
      <c r="K28" s="730"/>
      <c r="L28" s="730"/>
      <c r="M28" s="730"/>
      <c r="N28" s="1131">
        <f aca="true" t="shared" si="4" ref="N28:S28">N27+N24+N21+N17</f>
        <v>32.55</v>
      </c>
      <c r="O28" s="1131">
        <f t="shared" si="4"/>
        <v>25.85</v>
      </c>
      <c r="P28" s="1131">
        <f t="shared" si="4"/>
        <v>2.35</v>
      </c>
      <c r="Q28" s="1131">
        <f t="shared" si="4"/>
        <v>0.5</v>
      </c>
      <c r="R28" s="1131">
        <f t="shared" si="4"/>
        <v>2.2</v>
      </c>
      <c r="S28" s="1131">
        <f t="shared" si="4"/>
        <v>1.6</v>
      </c>
      <c r="T28" s="730"/>
    </row>
    <row r="30" spans="1:19" ht="27" customHeight="1">
      <c r="A30" s="2413" t="s">
        <v>1132</v>
      </c>
      <c r="B30" s="2413"/>
      <c r="C30" s="2413"/>
      <c r="D30" s="2413"/>
      <c r="E30" s="2413"/>
      <c r="F30" s="2413"/>
      <c r="G30" s="2413"/>
      <c r="H30" s="2413"/>
      <c r="I30" s="2413"/>
      <c r="J30" s="2413"/>
      <c r="K30" s="2413"/>
      <c r="L30" s="2413"/>
      <c r="M30" s="2413"/>
      <c r="N30" s="2413"/>
      <c r="O30" s="2413"/>
      <c r="P30" s="2413"/>
      <c r="Q30" s="2413"/>
      <c r="R30" s="2413"/>
      <c r="S30" s="2413"/>
    </row>
    <row r="31" spans="1:20" ht="15" customHeight="1">
      <c r="A31" s="2408" t="s">
        <v>678</v>
      </c>
      <c r="B31" s="2406" t="s">
        <v>655</v>
      </c>
      <c r="C31" s="2406" t="s">
        <v>655</v>
      </c>
      <c r="D31" s="2406" t="s">
        <v>656</v>
      </c>
      <c r="E31" s="2406" t="s">
        <v>657</v>
      </c>
      <c r="F31" s="2406" t="s">
        <v>658</v>
      </c>
      <c r="G31" s="2406" t="s">
        <v>659</v>
      </c>
      <c r="H31" s="2407" t="s">
        <v>660</v>
      </c>
      <c r="I31" s="2411" t="s">
        <v>661</v>
      </c>
      <c r="J31" s="2412"/>
      <c r="K31" s="2406" t="s">
        <v>662</v>
      </c>
      <c r="L31" s="2406" t="s">
        <v>663</v>
      </c>
      <c r="M31" s="2075" t="s">
        <v>664</v>
      </c>
      <c r="N31" s="2406" t="s">
        <v>665</v>
      </c>
      <c r="O31" s="2406"/>
      <c r="P31" s="2406"/>
      <c r="Q31" s="2406"/>
      <c r="R31" s="2406"/>
      <c r="S31" s="2406"/>
      <c r="T31" s="2406"/>
    </row>
    <row r="32" spans="1:20" ht="15" customHeight="1">
      <c r="A32" s="2409"/>
      <c r="B32" s="2406"/>
      <c r="C32" s="2406"/>
      <c r="D32" s="2406"/>
      <c r="E32" s="2406"/>
      <c r="F32" s="2406"/>
      <c r="G32" s="2406"/>
      <c r="H32" s="2407"/>
      <c r="I32" s="2406" t="s">
        <v>666</v>
      </c>
      <c r="J32" s="2407" t="s">
        <v>667</v>
      </c>
      <c r="K32" s="2406"/>
      <c r="L32" s="2406"/>
      <c r="M32" s="2075"/>
      <c r="N32" s="2406" t="s">
        <v>668</v>
      </c>
      <c r="O32" s="2406" t="s">
        <v>636</v>
      </c>
      <c r="P32" s="2406"/>
      <c r="Q32" s="2406"/>
      <c r="R32" s="2406"/>
      <c r="S32" s="2406"/>
      <c r="T32" s="2406"/>
    </row>
    <row r="33" spans="1:20" ht="24.75" customHeight="1">
      <c r="A33" s="2409"/>
      <c r="B33" s="2406"/>
      <c r="C33" s="2406"/>
      <c r="D33" s="2406"/>
      <c r="E33" s="2406"/>
      <c r="F33" s="2406"/>
      <c r="G33" s="2406"/>
      <c r="H33" s="2407"/>
      <c r="I33" s="2406"/>
      <c r="J33" s="2407"/>
      <c r="K33" s="2406"/>
      <c r="L33" s="2406"/>
      <c r="M33" s="2075"/>
      <c r="N33" s="2406"/>
      <c r="O33" s="2406" t="s">
        <v>307</v>
      </c>
      <c r="P33" s="2406" t="s">
        <v>311</v>
      </c>
      <c r="Q33" s="2406" t="s">
        <v>312</v>
      </c>
      <c r="R33" s="2406" t="s">
        <v>308</v>
      </c>
      <c r="S33" s="2075" t="s">
        <v>669</v>
      </c>
      <c r="T33" s="2075" t="s">
        <v>670</v>
      </c>
    </row>
    <row r="34" spans="1:20" ht="28.5" customHeight="1">
      <c r="A34" s="2409"/>
      <c r="B34" s="2406"/>
      <c r="C34" s="2406"/>
      <c r="D34" s="2406"/>
      <c r="E34" s="2406"/>
      <c r="F34" s="2406"/>
      <c r="G34" s="2406"/>
      <c r="H34" s="2407"/>
      <c r="I34" s="2406"/>
      <c r="J34" s="2407"/>
      <c r="K34" s="2406"/>
      <c r="L34" s="2406"/>
      <c r="M34" s="2075"/>
      <c r="N34" s="2406"/>
      <c r="O34" s="2406"/>
      <c r="P34" s="2406"/>
      <c r="Q34" s="2406"/>
      <c r="R34" s="2406"/>
      <c r="S34" s="2075"/>
      <c r="T34" s="2075"/>
    </row>
    <row r="35" spans="1:20" ht="15" customHeight="1" hidden="1">
      <c r="A35" s="2409"/>
      <c r="B35" s="2406"/>
      <c r="C35" s="2406"/>
      <c r="D35" s="2406"/>
      <c r="E35" s="2406"/>
      <c r="F35" s="2406"/>
      <c r="G35" s="2406"/>
      <c r="H35" s="2407"/>
      <c r="I35" s="2406"/>
      <c r="J35" s="2407"/>
      <c r="K35" s="2406"/>
      <c r="L35" s="2406"/>
      <c r="M35" s="2075"/>
      <c r="N35" s="2406"/>
      <c r="O35" s="2406"/>
      <c r="P35" s="2406"/>
      <c r="Q35" s="2406"/>
      <c r="R35" s="2406"/>
      <c r="S35" s="2075"/>
      <c r="T35" s="2075"/>
    </row>
    <row r="36" spans="1:20" ht="15" customHeight="1" hidden="1">
      <c r="A36" s="2409"/>
      <c r="B36" s="2406"/>
      <c r="C36" s="2406"/>
      <c r="D36" s="2406"/>
      <c r="E36" s="2406"/>
      <c r="F36" s="2406"/>
      <c r="G36" s="2406"/>
      <c r="H36" s="2407"/>
      <c r="I36" s="2406"/>
      <c r="J36" s="2407"/>
      <c r="K36" s="2406"/>
      <c r="L36" s="2406"/>
      <c r="M36" s="2075"/>
      <c r="N36" s="2406"/>
      <c r="O36" s="2406"/>
      <c r="P36" s="2406"/>
      <c r="Q36" s="2406"/>
      <c r="R36" s="2406"/>
      <c r="S36" s="2075"/>
      <c r="T36" s="2075"/>
    </row>
    <row r="37" spans="1:20" ht="15" customHeight="1" hidden="1">
      <c r="A37" s="2410"/>
      <c r="B37" s="2406"/>
      <c r="C37" s="2406"/>
      <c r="D37" s="2406"/>
      <c r="E37" s="2406"/>
      <c r="F37" s="2406"/>
      <c r="G37" s="2406"/>
      <c r="H37" s="2407"/>
      <c r="I37" s="2406"/>
      <c r="J37" s="2407"/>
      <c r="K37" s="2406"/>
      <c r="L37" s="2406"/>
      <c r="M37" s="2075"/>
      <c r="N37" s="2406"/>
      <c r="O37" s="2406"/>
      <c r="P37" s="2406"/>
      <c r="Q37" s="2406"/>
      <c r="R37" s="2406"/>
      <c r="S37" s="2075"/>
      <c r="T37" s="2075"/>
    </row>
    <row r="38" spans="1:20" ht="14.25">
      <c r="A38" s="729">
        <v>1</v>
      </c>
      <c r="B38" s="729">
        <v>2</v>
      </c>
      <c r="C38" s="729">
        <v>2</v>
      </c>
      <c r="D38" s="729">
        <v>3</v>
      </c>
      <c r="E38" s="729">
        <v>4</v>
      </c>
      <c r="F38" s="729">
        <v>5</v>
      </c>
      <c r="G38" s="729">
        <v>6</v>
      </c>
      <c r="H38" s="729">
        <v>7</v>
      </c>
      <c r="I38" s="729">
        <v>8</v>
      </c>
      <c r="J38" s="729">
        <v>9</v>
      </c>
      <c r="K38" s="729">
        <v>10</v>
      </c>
      <c r="L38" s="729">
        <v>11</v>
      </c>
      <c r="M38" s="729">
        <v>12</v>
      </c>
      <c r="N38" s="729">
        <v>13</v>
      </c>
      <c r="O38" s="729">
        <v>14</v>
      </c>
      <c r="P38" s="729">
        <v>15</v>
      </c>
      <c r="Q38" s="729">
        <v>16</v>
      </c>
      <c r="R38" s="729">
        <v>17</v>
      </c>
      <c r="S38" s="729">
        <v>18</v>
      </c>
      <c r="T38" s="729">
        <v>19</v>
      </c>
    </row>
    <row r="39" spans="1:19" ht="14.25">
      <c r="A39" s="476"/>
      <c r="B39" s="476"/>
      <c r="C39" s="476"/>
      <c r="D39" s="476"/>
      <c r="E39" s="476"/>
      <c r="F39" s="1526"/>
      <c r="G39" s="1527" t="s">
        <v>671</v>
      </c>
      <c r="H39" s="1527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</row>
    <row r="40" spans="1:20" ht="18">
      <c r="A40" s="1121" t="s">
        <v>1377</v>
      </c>
      <c r="B40" s="1121"/>
      <c r="C40" s="1120">
        <v>1</v>
      </c>
      <c r="D40" s="1120">
        <v>26</v>
      </c>
      <c r="E40" s="1120">
        <v>16</v>
      </c>
      <c r="F40" s="1126">
        <v>1</v>
      </c>
      <c r="G40" s="1120" t="s">
        <v>373</v>
      </c>
      <c r="H40" s="1120" t="s">
        <v>411</v>
      </c>
      <c r="I40" s="1121"/>
      <c r="J40" s="1121"/>
      <c r="K40" s="1121"/>
      <c r="L40" s="1121" t="s">
        <v>505</v>
      </c>
      <c r="M40" s="1121" t="s">
        <v>307</v>
      </c>
      <c r="N40" s="1120">
        <v>13.1</v>
      </c>
      <c r="O40" s="1132">
        <v>10</v>
      </c>
      <c r="P40" s="1120">
        <v>1.1</v>
      </c>
      <c r="Q40" s="1120">
        <v>1.5</v>
      </c>
      <c r="R40" s="1121"/>
      <c r="S40" s="1121"/>
      <c r="T40" s="1121"/>
    </row>
    <row r="41" spans="1:20" ht="18">
      <c r="A41" s="1121" t="s">
        <v>1377</v>
      </c>
      <c r="B41" s="1121"/>
      <c r="C41" s="1120">
        <v>2</v>
      </c>
      <c r="D41" s="1120">
        <v>26</v>
      </c>
      <c r="E41" s="1120">
        <v>16</v>
      </c>
      <c r="F41" s="1126">
        <v>0.8</v>
      </c>
      <c r="G41" s="1120" t="s">
        <v>373</v>
      </c>
      <c r="H41" s="1120" t="s">
        <v>411</v>
      </c>
      <c r="I41" s="1121"/>
      <c r="J41" s="1121"/>
      <c r="K41" s="1121"/>
      <c r="L41" s="1121" t="s">
        <v>1378</v>
      </c>
      <c r="M41" s="1121" t="s">
        <v>307</v>
      </c>
      <c r="N41" s="1120">
        <v>13.3</v>
      </c>
      <c r="O41" s="1132">
        <v>9.3</v>
      </c>
      <c r="P41" s="1120">
        <v>1</v>
      </c>
      <c r="Q41" s="1120">
        <v>2.5</v>
      </c>
      <c r="R41" s="1121"/>
      <c r="S41" s="1121"/>
      <c r="T41" s="1121"/>
    </row>
    <row r="42" spans="1:20" ht="18">
      <c r="A42" s="1121" t="s">
        <v>868</v>
      </c>
      <c r="B42" s="1121"/>
      <c r="C42" s="1120">
        <v>3</v>
      </c>
      <c r="D42" s="1120">
        <v>39</v>
      </c>
      <c r="E42" s="1120">
        <v>6</v>
      </c>
      <c r="F42" s="1126">
        <v>1</v>
      </c>
      <c r="G42" s="1120" t="s">
        <v>342</v>
      </c>
      <c r="H42" s="1120" t="s">
        <v>411</v>
      </c>
      <c r="I42" s="1121"/>
      <c r="J42" s="1121"/>
      <c r="K42" s="1121"/>
      <c r="L42" s="1121" t="s">
        <v>490</v>
      </c>
      <c r="M42" s="1121" t="s">
        <v>307</v>
      </c>
      <c r="N42" s="1120">
        <v>13</v>
      </c>
      <c r="O42" s="1132">
        <v>11</v>
      </c>
      <c r="P42" s="1120"/>
      <c r="Q42" s="1120">
        <v>2.2</v>
      </c>
      <c r="R42" s="1121"/>
      <c r="S42" s="1121"/>
      <c r="T42" s="1121"/>
    </row>
    <row r="43" spans="1:20" ht="14.25">
      <c r="A43" s="109" t="s">
        <v>244</v>
      </c>
      <c r="B43" s="109"/>
      <c r="C43" s="109"/>
      <c r="D43" s="109"/>
      <c r="E43" s="109"/>
      <c r="F43" s="1123">
        <f>F42+F41+F40</f>
        <v>2.8</v>
      </c>
      <c r="G43" s="109"/>
      <c r="H43" s="109"/>
      <c r="I43" s="109"/>
      <c r="J43" s="109"/>
      <c r="K43" s="109"/>
      <c r="L43" s="109"/>
      <c r="M43" s="109"/>
      <c r="N43" s="1124">
        <f>N42+N41+N40</f>
        <v>39.4</v>
      </c>
      <c r="O43" s="1124">
        <f>O42+O41+O40</f>
        <v>30.3</v>
      </c>
      <c r="P43" s="1124">
        <f>P42+P41+P40</f>
        <v>2.1</v>
      </c>
      <c r="Q43" s="1124">
        <f>Q42+Q41+Q40</f>
        <v>6.2</v>
      </c>
      <c r="R43" s="1124">
        <f>R42+R41+R40</f>
        <v>0</v>
      </c>
      <c r="S43" s="53"/>
      <c r="T43" s="53"/>
    </row>
    <row r="44" spans="1:19" ht="14.25">
      <c r="A44" s="476"/>
      <c r="B44" s="476"/>
      <c r="C44" s="476"/>
      <c r="D44" s="476"/>
      <c r="E44" s="476"/>
      <c r="F44" s="1527"/>
      <c r="G44" s="1528" t="s">
        <v>679</v>
      </c>
      <c r="H44" s="1527"/>
      <c r="I44" s="731"/>
      <c r="J44" s="476"/>
      <c r="K44" s="476"/>
      <c r="L44" s="476"/>
      <c r="M44" s="476"/>
      <c r="N44" s="476"/>
      <c r="O44" s="476"/>
      <c r="P44" s="476"/>
      <c r="Q44" s="476"/>
      <c r="R44" s="476"/>
      <c r="S44" s="476"/>
    </row>
    <row r="45" spans="1:20" ht="18">
      <c r="A45" s="1121" t="s">
        <v>680</v>
      </c>
      <c r="B45" s="1121"/>
      <c r="C45" s="1120">
        <v>1</v>
      </c>
      <c r="D45" s="1120">
        <v>18</v>
      </c>
      <c r="E45" s="1120">
        <v>4.2</v>
      </c>
      <c r="F45" s="1126">
        <v>0.9</v>
      </c>
      <c r="G45" s="1120" t="s">
        <v>342</v>
      </c>
      <c r="H45" s="1120" t="s">
        <v>411</v>
      </c>
      <c r="I45" s="1120"/>
      <c r="J45" s="1120"/>
      <c r="K45" s="1120"/>
      <c r="L45" s="1120" t="s">
        <v>624</v>
      </c>
      <c r="M45" s="1120" t="s">
        <v>307</v>
      </c>
      <c r="N45" s="1120">
        <v>6.9</v>
      </c>
      <c r="O45" s="1132">
        <v>7.1</v>
      </c>
      <c r="P45" s="1120">
        <v>4.7</v>
      </c>
      <c r="Q45" s="1121"/>
      <c r="R45" s="1121"/>
      <c r="S45" s="1121"/>
      <c r="T45" s="1121"/>
    </row>
    <row r="46" spans="1:20" ht="18">
      <c r="A46" s="1121" t="s">
        <v>680</v>
      </c>
      <c r="B46" s="1121"/>
      <c r="C46" s="1120">
        <v>2</v>
      </c>
      <c r="D46" s="1120">
        <v>18</v>
      </c>
      <c r="E46" s="1120">
        <v>14.1</v>
      </c>
      <c r="F46" s="1126">
        <v>0.6</v>
      </c>
      <c r="G46" s="1120" t="s">
        <v>342</v>
      </c>
      <c r="H46" s="1120" t="s">
        <v>411</v>
      </c>
      <c r="I46" s="1120"/>
      <c r="J46" s="1120"/>
      <c r="K46" s="1120"/>
      <c r="L46" s="1120" t="s">
        <v>624</v>
      </c>
      <c r="M46" s="1120" t="s">
        <v>307</v>
      </c>
      <c r="N46" s="1120">
        <v>4.6</v>
      </c>
      <c r="O46" s="1122">
        <v>3.7</v>
      </c>
      <c r="P46" s="1120">
        <v>0.9</v>
      </c>
      <c r="Q46" s="1121"/>
      <c r="R46" s="1121"/>
      <c r="S46" s="1121"/>
      <c r="T46" s="1121"/>
    </row>
    <row r="47" spans="1:20" ht="18">
      <c r="A47" s="1121" t="s">
        <v>1381</v>
      </c>
      <c r="B47" s="1121"/>
      <c r="C47" s="1120">
        <v>3</v>
      </c>
      <c r="D47" s="1120">
        <v>4</v>
      </c>
      <c r="E47" s="1120">
        <v>7.2</v>
      </c>
      <c r="F47" s="1126">
        <v>1</v>
      </c>
      <c r="G47" s="1120" t="s">
        <v>342</v>
      </c>
      <c r="H47" s="1120" t="s">
        <v>411</v>
      </c>
      <c r="I47" s="1120"/>
      <c r="J47" s="1120"/>
      <c r="K47" s="1120"/>
      <c r="L47" s="1120" t="s">
        <v>830</v>
      </c>
      <c r="M47" s="1120" t="s">
        <v>307</v>
      </c>
      <c r="N47" s="1120">
        <v>6.4</v>
      </c>
      <c r="O47" s="1132">
        <v>3.8</v>
      </c>
      <c r="P47" s="1120">
        <v>0.7</v>
      </c>
      <c r="Q47" s="1121">
        <v>1.9</v>
      </c>
      <c r="R47" s="1121"/>
      <c r="S47" s="1121"/>
      <c r="T47" s="1121"/>
    </row>
    <row r="48" spans="1:20" ht="18">
      <c r="A48" s="1121" t="s">
        <v>1381</v>
      </c>
      <c r="B48" s="1121"/>
      <c r="C48" s="1120">
        <v>4</v>
      </c>
      <c r="D48" s="1120">
        <v>4</v>
      </c>
      <c r="E48" s="1120">
        <v>7.3</v>
      </c>
      <c r="F48" s="1126">
        <v>0.7</v>
      </c>
      <c r="G48" s="1120" t="s">
        <v>342</v>
      </c>
      <c r="H48" s="1120" t="s">
        <v>411</v>
      </c>
      <c r="I48" s="1120"/>
      <c r="J48" s="1120"/>
      <c r="K48" s="1120"/>
      <c r="L48" s="1120" t="s">
        <v>830</v>
      </c>
      <c r="M48" s="1120" t="s">
        <v>307</v>
      </c>
      <c r="N48" s="1120">
        <v>5.3</v>
      </c>
      <c r="O48" s="1122">
        <v>3.1</v>
      </c>
      <c r="P48" s="1120">
        <v>0.6</v>
      </c>
      <c r="Q48" s="1121">
        <v>1.6</v>
      </c>
      <c r="R48" s="1121"/>
      <c r="S48" s="1121"/>
      <c r="T48" s="1121"/>
    </row>
    <row r="49" spans="1:20" ht="18">
      <c r="A49" s="1121" t="s">
        <v>1381</v>
      </c>
      <c r="B49" s="1121"/>
      <c r="C49" s="1120">
        <v>5</v>
      </c>
      <c r="D49" s="1120">
        <v>1</v>
      </c>
      <c r="E49" s="1120">
        <v>2.7</v>
      </c>
      <c r="F49" s="1126">
        <v>0.5</v>
      </c>
      <c r="G49" s="1120" t="s">
        <v>342</v>
      </c>
      <c r="H49" s="1120" t="s">
        <v>411</v>
      </c>
      <c r="I49" s="1120"/>
      <c r="J49" s="1120"/>
      <c r="K49" s="1120"/>
      <c r="L49" s="1120" t="s">
        <v>830</v>
      </c>
      <c r="M49" s="1120" t="s">
        <v>307</v>
      </c>
      <c r="N49" s="1120">
        <v>3.6</v>
      </c>
      <c r="O49" s="1132">
        <v>2.1</v>
      </c>
      <c r="P49" s="1120">
        <v>0.5</v>
      </c>
      <c r="Q49" s="1121">
        <v>1</v>
      </c>
      <c r="R49" s="1121"/>
      <c r="S49" s="1121"/>
      <c r="T49" s="1121"/>
    </row>
    <row r="50" spans="1:20" ht="18">
      <c r="A50" s="1121" t="s">
        <v>680</v>
      </c>
      <c r="B50" s="1121"/>
      <c r="C50" s="1120">
        <v>6</v>
      </c>
      <c r="D50" s="1120">
        <v>18</v>
      </c>
      <c r="E50" s="1120">
        <v>28</v>
      </c>
      <c r="F50" s="1126">
        <v>1</v>
      </c>
      <c r="G50" s="1120" t="s">
        <v>342</v>
      </c>
      <c r="H50" s="1120" t="s">
        <v>411</v>
      </c>
      <c r="I50" s="1120"/>
      <c r="J50" s="1120"/>
      <c r="K50" s="1120"/>
      <c r="L50" s="1120" t="s">
        <v>833</v>
      </c>
      <c r="M50" s="1120" t="s">
        <v>310</v>
      </c>
      <c r="N50" s="1120">
        <v>9.7</v>
      </c>
      <c r="O50" s="1122">
        <v>2</v>
      </c>
      <c r="P50" s="1120">
        <v>7.7</v>
      </c>
      <c r="Q50" s="1121"/>
      <c r="R50" s="1121"/>
      <c r="S50" s="1121"/>
      <c r="T50" s="1121"/>
    </row>
    <row r="51" spans="1:20" ht="18">
      <c r="A51" s="1121" t="s">
        <v>1381</v>
      </c>
      <c r="B51" s="1121"/>
      <c r="C51" s="1120">
        <v>7</v>
      </c>
      <c r="D51" s="1120">
        <v>4</v>
      </c>
      <c r="E51" s="1120">
        <v>7.1</v>
      </c>
      <c r="F51" s="1126">
        <v>1</v>
      </c>
      <c r="G51" s="1120" t="s">
        <v>342</v>
      </c>
      <c r="H51" s="1120" t="s">
        <v>411</v>
      </c>
      <c r="I51" s="1120"/>
      <c r="J51" s="1120"/>
      <c r="K51" s="1120"/>
      <c r="L51" s="1120" t="s">
        <v>830</v>
      </c>
      <c r="M51" s="1120" t="s">
        <v>307</v>
      </c>
      <c r="N51" s="1120">
        <v>9.3</v>
      </c>
      <c r="O51" s="1122">
        <v>5.5</v>
      </c>
      <c r="P51" s="1120">
        <v>1</v>
      </c>
      <c r="Q51" s="1121">
        <v>2.8</v>
      </c>
      <c r="R51" s="1121"/>
      <c r="S51" s="1121"/>
      <c r="T51" s="1121"/>
    </row>
    <row r="52" spans="1:20" ht="18">
      <c r="A52" s="1121" t="s">
        <v>680</v>
      </c>
      <c r="B52" s="1121"/>
      <c r="C52" s="1120">
        <v>8</v>
      </c>
      <c r="D52" s="1120">
        <v>18</v>
      </c>
      <c r="E52" s="1120">
        <v>14.2</v>
      </c>
      <c r="F52" s="1126">
        <v>0.8</v>
      </c>
      <c r="G52" s="1120" t="s">
        <v>342</v>
      </c>
      <c r="H52" s="1120" t="s">
        <v>411</v>
      </c>
      <c r="I52" s="1120"/>
      <c r="J52" s="1120"/>
      <c r="K52" s="1120"/>
      <c r="L52" s="1120" t="s">
        <v>833</v>
      </c>
      <c r="M52" s="1120" t="s">
        <v>310</v>
      </c>
      <c r="N52" s="1120">
        <v>7.1</v>
      </c>
      <c r="O52" s="1132">
        <v>1.4</v>
      </c>
      <c r="P52" s="1120">
        <v>5.7</v>
      </c>
      <c r="Q52" s="1121"/>
      <c r="R52" s="1121"/>
      <c r="S52" s="1121"/>
      <c r="T52" s="1121"/>
    </row>
    <row r="53" spans="1:20" ht="18">
      <c r="A53" s="1108" t="s">
        <v>674</v>
      </c>
      <c r="B53" s="53"/>
      <c r="C53" s="53"/>
      <c r="D53" s="53"/>
      <c r="E53" s="53"/>
      <c r="F53" s="1123">
        <f>F52+F51+F50+F49+F48+F47+F46+F45</f>
        <v>6.5</v>
      </c>
      <c r="G53" s="109"/>
      <c r="H53" s="109"/>
      <c r="I53" s="109"/>
      <c r="J53" s="109"/>
      <c r="K53" s="109"/>
      <c r="L53" s="109"/>
      <c r="M53" s="109"/>
      <c r="N53" s="1132">
        <f aca="true" t="shared" si="5" ref="N53:S53">N52+N51+N50+N49+N48+N47+N46+N45</f>
        <v>52.9</v>
      </c>
      <c r="O53" s="1132">
        <f t="shared" si="5"/>
        <v>28.699999999999996</v>
      </c>
      <c r="P53" s="1132">
        <f t="shared" si="5"/>
        <v>21.799999999999997</v>
      </c>
      <c r="Q53" s="1132">
        <f t="shared" si="5"/>
        <v>7.300000000000001</v>
      </c>
      <c r="R53" s="1132">
        <f t="shared" si="5"/>
        <v>0</v>
      </c>
      <c r="S53" s="1132">
        <f t="shared" si="5"/>
        <v>0</v>
      </c>
      <c r="T53" s="1124"/>
    </row>
    <row r="54" spans="1:19" ht="14.25">
      <c r="A54" s="476"/>
      <c r="B54" s="476"/>
      <c r="C54" s="476"/>
      <c r="D54" s="476"/>
      <c r="E54" s="476"/>
      <c r="F54" s="1529"/>
      <c r="G54" s="1530" t="s">
        <v>677</v>
      </c>
      <c r="H54" s="1527"/>
      <c r="I54" s="731"/>
      <c r="J54" s="476"/>
      <c r="K54" s="476"/>
      <c r="L54" s="476"/>
      <c r="M54" s="476"/>
      <c r="N54" s="476"/>
      <c r="O54" s="476"/>
      <c r="P54" s="476"/>
      <c r="Q54" s="476"/>
      <c r="R54" s="476"/>
      <c r="S54" s="476"/>
    </row>
    <row r="55" spans="1:20" ht="18">
      <c r="A55" s="1121" t="s">
        <v>1139</v>
      </c>
      <c r="B55" s="1121"/>
      <c r="C55" s="1126">
        <v>1</v>
      </c>
      <c r="D55" s="1126">
        <v>2</v>
      </c>
      <c r="E55" s="1126">
        <v>5</v>
      </c>
      <c r="F55" s="1126">
        <v>1</v>
      </c>
      <c r="G55" s="1126" t="s">
        <v>373</v>
      </c>
      <c r="H55" s="1126" t="s">
        <v>411</v>
      </c>
      <c r="I55" s="1126"/>
      <c r="J55" s="1126"/>
      <c r="K55" s="1126"/>
      <c r="L55" s="1126" t="s">
        <v>624</v>
      </c>
      <c r="M55" s="1126" t="s">
        <v>307</v>
      </c>
      <c r="N55" s="1126">
        <v>8.1</v>
      </c>
      <c r="O55" s="1133">
        <v>6.1</v>
      </c>
      <c r="P55" s="1126">
        <v>2</v>
      </c>
      <c r="Q55" s="1126"/>
      <c r="R55" s="1121"/>
      <c r="S55" s="1121"/>
      <c r="T55" s="1121"/>
    </row>
    <row r="56" spans="1:20" ht="18">
      <c r="A56" s="1121" t="s">
        <v>1139</v>
      </c>
      <c r="B56" s="1121"/>
      <c r="C56" s="1126">
        <v>2</v>
      </c>
      <c r="D56" s="1126">
        <v>3</v>
      </c>
      <c r="E56" s="1126">
        <v>24.1</v>
      </c>
      <c r="F56" s="1126">
        <v>0.2</v>
      </c>
      <c r="G56" s="1126" t="s">
        <v>342</v>
      </c>
      <c r="H56" s="1126" t="s">
        <v>411</v>
      </c>
      <c r="I56" s="1126"/>
      <c r="J56" s="1126"/>
      <c r="K56" s="1126"/>
      <c r="L56" s="1126" t="s">
        <v>30</v>
      </c>
      <c r="M56" s="1126" t="s">
        <v>307</v>
      </c>
      <c r="N56" s="1126">
        <v>1.6</v>
      </c>
      <c r="O56" s="1128">
        <v>1.4</v>
      </c>
      <c r="P56" s="1126">
        <v>0.2</v>
      </c>
      <c r="Q56" s="1126"/>
      <c r="R56" s="1121"/>
      <c r="S56" s="1121"/>
      <c r="T56" s="1121"/>
    </row>
    <row r="57" spans="1:20" ht="18">
      <c r="A57" s="1121" t="s">
        <v>623</v>
      </c>
      <c r="B57" s="1121"/>
      <c r="C57" s="1126">
        <v>3</v>
      </c>
      <c r="D57" s="1126">
        <v>14</v>
      </c>
      <c r="E57" s="1126">
        <v>14.1</v>
      </c>
      <c r="F57" s="1126">
        <v>1</v>
      </c>
      <c r="G57" s="1126" t="s">
        <v>342</v>
      </c>
      <c r="H57" s="1126" t="s">
        <v>411</v>
      </c>
      <c r="I57" s="1126"/>
      <c r="J57" s="1126"/>
      <c r="K57" s="1126"/>
      <c r="L57" s="1126" t="s">
        <v>624</v>
      </c>
      <c r="M57" s="1126" t="s">
        <v>307</v>
      </c>
      <c r="N57" s="1126">
        <v>8.3</v>
      </c>
      <c r="O57" s="1128">
        <v>6.7</v>
      </c>
      <c r="P57" s="1126">
        <v>1.6</v>
      </c>
      <c r="Q57" s="1126"/>
      <c r="R57" s="1121"/>
      <c r="S57" s="1121"/>
      <c r="T57" s="1121"/>
    </row>
    <row r="58" spans="1:20" ht="18">
      <c r="A58" s="1121" t="s">
        <v>623</v>
      </c>
      <c r="B58" s="1121"/>
      <c r="C58" s="1126">
        <v>4</v>
      </c>
      <c r="D58" s="1126">
        <v>16</v>
      </c>
      <c r="E58" s="1126">
        <v>21.1</v>
      </c>
      <c r="F58" s="1126">
        <v>1</v>
      </c>
      <c r="G58" s="1126" t="s">
        <v>373</v>
      </c>
      <c r="H58" s="1126" t="s">
        <v>411</v>
      </c>
      <c r="I58" s="1126"/>
      <c r="J58" s="1126"/>
      <c r="K58" s="1126"/>
      <c r="L58" s="1126" t="s">
        <v>30</v>
      </c>
      <c r="M58" s="1126" t="s">
        <v>307</v>
      </c>
      <c r="N58" s="1126">
        <v>8.2</v>
      </c>
      <c r="O58" s="1133">
        <v>7</v>
      </c>
      <c r="P58" s="1126">
        <v>1.2</v>
      </c>
      <c r="Q58" s="1126"/>
      <c r="R58" s="1121"/>
      <c r="S58" s="1121"/>
      <c r="T58" s="1121"/>
    </row>
    <row r="59" spans="1:20" ht="18">
      <c r="A59" s="1121" t="s">
        <v>623</v>
      </c>
      <c r="B59" s="1121"/>
      <c r="C59" s="1126">
        <v>5</v>
      </c>
      <c r="D59" s="1126">
        <v>16</v>
      </c>
      <c r="E59" s="1126">
        <v>21.2</v>
      </c>
      <c r="F59" s="1126">
        <v>0.5</v>
      </c>
      <c r="G59" s="1126" t="s">
        <v>373</v>
      </c>
      <c r="H59" s="1126" t="s">
        <v>411</v>
      </c>
      <c r="I59" s="1126"/>
      <c r="J59" s="1126"/>
      <c r="K59" s="1126"/>
      <c r="L59" s="1126" t="s">
        <v>30</v>
      </c>
      <c r="M59" s="1126" t="s">
        <v>307</v>
      </c>
      <c r="N59" s="1126">
        <v>4</v>
      </c>
      <c r="O59" s="1128">
        <v>3.4</v>
      </c>
      <c r="P59" s="1126">
        <v>0.6</v>
      </c>
      <c r="Q59" s="1126"/>
      <c r="R59" s="1121"/>
      <c r="S59" s="1121"/>
      <c r="T59" s="1121"/>
    </row>
    <row r="60" spans="1:20" ht="18">
      <c r="A60" s="1121" t="s">
        <v>623</v>
      </c>
      <c r="B60" s="1121"/>
      <c r="C60" s="1126">
        <v>6</v>
      </c>
      <c r="D60" s="1126">
        <v>16</v>
      </c>
      <c r="E60" s="1126">
        <v>21.3</v>
      </c>
      <c r="F60" s="1126">
        <v>1</v>
      </c>
      <c r="G60" s="1126" t="s">
        <v>373</v>
      </c>
      <c r="H60" s="1126" t="s">
        <v>411</v>
      </c>
      <c r="I60" s="1126"/>
      <c r="J60" s="1126"/>
      <c r="K60" s="1126"/>
      <c r="L60" s="1126" t="s">
        <v>30</v>
      </c>
      <c r="M60" s="1126" t="s">
        <v>307</v>
      </c>
      <c r="N60" s="1126">
        <v>8.1</v>
      </c>
      <c r="O60" s="1128">
        <v>6.9</v>
      </c>
      <c r="P60" s="1126">
        <v>1.2</v>
      </c>
      <c r="Q60" s="1126"/>
      <c r="R60" s="1121"/>
      <c r="S60" s="1121"/>
      <c r="T60" s="1121"/>
    </row>
    <row r="61" spans="1:20" ht="18">
      <c r="A61" s="1121" t="s">
        <v>867</v>
      </c>
      <c r="B61" s="1121"/>
      <c r="C61" s="1126">
        <v>7</v>
      </c>
      <c r="D61" s="1126">
        <v>27</v>
      </c>
      <c r="E61" s="1126" t="s">
        <v>925</v>
      </c>
      <c r="F61" s="1126">
        <v>1</v>
      </c>
      <c r="G61" s="1126" t="s">
        <v>342</v>
      </c>
      <c r="H61" s="1126" t="s">
        <v>411</v>
      </c>
      <c r="I61" s="1126"/>
      <c r="J61" s="1126"/>
      <c r="K61" s="1126"/>
      <c r="L61" s="1126" t="s">
        <v>621</v>
      </c>
      <c r="M61" s="1126" t="s">
        <v>307</v>
      </c>
      <c r="N61" s="1126">
        <v>8.2</v>
      </c>
      <c r="O61" s="1128">
        <v>5.2</v>
      </c>
      <c r="P61" s="1126"/>
      <c r="Q61" s="1126">
        <v>3</v>
      </c>
      <c r="R61" s="1121"/>
      <c r="S61" s="1121"/>
      <c r="T61" s="1121"/>
    </row>
    <row r="62" spans="1:20" ht="18">
      <c r="A62" s="1121" t="s">
        <v>867</v>
      </c>
      <c r="B62" s="1121"/>
      <c r="C62" s="1126">
        <v>8</v>
      </c>
      <c r="D62" s="1126">
        <v>27</v>
      </c>
      <c r="E62" s="1126" t="s">
        <v>1140</v>
      </c>
      <c r="F62" s="1126">
        <v>1</v>
      </c>
      <c r="G62" s="1126" t="s">
        <v>342</v>
      </c>
      <c r="H62" s="1126" t="s">
        <v>411</v>
      </c>
      <c r="I62" s="1126"/>
      <c r="J62" s="1126"/>
      <c r="K62" s="1126"/>
      <c r="L62" s="1126" t="s">
        <v>621</v>
      </c>
      <c r="M62" s="1126" t="s">
        <v>307</v>
      </c>
      <c r="N62" s="1126">
        <v>8.3</v>
      </c>
      <c r="O62" s="1128">
        <v>5.3</v>
      </c>
      <c r="P62" s="1126"/>
      <c r="Q62" s="1126">
        <v>2.9</v>
      </c>
      <c r="R62" s="1121"/>
      <c r="S62" s="1121"/>
      <c r="T62" s="1121"/>
    </row>
    <row r="63" spans="1:20" ht="14.25">
      <c r="A63" s="1108" t="s">
        <v>674</v>
      </c>
      <c r="B63" s="53"/>
      <c r="C63" s="53"/>
      <c r="D63" s="53"/>
      <c r="E63" s="53"/>
      <c r="F63" s="1123">
        <f>F62+F61+F60+F59+F58+F57+F56+F55</f>
        <v>6.7</v>
      </c>
      <c r="G63" s="109"/>
      <c r="H63" s="109"/>
      <c r="I63" s="109"/>
      <c r="J63" s="109"/>
      <c r="K63" s="109"/>
      <c r="L63" s="109"/>
      <c r="M63" s="109"/>
      <c r="N63" s="1124">
        <f aca="true" t="shared" si="6" ref="N63:T63">N62+N61+N60+N59+N58+N57+N56+N55</f>
        <v>54.8</v>
      </c>
      <c r="O63" s="1124">
        <f t="shared" si="6"/>
        <v>42</v>
      </c>
      <c r="P63" s="1124">
        <f t="shared" si="6"/>
        <v>6.8</v>
      </c>
      <c r="Q63" s="1124">
        <f t="shared" si="6"/>
        <v>5.9</v>
      </c>
      <c r="R63" s="1124">
        <f t="shared" si="6"/>
        <v>0</v>
      </c>
      <c r="S63" s="1124">
        <f t="shared" si="6"/>
        <v>0</v>
      </c>
      <c r="T63" s="1124">
        <f t="shared" si="6"/>
        <v>0</v>
      </c>
    </row>
    <row r="64" spans="1:19" ht="14.25">
      <c r="A64" s="476"/>
      <c r="B64" s="476"/>
      <c r="C64" s="476"/>
      <c r="D64" s="476"/>
      <c r="E64" s="476"/>
      <c r="F64" s="1529"/>
      <c r="G64" s="1530" t="s">
        <v>675</v>
      </c>
      <c r="H64" s="1527"/>
      <c r="I64" s="731"/>
      <c r="J64" s="476"/>
      <c r="K64" s="476"/>
      <c r="L64" s="476"/>
      <c r="M64" s="476"/>
      <c r="N64" s="476"/>
      <c r="O64" s="476"/>
      <c r="P64" s="476"/>
      <c r="Q64" s="476"/>
      <c r="R64" s="476"/>
      <c r="S64" s="476"/>
    </row>
    <row r="65" spans="1:20" ht="18">
      <c r="A65" s="1121" t="s">
        <v>1141</v>
      </c>
      <c r="B65" s="1121"/>
      <c r="C65" s="1120">
        <v>1</v>
      </c>
      <c r="D65" s="1120">
        <v>1</v>
      </c>
      <c r="E65" s="1120">
        <v>16.1</v>
      </c>
      <c r="F65" s="1126">
        <v>1</v>
      </c>
      <c r="G65" s="1120" t="s">
        <v>342</v>
      </c>
      <c r="H65" s="1120" t="s">
        <v>411</v>
      </c>
      <c r="I65" s="1120"/>
      <c r="J65" s="1120"/>
      <c r="K65" s="1120"/>
      <c r="L65" s="1120" t="s">
        <v>488</v>
      </c>
      <c r="M65" s="1120" t="s">
        <v>307</v>
      </c>
      <c r="N65" s="1120">
        <v>17</v>
      </c>
      <c r="O65" s="1122">
        <v>14.5</v>
      </c>
      <c r="P65" s="1120"/>
      <c r="Q65" s="1120">
        <v>2.5</v>
      </c>
      <c r="R65" s="1121"/>
      <c r="S65" s="1121"/>
      <c r="T65" s="1121"/>
    </row>
    <row r="66" spans="1:20" ht="18">
      <c r="A66" s="1121" t="s">
        <v>871</v>
      </c>
      <c r="B66" s="1121"/>
      <c r="C66" s="1120">
        <v>2</v>
      </c>
      <c r="D66" s="1120">
        <v>10</v>
      </c>
      <c r="E66" s="1120">
        <v>9.3</v>
      </c>
      <c r="F66" s="1126">
        <v>1</v>
      </c>
      <c r="G66" s="1120" t="s">
        <v>373</v>
      </c>
      <c r="H66" s="1120" t="s">
        <v>411</v>
      </c>
      <c r="I66" s="1120"/>
      <c r="J66" s="1120"/>
      <c r="K66" s="1120"/>
      <c r="L66" s="1120" t="s">
        <v>621</v>
      </c>
      <c r="M66" s="1120" t="s">
        <v>307</v>
      </c>
      <c r="N66" s="1120">
        <v>15.6</v>
      </c>
      <c r="O66" s="1132">
        <v>8.6</v>
      </c>
      <c r="P66" s="1120"/>
      <c r="Q66" s="1120">
        <v>7</v>
      </c>
      <c r="R66" s="1121"/>
      <c r="S66" s="1121"/>
      <c r="T66" s="1121"/>
    </row>
    <row r="67" spans="1:20" ht="18">
      <c r="A67" s="1121" t="s">
        <v>871</v>
      </c>
      <c r="B67" s="1121"/>
      <c r="C67" s="1120">
        <v>3</v>
      </c>
      <c r="D67" s="1120">
        <v>10</v>
      </c>
      <c r="E67" s="1120">
        <v>9.4</v>
      </c>
      <c r="F67" s="1126">
        <v>0.9</v>
      </c>
      <c r="G67" s="1120" t="s">
        <v>373</v>
      </c>
      <c r="H67" s="1120" t="s">
        <v>411</v>
      </c>
      <c r="I67" s="1120"/>
      <c r="J67" s="1120"/>
      <c r="K67" s="1120"/>
      <c r="L67" s="1120" t="s">
        <v>488</v>
      </c>
      <c r="M67" s="1120" t="s">
        <v>307</v>
      </c>
      <c r="N67" s="1120">
        <v>14.4</v>
      </c>
      <c r="O67" s="1122">
        <v>11</v>
      </c>
      <c r="P67" s="1120"/>
      <c r="Q67" s="1120">
        <v>3.4</v>
      </c>
      <c r="R67" s="1121"/>
      <c r="S67" s="1121"/>
      <c r="T67" s="1121"/>
    </row>
    <row r="68" spans="1:20" ht="18">
      <c r="A68" s="1121" t="s">
        <v>870</v>
      </c>
      <c r="B68" s="1121"/>
      <c r="C68" s="1120">
        <v>4</v>
      </c>
      <c r="D68" s="1120">
        <v>29</v>
      </c>
      <c r="E68" s="1120">
        <v>2.1</v>
      </c>
      <c r="F68" s="1126">
        <v>1</v>
      </c>
      <c r="G68" s="1120" t="s">
        <v>373</v>
      </c>
      <c r="H68" s="1120" t="s">
        <v>411</v>
      </c>
      <c r="I68" s="1120"/>
      <c r="J68" s="1120"/>
      <c r="K68" s="1120"/>
      <c r="L68" s="1120" t="s">
        <v>488</v>
      </c>
      <c r="M68" s="1120" t="s">
        <v>307</v>
      </c>
      <c r="N68" s="1120">
        <v>15.5</v>
      </c>
      <c r="O68" s="1122">
        <v>12</v>
      </c>
      <c r="P68" s="1120"/>
      <c r="Q68" s="1120">
        <v>3.5</v>
      </c>
      <c r="R68" s="1121"/>
      <c r="S68" s="1121"/>
      <c r="T68" s="1121"/>
    </row>
    <row r="69" spans="1:20" ht="18">
      <c r="A69" s="1121" t="s">
        <v>870</v>
      </c>
      <c r="B69" s="1121"/>
      <c r="C69" s="1120">
        <v>5</v>
      </c>
      <c r="D69" s="1120">
        <v>29</v>
      </c>
      <c r="E69" s="1120">
        <v>2.2</v>
      </c>
      <c r="F69" s="1126">
        <v>1</v>
      </c>
      <c r="G69" s="1120" t="s">
        <v>373</v>
      </c>
      <c r="H69" s="1120" t="s">
        <v>411</v>
      </c>
      <c r="I69" s="1120"/>
      <c r="J69" s="1120"/>
      <c r="K69" s="1120"/>
      <c r="L69" s="1120" t="s">
        <v>490</v>
      </c>
      <c r="M69" s="1120" t="s">
        <v>307</v>
      </c>
      <c r="N69" s="1120">
        <v>16</v>
      </c>
      <c r="O69" s="1122">
        <v>14</v>
      </c>
      <c r="P69" s="1120"/>
      <c r="Q69" s="1120">
        <v>2</v>
      </c>
      <c r="R69" s="1121"/>
      <c r="S69" s="1121"/>
      <c r="T69" s="1121"/>
    </row>
    <row r="70" spans="1:20" ht="18">
      <c r="A70" s="1121" t="s">
        <v>870</v>
      </c>
      <c r="B70" s="1121"/>
      <c r="C70" s="1120">
        <v>6</v>
      </c>
      <c r="D70" s="1120">
        <v>29</v>
      </c>
      <c r="E70" s="1120">
        <v>2.3</v>
      </c>
      <c r="F70" s="1126">
        <v>0.5</v>
      </c>
      <c r="G70" s="1120" t="s">
        <v>373</v>
      </c>
      <c r="H70" s="1120" t="s">
        <v>411</v>
      </c>
      <c r="I70" s="1120"/>
      <c r="J70" s="1120"/>
      <c r="K70" s="1120"/>
      <c r="L70" s="1120" t="s">
        <v>490</v>
      </c>
      <c r="M70" s="1120" t="s">
        <v>307</v>
      </c>
      <c r="N70" s="1120">
        <v>8</v>
      </c>
      <c r="O70" s="1122">
        <v>7</v>
      </c>
      <c r="P70" s="1120"/>
      <c r="Q70" s="1120">
        <v>1</v>
      </c>
      <c r="R70" s="1121"/>
      <c r="S70" s="1121"/>
      <c r="T70" s="1121"/>
    </row>
    <row r="71" spans="1:20" ht="18">
      <c r="A71" s="1121" t="s">
        <v>1142</v>
      </c>
      <c r="B71" s="1121"/>
      <c r="C71" s="1120">
        <v>7</v>
      </c>
      <c r="D71" s="1120">
        <v>15</v>
      </c>
      <c r="E71" s="1120">
        <v>8</v>
      </c>
      <c r="F71" s="1126">
        <v>0.4</v>
      </c>
      <c r="G71" s="1120" t="s">
        <v>373</v>
      </c>
      <c r="H71" s="1120" t="s">
        <v>411</v>
      </c>
      <c r="I71" s="1120"/>
      <c r="J71" s="1120"/>
      <c r="K71" s="1120"/>
      <c r="L71" s="1120" t="s">
        <v>32</v>
      </c>
      <c r="M71" s="1120" t="s">
        <v>307</v>
      </c>
      <c r="N71" s="1120">
        <v>8.6</v>
      </c>
      <c r="O71" s="1122">
        <v>8.6</v>
      </c>
      <c r="P71" s="1120"/>
      <c r="Q71" s="1120"/>
      <c r="R71" s="1121"/>
      <c r="S71" s="1121"/>
      <c r="T71" s="1121"/>
    </row>
    <row r="72" spans="1:20" ht="18">
      <c r="A72" s="1121" t="s">
        <v>676</v>
      </c>
      <c r="B72" s="1121"/>
      <c r="C72" s="1120">
        <v>8</v>
      </c>
      <c r="D72" s="1120">
        <v>36</v>
      </c>
      <c r="E72" s="1120">
        <v>9.1</v>
      </c>
      <c r="F72" s="1126">
        <v>1</v>
      </c>
      <c r="G72" s="1120" t="s">
        <v>342</v>
      </c>
      <c r="H72" s="1120" t="s">
        <v>411</v>
      </c>
      <c r="I72" s="1120"/>
      <c r="J72" s="1120"/>
      <c r="K72" s="1120"/>
      <c r="L72" s="1120" t="s">
        <v>490</v>
      </c>
      <c r="M72" s="1120" t="s">
        <v>307</v>
      </c>
      <c r="N72" s="1120">
        <v>17</v>
      </c>
      <c r="O72" s="1122">
        <v>14.5</v>
      </c>
      <c r="P72" s="1120"/>
      <c r="Q72" s="1120">
        <v>2.5</v>
      </c>
      <c r="R72" s="1121"/>
      <c r="S72" s="1121"/>
      <c r="T72" s="1121"/>
    </row>
    <row r="73" spans="1:20" ht="18">
      <c r="A73" s="1121" t="s">
        <v>871</v>
      </c>
      <c r="B73" s="1121"/>
      <c r="C73" s="1120">
        <v>9</v>
      </c>
      <c r="D73" s="1120">
        <v>10</v>
      </c>
      <c r="E73" s="1120">
        <v>7.2</v>
      </c>
      <c r="F73" s="1126">
        <v>0.6</v>
      </c>
      <c r="G73" s="1120" t="s">
        <v>373</v>
      </c>
      <c r="H73" s="1120" t="s">
        <v>411</v>
      </c>
      <c r="I73" s="1120"/>
      <c r="J73" s="1120"/>
      <c r="K73" s="1120"/>
      <c r="L73" s="1120" t="s">
        <v>32</v>
      </c>
      <c r="M73" s="1120" t="s">
        <v>307</v>
      </c>
      <c r="N73" s="1120">
        <v>10.8</v>
      </c>
      <c r="O73" s="1122">
        <v>10.8</v>
      </c>
      <c r="P73" s="1120"/>
      <c r="Q73" s="1120"/>
      <c r="R73" s="1121"/>
      <c r="S73" s="1121"/>
      <c r="T73" s="1121"/>
    </row>
    <row r="74" spans="1:20" ht="18">
      <c r="A74" s="1121" t="s">
        <v>1141</v>
      </c>
      <c r="B74" s="1121"/>
      <c r="C74" s="1120">
        <v>10</v>
      </c>
      <c r="D74" s="1120">
        <v>8</v>
      </c>
      <c r="E74" s="1120">
        <v>11.1</v>
      </c>
      <c r="F74" s="1126">
        <v>0.6</v>
      </c>
      <c r="G74" s="1120" t="s">
        <v>373</v>
      </c>
      <c r="H74" s="1120" t="s">
        <v>411</v>
      </c>
      <c r="I74" s="1120"/>
      <c r="J74" s="1120"/>
      <c r="K74" s="1120"/>
      <c r="L74" s="1120" t="s">
        <v>32</v>
      </c>
      <c r="M74" s="1120" t="s">
        <v>307</v>
      </c>
      <c r="N74" s="1120">
        <v>9.9</v>
      </c>
      <c r="O74" s="1122">
        <v>9.9</v>
      </c>
      <c r="P74" s="1120"/>
      <c r="Q74" s="1120"/>
      <c r="R74" s="1121"/>
      <c r="S74" s="1121"/>
      <c r="T74" s="1121"/>
    </row>
    <row r="75" spans="1:20" ht="18">
      <c r="A75" s="1121" t="s">
        <v>1141</v>
      </c>
      <c r="B75" s="1121"/>
      <c r="C75" s="1120">
        <v>11</v>
      </c>
      <c r="D75" s="1120">
        <v>8</v>
      </c>
      <c r="E75" s="1120">
        <v>11.2</v>
      </c>
      <c r="F75" s="1126">
        <v>0.5</v>
      </c>
      <c r="G75" s="1120" t="s">
        <v>373</v>
      </c>
      <c r="H75" s="1120" t="s">
        <v>411</v>
      </c>
      <c r="I75" s="1120"/>
      <c r="J75" s="1120"/>
      <c r="K75" s="1120"/>
      <c r="L75" s="1120" t="s">
        <v>32</v>
      </c>
      <c r="M75" s="1120" t="s">
        <v>307</v>
      </c>
      <c r="N75" s="1120">
        <v>9</v>
      </c>
      <c r="O75" s="1122"/>
      <c r="P75" s="1120"/>
      <c r="Q75" s="1120"/>
      <c r="R75" s="1121"/>
      <c r="S75" s="1121"/>
      <c r="T75" s="1121"/>
    </row>
    <row r="76" spans="1:20" ht="14.25">
      <c r="A76" s="53" t="s">
        <v>674</v>
      </c>
      <c r="B76" s="53"/>
      <c r="C76" s="53"/>
      <c r="D76" s="53"/>
      <c r="E76" s="53"/>
      <c r="F76" s="1109">
        <f>F75+F74+F73+F72+F71+F70+F69+F68+F67+F66+F65</f>
        <v>8.5</v>
      </c>
      <c r="G76" s="53"/>
      <c r="H76" s="53"/>
      <c r="I76" s="53"/>
      <c r="J76" s="53"/>
      <c r="K76" s="53"/>
      <c r="L76" s="53"/>
      <c r="M76" s="53"/>
      <c r="N76" s="1107">
        <f aca="true" t="shared" si="7" ref="N76:S76">N75+N74+N73+N72+N71+N70+N69+N68+N67+N66+N65</f>
        <v>141.8</v>
      </c>
      <c r="O76" s="1382">
        <f t="shared" si="7"/>
        <v>110.9</v>
      </c>
      <c r="P76" s="1107">
        <f t="shared" si="7"/>
        <v>0</v>
      </c>
      <c r="Q76" s="1107">
        <f t="shared" si="7"/>
        <v>21.9</v>
      </c>
      <c r="R76" s="1107">
        <f t="shared" si="7"/>
        <v>0</v>
      </c>
      <c r="S76" s="1107">
        <f t="shared" si="7"/>
        <v>0</v>
      </c>
      <c r="T76" s="1107">
        <f>T75+T74+T73+T72+T71+T65</f>
        <v>0</v>
      </c>
    </row>
    <row r="77" spans="1:19" ht="14.25">
      <c r="A77" s="2405" t="s">
        <v>683</v>
      </c>
      <c r="B77" s="2405"/>
      <c r="C77" s="2405"/>
      <c r="D77" s="2405"/>
      <c r="E77" s="2405"/>
      <c r="F77" s="2405"/>
      <c r="G77" s="2405"/>
      <c r="H77" s="2405"/>
      <c r="I77" s="2405"/>
      <c r="J77" s="2405"/>
      <c r="K77" s="2405"/>
      <c r="L77" s="2405"/>
      <c r="M77" s="2405"/>
      <c r="N77" s="2405"/>
      <c r="O77" s="2405"/>
      <c r="P77" s="2405"/>
      <c r="Q77" s="2405"/>
      <c r="R77" s="2405"/>
      <c r="S77" s="2405"/>
    </row>
    <row r="78" spans="1:20" ht="18">
      <c r="A78" s="1121" t="s">
        <v>506</v>
      </c>
      <c r="B78" s="1121"/>
      <c r="C78" s="1120">
        <v>1</v>
      </c>
      <c r="D78" s="1120">
        <v>8</v>
      </c>
      <c r="E78" s="1120">
        <v>5.2</v>
      </c>
      <c r="F78" s="1126">
        <v>1</v>
      </c>
      <c r="G78" s="1120" t="s">
        <v>373</v>
      </c>
      <c r="H78" s="1120" t="s">
        <v>411</v>
      </c>
      <c r="I78" s="1120"/>
      <c r="J78" s="1120"/>
      <c r="K78" s="1120"/>
      <c r="L78" s="1120" t="s">
        <v>490</v>
      </c>
      <c r="M78" s="1120" t="s">
        <v>307</v>
      </c>
      <c r="N78" s="1120">
        <v>15</v>
      </c>
      <c r="O78" s="1122">
        <v>14</v>
      </c>
      <c r="P78" s="1120"/>
      <c r="Q78" s="1120">
        <v>1</v>
      </c>
      <c r="R78" s="1120"/>
      <c r="S78" s="1120"/>
      <c r="T78" s="1121"/>
    </row>
    <row r="79" spans="1:20" ht="18">
      <c r="A79" s="1121" t="s">
        <v>506</v>
      </c>
      <c r="B79" s="1121"/>
      <c r="C79" s="1120">
        <v>2</v>
      </c>
      <c r="D79" s="1120">
        <v>8</v>
      </c>
      <c r="E79" s="1120">
        <v>5.3</v>
      </c>
      <c r="F79" s="1126">
        <v>0.7</v>
      </c>
      <c r="G79" s="1120" t="s">
        <v>373</v>
      </c>
      <c r="H79" s="1120" t="s">
        <v>411</v>
      </c>
      <c r="I79" s="1120"/>
      <c r="J79" s="1120"/>
      <c r="K79" s="1120"/>
      <c r="L79" s="1120" t="s">
        <v>1071</v>
      </c>
      <c r="M79" s="1120" t="s">
        <v>307</v>
      </c>
      <c r="N79" s="1120">
        <v>10.5</v>
      </c>
      <c r="O79" s="1132">
        <v>7.2</v>
      </c>
      <c r="P79" s="1120"/>
      <c r="Q79" s="1120">
        <v>3.3</v>
      </c>
      <c r="R79" s="1120"/>
      <c r="S79" s="1120"/>
      <c r="T79" s="1121"/>
    </row>
    <row r="80" spans="1:20" ht="18">
      <c r="A80" s="1121" t="s">
        <v>506</v>
      </c>
      <c r="B80" s="1121"/>
      <c r="C80" s="1120">
        <v>3</v>
      </c>
      <c r="D80" s="1120">
        <v>8</v>
      </c>
      <c r="E80" s="1120">
        <v>5.4</v>
      </c>
      <c r="F80" s="1126">
        <v>0.7</v>
      </c>
      <c r="G80" s="1120" t="s">
        <v>373</v>
      </c>
      <c r="H80" s="1120" t="s">
        <v>411</v>
      </c>
      <c r="I80" s="1120"/>
      <c r="J80" s="1120"/>
      <c r="K80" s="1120"/>
      <c r="L80" s="1120" t="s">
        <v>1071</v>
      </c>
      <c r="M80" s="1120" t="s">
        <v>307</v>
      </c>
      <c r="N80" s="1120">
        <v>10.5</v>
      </c>
      <c r="O80" s="1132">
        <v>7.2</v>
      </c>
      <c r="P80" s="1120"/>
      <c r="Q80" s="1120">
        <v>3.3</v>
      </c>
      <c r="R80" s="1120"/>
      <c r="S80" s="1120"/>
      <c r="T80" s="1121"/>
    </row>
    <row r="81" spans="1:20" ht="18">
      <c r="A81" s="1121" t="s">
        <v>506</v>
      </c>
      <c r="B81" s="1121"/>
      <c r="C81" s="1120">
        <v>4</v>
      </c>
      <c r="D81" s="1120">
        <v>8</v>
      </c>
      <c r="E81" s="1120">
        <v>6</v>
      </c>
      <c r="F81" s="1126">
        <v>1</v>
      </c>
      <c r="G81" s="1120" t="s">
        <v>373</v>
      </c>
      <c r="H81" s="1120" t="s">
        <v>411</v>
      </c>
      <c r="I81" s="1120"/>
      <c r="J81" s="1120"/>
      <c r="K81" s="1120"/>
      <c r="L81" s="1120" t="s">
        <v>490</v>
      </c>
      <c r="M81" s="1120" t="s">
        <v>307</v>
      </c>
      <c r="N81" s="1120">
        <v>15</v>
      </c>
      <c r="O81" s="1132">
        <v>14</v>
      </c>
      <c r="P81" s="1120"/>
      <c r="Q81" s="1120">
        <v>1</v>
      </c>
      <c r="R81" s="1120"/>
      <c r="S81" s="1120"/>
      <c r="T81" s="1121"/>
    </row>
    <row r="82" spans="1:20" ht="18">
      <c r="A82" s="1121" t="s">
        <v>872</v>
      </c>
      <c r="B82" s="1121"/>
      <c r="C82" s="1120">
        <v>5</v>
      </c>
      <c r="D82" s="1120">
        <v>13</v>
      </c>
      <c r="E82" s="1120">
        <v>16.6</v>
      </c>
      <c r="F82" s="1126">
        <v>1</v>
      </c>
      <c r="G82" s="1120" t="s">
        <v>342</v>
      </c>
      <c r="H82" s="1120" t="s">
        <v>411</v>
      </c>
      <c r="I82" s="1120"/>
      <c r="J82" s="1120"/>
      <c r="K82" s="1120"/>
      <c r="L82" s="1120" t="s">
        <v>35</v>
      </c>
      <c r="M82" s="1120" t="s">
        <v>307</v>
      </c>
      <c r="N82" s="1120">
        <v>15</v>
      </c>
      <c r="O82" s="1122">
        <v>11</v>
      </c>
      <c r="P82" s="1120">
        <v>4</v>
      </c>
      <c r="Q82" s="1120"/>
      <c r="R82" s="1120"/>
      <c r="S82" s="1120"/>
      <c r="T82" s="1121"/>
    </row>
    <row r="83" spans="1:20" ht="14.25">
      <c r="A83" s="1108" t="s">
        <v>674</v>
      </c>
      <c r="B83" s="53"/>
      <c r="C83" s="53"/>
      <c r="D83" s="53"/>
      <c r="E83" s="109"/>
      <c r="F83" s="1123">
        <f>F82+F81+F80+F79+F78</f>
        <v>4.4</v>
      </c>
      <c r="G83" s="109"/>
      <c r="H83" s="109"/>
      <c r="I83" s="109"/>
      <c r="J83" s="109"/>
      <c r="K83" s="109"/>
      <c r="L83" s="109"/>
      <c r="M83" s="109"/>
      <c r="N83" s="1124">
        <f aca="true" t="shared" si="8" ref="N83:S83">N82+N81+N80+N79+N78</f>
        <v>66</v>
      </c>
      <c r="O83" s="1381">
        <f t="shared" si="8"/>
        <v>53.400000000000006</v>
      </c>
      <c r="P83" s="1124">
        <f t="shared" si="8"/>
        <v>4</v>
      </c>
      <c r="Q83" s="1124">
        <f t="shared" si="8"/>
        <v>8.6</v>
      </c>
      <c r="R83" s="1124">
        <f t="shared" si="8"/>
        <v>0</v>
      </c>
      <c r="S83" s="1124">
        <f t="shared" si="8"/>
        <v>0</v>
      </c>
      <c r="T83" s="1124">
        <f>T82+T81+T78</f>
        <v>0</v>
      </c>
    </row>
    <row r="84" spans="1:19" ht="14.25">
      <c r="A84" s="2405" t="s">
        <v>673</v>
      </c>
      <c r="B84" s="2405"/>
      <c r="C84" s="2405"/>
      <c r="D84" s="2405"/>
      <c r="E84" s="2405"/>
      <c r="F84" s="2405"/>
      <c r="G84" s="2405"/>
      <c r="H84" s="2405"/>
      <c r="I84" s="2405"/>
      <c r="J84" s="2405"/>
      <c r="K84" s="2405"/>
      <c r="L84" s="2405"/>
      <c r="M84" s="2405"/>
      <c r="N84" s="2405"/>
      <c r="O84" s="2405"/>
      <c r="P84" s="2405"/>
      <c r="Q84" s="2405"/>
      <c r="R84" s="2405"/>
      <c r="S84" s="2405"/>
    </row>
    <row r="85" spans="1:20" ht="18">
      <c r="A85" s="1121" t="s">
        <v>507</v>
      </c>
      <c r="B85" s="1121"/>
      <c r="C85" s="1120">
        <v>1</v>
      </c>
      <c r="D85" s="1120">
        <v>11</v>
      </c>
      <c r="E85" s="1120">
        <v>13.2</v>
      </c>
      <c r="F85" s="1126">
        <v>0.8</v>
      </c>
      <c r="G85" s="1120" t="s">
        <v>342</v>
      </c>
      <c r="H85" s="1120" t="s">
        <v>411</v>
      </c>
      <c r="I85" s="1120"/>
      <c r="J85" s="1120"/>
      <c r="K85" s="1120"/>
      <c r="L85" s="1120" t="s">
        <v>624</v>
      </c>
      <c r="M85" s="1120" t="s">
        <v>307</v>
      </c>
      <c r="N85" s="1120">
        <v>10</v>
      </c>
      <c r="O85" s="1122">
        <v>8</v>
      </c>
      <c r="P85" s="1120">
        <v>2</v>
      </c>
      <c r="Q85" s="1121"/>
      <c r="R85" s="1121"/>
      <c r="S85" s="1121"/>
      <c r="T85" s="1121"/>
    </row>
    <row r="86" spans="1:20" ht="18">
      <c r="A86" s="1121" t="s">
        <v>507</v>
      </c>
      <c r="B86" s="1121"/>
      <c r="C86" s="1120">
        <v>2</v>
      </c>
      <c r="D86" s="1120">
        <v>11</v>
      </c>
      <c r="E86" s="1120">
        <v>13.1</v>
      </c>
      <c r="F86" s="1126">
        <v>0.8</v>
      </c>
      <c r="G86" s="1120" t="s">
        <v>342</v>
      </c>
      <c r="H86" s="1120" t="s">
        <v>411</v>
      </c>
      <c r="I86" s="1120"/>
      <c r="J86" s="1120"/>
      <c r="K86" s="1120"/>
      <c r="L86" s="1120" t="s">
        <v>624</v>
      </c>
      <c r="M86" s="1120" t="s">
        <v>307</v>
      </c>
      <c r="N86" s="1120">
        <v>10</v>
      </c>
      <c r="O86" s="1122">
        <v>8</v>
      </c>
      <c r="P86" s="1120">
        <v>2</v>
      </c>
      <c r="Q86" s="1121"/>
      <c r="R86" s="1121"/>
      <c r="S86" s="1121"/>
      <c r="T86" s="1121"/>
    </row>
    <row r="87" spans="1:20" ht="14.25">
      <c r="A87" s="1108" t="s">
        <v>674</v>
      </c>
      <c r="B87" s="53"/>
      <c r="C87" s="53"/>
      <c r="D87" s="53"/>
      <c r="E87" s="53"/>
      <c r="F87" s="1123">
        <f>F86+F85</f>
        <v>1.6</v>
      </c>
      <c r="G87" s="109"/>
      <c r="H87" s="109"/>
      <c r="I87" s="109"/>
      <c r="J87" s="109"/>
      <c r="K87" s="109"/>
      <c r="L87" s="109"/>
      <c r="M87" s="109"/>
      <c r="N87" s="1124">
        <f aca="true" t="shared" si="9" ref="N87:S87">N86+N85</f>
        <v>20</v>
      </c>
      <c r="O87" s="1124">
        <f t="shared" si="9"/>
        <v>16</v>
      </c>
      <c r="P87" s="1124">
        <f t="shared" si="9"/>
        <v>4</v>
      </c>
      <c r="Q87" s="1124">
        <f t="shared" si="9"/>
        <v>0</v>
      </c>
      <c r="R87" s="1124">
        <f t="shared" si="9"/>
        <v>0</v>
      </c>
      <c r="S87" s="1124">
        <f t="shared" si="9"/>
        <v>0</v>
      </c>
      <c r="T87" s="1124">
        <f>T85</f>
        <v>0</v>
      </c>
    </row>
    <row r="88" spans="1:19" ht="14.25">
      <c r="A88" s="2405" t="s">
        <v>684</v>
      </c>
      <c r="B88" s="2405"/>
      <c r="C88" s="2405"/>
      <c r="D88" s="2405"/>
      <c r="E88" s="2405"/>
      <c r="F88" s="2405"/>
      <c r="G88" s="2405"/>
      <c r="H88" s="2405"/>
      <c r="I88" s="2405"/>
      <c r="J88" s="2405"/>
      <c r="K88" s="2405"/>
      <c r="L88" s="2405"/>
      <c r="M88" s="2405"/>
      <c r="N88" s="2405"/>
      <c r="O88" s="2405"/>
      <c r="P88" s="2405"/>
      <c r="Q88" s="2405"/>
      <c r="R88" s="2405"/>
      <c r="S88" s="2405"/>
    </row>
    <row r="89" spans="1:20" ht="18">
      <c r="A89" s="1121" t="s">
        <v>686</v>
      </c>
      <c r="B89" s="1121"/>
      <c r="C89" s="1120">
        <v>1</v>
      </c>
      <c r="D89" s="1120">
        <v>19</v>
      </c>
      <c r="E89" s="1120">
        <v>13.2</v>
      </c>
      <c r="F89" s="1126">
        <v>0.9</v>
      </c>
      <c r="G89" s="1120" t="s">
        <v>373</v>
      </c>
      <c r="H89" s="1120" t="s">
        <v>411</v>
      </c>
      <c r="I89" s="1120"/>
      <c r="J89" s="1120"/>
      <c r="K89" s="1121"/>
      <c r="L89" s="1121" t="s">
        <v>32</v>
      </c>
      <c r="M89" s="1120" t="s">
        <v>307</v>
      </c>
      <c r="N89" s="1120">
        <v>16.9</v>
      </c>
      <c r="O89" s="1122">
        <v>16.9</v>
      </c>
      <c r="P89" s="1120"/>
      <c r="Q89" s="1120"/>
      <c r="R89" s="1121"/>
      <c r="S89" s="1121"/>
      <c r="T89" s="1121"/>
    </row>
    <row r="90" spans="1:20" ht="18">
      <c r="A90" s="1121" t="s">
        <v>686</v>
      </c>
      <c r="B90" s="1121"/>
      <c r="C90" s="1120">
        <v>2</v>
      </c>
      <c r="D90" s="1120">
        <v>20</v>
      </c>
      <c r="E90" s="1120">
        <v>14.4</v>
      </c>
      <c r="F90" s="1126">
        <v>0.6</v>
      </c>
      <c r="G90" s="1120" t="s">
        <v>342</v>
      </c>
      <c r="H90" s="1120" t="s">
        <v>411</v>
      </c>
      <c r="I90" s="1120"/>
      <c r="J90" s="1120"/>
      <c r="K90" s="1121"/>
      <c r="L90" s="1121" t="s">
        <v>30</v>
      </c>
      <c r="M90" s="1120" t="s">
        <v>307</v>
      </c>
      <c r="N90" s="1120">
        <v>18</v>
      </c>
      <c r="O90" s="1122">
        <v>16</v>
      </c>
      <c r="P90" s="1120">
        <v>2</v>
      </c>
      <c r="Q90" s="1120"/>
      <c r="R90" s="1121"/>
      <c r="S90" s="1121"/>
      <c r="T90" s="1121"/>
    </row>
    <row r="91" spans="1:20" ht="18">
      <c r="A91" s="1121" t="s">
        <v>686</v>
      </c>
      <c r="B91" s="1121"/>
      <c r="C91" s="1120">
        <v>3</v>
      </c>
      <c r="D91" s="1120">
        <v>20</v>
      </c>
      <c r="E91" s="1120">
        <v>10.7</v>
      </c>
      <c r="F91" s="1126">
        <v>1</v>
      </c>
      <c r="G91" s="1120" t="s">
        <v>342</v>
      </c>
      <c r="H91" s="1120" t="s">
        <v>411</v>
      </c>
      <c r="I91" s="1120"/>
      <c r="J91" s="1120"/>
      <c r="K91" s="1121"/>
      <c r="L91" s="1121" t="s">
        <v>1143</v>
      </c>
      <c r="M91" s="1120" t="s">
        <v>307</v>
      </c>
      <c r="N91" s="1120">
        <v>12.4</v>
      </c>
      <c r="O91" s="1122">
        <v>10</v>
      </c>
      <c r="P91" s="1120">
        <v>2.4</v>
      </c>
      <c r="Q91" s="1120"/>
      <c r="R91" s="1121"/>
      <c r="S91" s="1121"/>
      <c r="T91" s="1121"/>
    </row>
    <row r="92" spans="1:20" ht="18">
      <c r="A92" s="1121" t="s">
        <v>687</v>
      </c>
      <c r="B92" s="1121"/>
      <c r="C92" s="1120">
        <v>4</v>
      </c>
      <c r="D92" s="1120">
        <v>11</v>
      </c>
      <c r="E92" s="1120">
        <v>14.2</v>
      </c>
      <c r="F92" s="1126">
        <v>1</v>
      </c>
      <c r="G92" s="1120" t="s">
        <v>342</v>
      </c>
      <c r="H92" s="1120" t="s">
        <v>411</v>
      </c>
      <c r="I92" s="1120"/>
      <c r="J92" s="1120"/>
      <c r="K92" s="1121"/>
      <c r="L92" s="1121" t="s">
        <v>266</v>
      </c>
      <c r="M92" s="1120" t="s">
        <v>311</v>
      </c>
      <c r="N92" s="1120">
        <v>14.2</v>
      </c>
      <c r="O92" s="1132"/>
      <c r="P92" s="1120"/>
      <c r="Q92" s="1120">
        <v>14.2</v>
      </c>
      <c r="R92" s="1121"/>
      <c r="S92" s="1121"/>
      <c r="T92" s="1121"/>
    </row>
    <row r="93" spans="1:20" ht="18">
      <c r="A93" s="1121" t="s">
        <v>686</v>
      </c>
      <c r="B93" s="1121"/>
      <c r="C93" s="1120">
        <v>5</v>
      </c>
      <c r="D93" s="1120">
        <v>20</v>
      </c>
      <c r="E93" s="1120">
        <v>10.1</v>
      </c>
      <c r="F93" s="1126">
        <v>0.8</v>
      </c>
      <c r="G93" s="1120" t="s">
        <v>342</v>
      </c>
      <c r="H93" s="1120" t="s">
        <v>411</v>
      </c>
      <c r="I93" s="1120"/>
      <c r="J93" s="1120"/>
      <c r="K93" s="1121"/>
      <c r="L93" s="1121" t="s">
        <v>30</v>
      </c>
      <c r="M93" s="1120" t="s">
        <v>307</v>
      </c>
      <c r="N93" s="1120">
        <v>12.3</v>
      </c>
      <c r="O93" s="1122">
        <v>10</v>
      </c>
      <c r="P93" s="1120">
        <v>2.3</v>
      </c>
      <c r="Q93" s="1120"/>
      <c r="R93" s="1121"/>
      <c r="S93" s="1121"/>
      <c r="T93" s="1121"/>
    </row>
    <row r="94" spans="1:20" ht="18">
      <c r="A94" s="1121" t="s">
        <v>685</v>
      </c>
      <c r="B94" s="1121"/>
      <c r="C94" s="1120">
        <v>6</v>
      </c>
      <c r="D94" s="1120">
        <v>26</v>
      </c>
      <c r="E94" s="1120">
        <v>8.1</v>
      </c>
      <c r="F94" s="1126">
        <v>1</v>
      </c>
      <c r="G94" s="1120" t="s">
        <v>373</v>
      </c>
      <c r="H94" s="1120" t="s">
        <v>411</v>
      </c>
      <c r="I94" s="1120"/>
      <c r="J94" s="1120"/>
      <c r="K94" s="1121"/>
      <c r="L94" s="1121" t="s">
        <v>833</v>
      </c>
      <c r="M94" s="1120" t="s">
        <v>310</v>
      </c>
      <c r="N94" s="1120">
        <v>16</v>
      </c>
      <c r="O94" s="1122">
        <v>4</v>
      </c>
      <c r="P94" s="1120">
        <v>12</v>
      </c>
      <c r="Q94" s="1120"/>
      <c r="R94" s="1121"/>
      <c r="S94" s="1121"/>
      <c r="T94" s="1121"/>
    </row>
    <row r="95" spans="1:20" ht="18">
      <c r="A95" s="1121" t="s">
        <v>686</v>
      </c>
      <c r="B95" s="1121"/>
      <c r="C95" s="1120">
        <v>7</v>
      </c>
      <c r="D95" s="1120">
        <v>19</v>
      </c>
      <c r="E95" s="1120">
        <v>13.3</v>
      </c>
      <c r="F95" s="1126">
        <v>0.9</v>
      </c>
      <c r="G95" s="1120" t="s">
        <v>342</v>
      </c>
      <c r="H95" s="1120" t="s">
        <v>411</v>
      </c>
      <c r="I95" s="1120"/>
      <c r="J95" s="1120"/>
      <c r="K95" s="1121"/>
      <c r="L95" s="1121" t="s">
        <v>32</v>
      </c>
      <c r="M95" s="1120" t="s">
        <v>307</v>
      </c>
      <c r="N95" s="1120">
        <v>15.4</v>
      </c>
      <c r="O95" s="1132">
        <v>15.4</v>
      </c>
      <c r="P95" s="1120"/>
      <c r="Q95" s="1120"/>
      <c r="R95" s="1121"/>
      <c r="S95" s="1121"/>
      <c r="T95" s="1121"/>
    </row>
    <row r="96" spans="1:20" ht="18">
      <c r="A96" s="1121" t="s">
        <v>687</v>
      </c>
      <c r="B96" s="1121"/>
      <c r="C96" s="1120">
        <v>8</v>
      </c>
      <c r="D96" s="1120">
        <v>9</v>
      </c>
      <c r="E96" s="1120">
        <v>5.1</v>
      </c>
      <c r="F96" s="1126">
        <v>0.7</v>
      </c>
      <c r="G96" s="1120" t="s">
        <v>342</v>
      </c>
      <c r="H96" s="1120" t="s">
        <v>411</v>
      </c>
      <c r="I96" s="1120"/>
      <c r="J96" s="1120"/>
      <c r="K96" s="1121"/>
      <c r="L96" s="1121" t="s">
        <v>682</v>
      </c>
      <c r="M96" s="1120" t="s">
        <v>310</v>
      </c>
      <c r="N96" s="1120">
        <v>11.9</v>
      </c>
      <c r="O96" s="1122">
        <v>2.9</v>
      </c>
      <c r="P96" s="1120">
        <v>9</v>
      </c>
      <c r="Q96" s="1120"/>
      <c r="R96" s="1121"/>
      <c r="S96" s="1121"/>
      <c r="T96" s="1121"/>
    </row>
    <row r="97" spans="1:20" ht="18">
      <c r="A97" s="1121" t="s">
        <v>687</v>
      </c>
      <c r="B97" s="1121"/>
      <c r="C97" s="1120">
        <v>9</v>
      </c>
      <c r="D97" s="1120">
        <v>9</v>
      </c>
      <c r="E97" s="1120">
        <v>5.2</v>
      </c>
      <c r="F97" s="1126">
        <v>0.6</v>
      </c>
      <c r="G97" s="1120" t="s">
        <v>342</v>
      </c>
      <c r="H97" s="1120" t="s">
        <v>411</v>
      </c>
      <c r="I97" s="1120"/>
      <c r="J97" s="1120"/>
      <c r="K97" s="1121"/>
      <c r="L97" s="1121" t="s">
        <v>682</v>
      </c>
      <c r="M97" s="1120" t="s">
        <v>310</v>
      </c>
      <c r="N97" s="1120">
        <v>16.6</v>
      </c>
      <c r="O97" s="1122">
        <v>2.6</v>
      </c>
      <c r="P97" s="1120">
        <v>13.5</v>
      </c>
      <c r="Q97" s="1120"/>
      <c r="R97" s="1121"/>
      <c r="S97" s="1121"/>
      <c r="T97" s="1121"/>
    </row>
    <row r="98" spans="1:20" ht="18">
      <c r="A98" s="1121" t="s">
        <v>687</v>
      </c>
      <c r="B98" s="1121"/>
      <c r="C98" s="1120">
        <v>10</v>
      </c>
      <c r="D98" s="1120">
        <v>9</v>
      </c>
      <c r="E98" s="1120">
        <v>5.3</v>
      </c>
      <c r="F98" s="1126">
        <v>1</v>
      </c>
      <c r="G98" s="1120" t="s">
        <v>342</v>
      </c>
      <c r="H98" s="1120" t="s">
        <v>411</v>
      </c>
      <c r="I98" s="1120"/>
      <c r="J98" s="1120"/>
      <c r="K98" s="1121"/>
      <c r="L98" s="1121" t="s">
        <v>682</v>
      </c>
      <c r="M98" s="1120" t="s">
        <v>310</v>
      </c>
      <c r="N98" s="1120">
        <v>14</v>
      </c>
      <c r="O98" s="1132">
        <v>2</v>
      </c>
      <c r="P98" s="1120">
        <v>12</v>
      </c>
      <c r="Q98" s="1120"/>
      <c r="R98" s="1121"/>
      <c r="S98" s="1121"/>
      <c r="T98" s="1121"/>
    </row>
    <row r="99" spans="1:20" ht="18">
      <c r="A99" s="1121" t="s">
        <v>686</v>
      </c>
      <c r="B99" s="1121"/>
      <c r="C99" s="1120">
        <v>11</v>
      </c>
      <c r="D99" s="1120">
        <v>19</v>
      </c>
      <c r="E99" s="1120">
        <v>7.1</v>
      </c>
      <c r="F99" s="1126">
        <v>1</v>
      </c>
      <c r="G99" s="1120" t="s">
        <v>342</v>
      </c>
      <c r="H99" s="1120" t="s">
        <v>411</v>
      </c>
      <c r="I99" s="1120"/>
      <c r="J99" s="1120"/>
      <c r="K99" s="1121"/>
      <c r="L99" s="1121" t="s">
        <v>32</v>
      </c>
      <c r="M99" s="1120" t="s">
        <v>307</v>
      </c>
      <c r="N99" s="1120">
        <v>18</v>
      </c>
      <c r="O99" s="1122">
        <v>18</v>
      </c>
      <c r="P99" s="1120"/>
      <c r="Q99" s="1120"/>
      <c r="R99" s="1121"/>
      <c r="S99" s="1121"/>
      <c r="T99" s="1121"/>
    </row>
    <row r="100" spans="1:20" ht="18">
      <c r="A100" s="1121" t="s">
        <v>686</v>
      </c>
      <c r="B100" s="1121"/>
      <c r="C100" s="1120">
        <v>12</v>
      </c>
      <c r="D100" s="1120">
        <v>19</v>
      </c>
      <c r="E100" s="1120">
        <v>7.2</v>
      </c>
      <c r="F100" s="1126">
        <v>1</v>
      </c>
      <c r="G100" s="1120" t="s">
        <v>342</v>
      </c>
      <c r="H100" s="1120" t="s">
        <v>411</v>
      </c>
      <c r="I100" s="1120"/>
      <c r="J100" s="1120"/>
      <c r="K100" s="1121"/>
      <c r="L100" s="1121" t="s">
        <v>32</v>
      </c>
      <c r="M100" s="1120" t="s">
        <v>307</v>
      </c>
      <c r="N100" s="1120">
        <v>17.5</v>
      </c>
      <c r="O100" s="1122">
        <v>17.5</v>
      </c>
      <c r="P100" s="1120"/>
      <c r="Q100" s="1120"/>
      <c r="R100" s="1121"/>
      <c r="S100" s="1121"/>
      <c r="T100" s="1121"/>
    </row>
    <row r="101" spans="1:20" ht="18">
      <c r="A101" s="1121" t="s">
        <v>686</v>
      </c>
      <c r="B101" s="1121"/>
      <c r="C101" s="1120">
        <v>13</v>
      </c>
      <c r="D101" s="1120">
        <v>19</v>
      </c>
      <c r="E101" s="1120">
        <v>7.3</v>
      </c>
      <c r="F101" s="1126">
        <v>0.9</v>
      </c>
      <c r="G101" s="1120" t="s">
        <v>342</v>
      </c>
      <c r="H101" s="1120" t="s">
        <v>411</v>
      </c>
      <c r="I101" s="1120"/>
      <c r="J101" s="1120"/>
      <c r="K101" s="1121"/>
      <c r="L101" s="1121" t="s">
        <v>32</v>
      </c>
      <c r="M101" s="1120" t="s">
        <v>307</v>
      </c>
      <c r="N101" s="1120">
        <v>18.3</v>
      </c>
      <c r="O101" s="1132">
        <v>18.3</v>
      </c>
      <c r="P101" s="1120"/>
      <c r="Q101" s="1120"/>
      <c r="R101" s="1121"/>
      <c r="S101" s="1121"/>
      <c r="T101" s="1121"/>
    </row>
    <row r="102" spans="1:20" ht="18">
      <c r="A102" s="1121" t="s">
        <v>686</v>
      </c>
      <c r="B102" s="1121"/>
      <c r="C102" s="1120">
        <v>14</v>
      </c>
      <c r="D102" s="1120">
        <v>18</v>
      </c>
      <c r="E102" s="1120">
        <v>8.1</v>
      </c>
      <c r="F102" s="1126">
        <v>0.7</v>
      </c>
      <c r="G102" s="1120" t="s">
        <v>373</v>
      </c>
      <c r="H102" s="1120" t="s">
        <v>411</v>
      </c>
      <c r="I102" s="1120"/>
      <c r="J102" s="1120"/>
      <c r="K102" s="1121"/>
      <c r="L102" s="1121" t="s">
        <v>826</v>
      </c>
      <c r="M102" s="1120" t="s">
        <v>310</v>
      </c>
      <c r="N102" s="1120">
        <v>16</v>
      </c>
      <c r="O102" s="1122"/>
      <c r="P102" s="1120">
        <v>16.4</v>
      </c>
      <c r="Q102" s="1120"/>
      <c r="R102" s="1121"/>
      <c r="S102" s="1121"/>
      <c r="T102" s="1121"/>
    </row>
    <row r="103" spans="1:20" ht="18">
      <c r="A103" s="1108" t="s">
        <v>298</v>
      </c>
      <c r="B103" s="53"/>
      <c r="C103" s="53"/>
      <c r="D103" s="53"/>
      <c r="E103" s="53"/>
      <c r="F103" s="1123">
        <f>F102+F101+F100+F99+F98+F97+F96+F95+F94+F93+F92+F91+F90+F89</f>
        <v>12.1</v>
      </c>
      <c r="G103" s="53"/>
      <c r="H103" s="53"/>
      <c r="I103" s="53"/>
      <c r="J103" s="53"/>
      <c r="K103" s="53"/>
      <c r="L103" s="53"/>
      <c r="M103" s="53"/>
      <c r="N103" s="1120">
        <f aca="true" t="shared" si="10" ref="N103:S103">N102+N101+N100+N99+N98+N97+N96+N95+N94+N93+N92+N91+N90+N89</f>
        <v>217.50000000000003</v>
      </c>
      <c r="O103" s="1531">
        <f t="shared" si="10"/>
        <v>133.6</v>
      </c>
      <c r="P103" s="1120">
        <f t="shared" si="10"/>
        <v>69.60000000000001</v>
      </c>
      <c r="Q103" s="1120">
        <f t="shared" si="10"/>
        <v>14.2</v>
      </c>
      <c r="R103" s="1120">
        <f t="shared" si="10"/>
        <v>0</v>
      </c>
      <c r="S103" s="1120">
        <f t="shared" si="10"/>
        <v>0</v>
      </c>
      <c r="T103" s="1124"/>
    </row>
    <row r="104" spans="1:20" ht="14.25">
      <c r="A104" s="730" t="s">
        <v>298</v>
      </c>
      <c r="B104" s="730"/>
      <c r="C104" s="730"/>
      <c r="D104" s="730"/>
      <c r="E104" s="730"/>
      <c r="F104" s="1134">
        <f>F103+F87+F83+F76+F63+F53+F43</f>
        <v>42.6</v>
      </c>
      <c r="G104" s="730"/>
      <c r="H104" s="730"/>
      <c r="I104" s="730"/>
      <c r="J104" s="730"/>
      <c r="K104" s="730"/>
      <c r="L104" s="730"/>
      <c r="M104" s="730"/>
      <c r="N104" s="1383">
        <f aca="true" t="shared" si="11" ref="N104:T104">N103+N87+N83+N76+N63+N53+N43</f>
        <v>592.4</v>
      </c>
      <c r="O104" s="1383">
        <f t="shared" si="11"/>
        <v>414.9</v>
      </c>
      <c r="P104" s="1383">
        <f t="shared" si="11"/>
        <v>108.3</v>
      </c>
      <c r="Q104" s="1383">
        <f t="shared" si="11"/>
        <v>64.1</v>
      </c>
      <c r="R104" s="1383">
        <f t="shared" si="11"/>
        <v>0</v>
      </c>
      <c r="S104" s="1383">
        <f t="shared" si="11"/>
        <v>0</v>
      </c>
      <c r="T104" s="1130">
        <f t="shared" si="11"/>
        <v>0</v>
      </c>
    </row>
  </sheetData>
  <sheetProtection/>
  <mergeCells count="50">
    <mergeCell ref="A5:B11"/>
    <mergeCell ref="C5:C11"/>
    <mergeCell ref="D5:D11"/>
    <mergeCell ref="I5:J5"/>
    <mergeCell ref="I6:I11"/>
    <mergeCell ref="H5:H11"/>
    <mergeCell ref="Q7:Q11"/>
    <mergeCell ref="R7:R11"/>
    <mergeCell ref="J6:J11"/>
    <mergeCell ref="N6:N11"/>
    <mergeCell ref="O6:T6"/>
    <mergeCell ref="O7:O11"/>
    <mergeCell ref="P7:P11"/>
    <mergeCell ref="S7:S11"/>
    <mergeCell ref="A30:S30"/>
    <mergeCell ref="M5:M11"/>
    <mergeCell ref="N5:T5"/>
    <mergeCell ref="A13:T13"/>
    <mergeCell ref="K5:K11"/>
    <mergeCell ref="T7:T11"/>
    <mergeCell ref="L5:L11"/>
    <mergeCell ref="E5:E11"/>
    <mergeCell ref="F5:F11"/>
    <mergeCell ref="G5:G11"/>
    <mergeCell ref="A31:A37"/>
    <mergeCell ref="B31:B37"/>
    <mergeCell ref="C31:C37"/>
    <mergeCell ref="D31:D37"/>
    <mergeCell ref="H31:H37"/>
    <mergeCell ref="I31:J31"/>
    <mergeCell ref="M31:M37"/>
    <mergeCell ref="E31:E37"/>
    <mergeCell ref="F31:F37"/>
    <mergeCell ref="G31:G37"/>
    <mergeCell ref="A88:S88"/>
    <mergeCell ref="Q33:Q37"/>
    <mergeCell ref="R33:R37"/>
    <mergeCell ref="S33:S37"/>
    <mergeCell ref="O33:O37"/>
    <mergeCell ref="A84:S84"/>
    <mergeCell ref="A77:S77"/>
    <mergeCell ref="K31:K37"/>
    <mergeCell ref="L31:L37"/>
    <mergeCell ref="I32:I37"/>
    <mergeCell ref="N31:T31"/>
    <mergeCell ref="J32:J37"/>
    <mergeCell ref="N32:N37"/>
    <mergeCell ref="O32:T32"/>
    <mergeCell ref="T33:T37"/>
    <mergeCell ref="P33:P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68"/>
  <sheetViews>
    <sheetView zoomScalePageLayoutView="0" workbookViewId="0" topLeftCell="A1">
      <selection activeCell="D66" sqref="D66"/>
    </sheetView>
  </sheetViews>
  <sheetFormatPr defaultColWidth="9.140625" defaultRowHeight="15"/>
  <cols>
    <col min="1" max="1" width="15.7109375" style="0" customWidth="1"/>
    <col min="2" max="2" width="6.140625" style="0" customWidth="1"/>
    <col min="3" max="4" width="7.00390625" style="0" customWidth="1"/>
    <col min="5" max="5" width="6.8515625" style="0" customWidth="1"/>
    <col min="6" max="6" width="12.00390625" style="0" customWidth="1"/>
    <col min="8" max="9" width="11.7109375" style="0" customWidth="1"/>
    <col min="10" max="10" width="8.57421875" style="0" customWidth="1"/>
    <col min="11" max="11" width="22.57421875" style="0" customWidth="1"/>
    <col min="12" max="13" width="6.57421875" style="0" customWidth="1"/>
    <col min="14" max="14" width="6.7109375" style="0" customWidth="1"/>
    <col min="15" max="15" width="6.140625" style="0" customWidth="1"/>
    <col min="16" max="16" width="6.57421875" style="0" customWidth="1"/>
    <col min="17" max="20" width="6.7109375" style="0" customWidth="1"/>
    <col min="21" max="21" width="6.00390625" style="0" customWidth="1"/>
    <col min="22" max="22" width="6.140625" style="0" customWidth="1"/>
    <col min="23" max="23" width="5.8515625" style="0" customWidth="1"/>
    <col min="24" max="24" width="5.7109375" style="0" customWidth="1"/>
    <col min="25" max="25" width="6.28125" style="0" customWidth="1"/>
    <col min="26" max="26" width="6.421875" style="0" customWidth="1"/>
  </cols>
  <sheetData>
    <row r="1" spans="1:26" ht="18">
      <c r="A1" s="2051" t="s">
        <v>270</v>
      </c>
      <c r="B1" s="2051"/>
      <c r="C1" s="2051"/>
      <c r="D1" s="2051"/>
      <c r="E1" s="2051"/>
      <c r="F1" s="2051"/>
      <c r="G1" s="2051"/>
      <c r="H1" s="2051"/>
      <c r="I1" s="2051"/>
      <c r="J1" s="2051"/>
      <c r="K1" s="2051"/>
      <c r="L1" s="2051"/>
      <c r="M1" s="2051"/>
      <c r="N1" s="2051"/>
      <c r="O1" s="2051"/>
      <c r="P1" s="2051"/>
      <c r="Q1" s="2051"/>
      <c r="R1" s="2051"/>
      <c r="S1" s="2051"/>
      <c r="T1" s="2051"/>
      <c r="U1" s="2051"/>
      <c r="V1" s="2051"/>
      <c r="W1" s="2051"/>
      <c r="X1" s="2051"/>
      <c r="Y1" s="2051"/>
      <c r="Z1" s="2051"/>
    </row>
    <row r="2" spans="1:26" ht="18">
      <c r="A2" s="2052" t="s">
        <v>1774</v>
      </c>
      <c r="B2" s="2052"/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  <c r="P2" s="2052"/>
      <c r="Q2" s="2052"/>
      <c r="R2" s="2052"/>
      <c r="S2" s="2052"/>
      <c r="T2" s="2052"/>
      <c r="U2" s="2052"/>
      <c r="V2" s="2052"/>
      <c r="W2" s="2052"/>
      <c r="X2" s="2052"/>
      <c r="Y2" s="2052"/>
      <c r="Z2" s="2052"/>
    </row>
    <row r="3" spans="1:26" ht="15">
      <c r="A3" s="2053" t="s">
        <v>271</v>
      </c>
      <c r="B3" s="2053"/>
      <c r="C3" s="2053"/>
      <c r="D3" s="2053"/>
      <c r="E3" s="2053"/>
      <c r="F3" s="2053"/>
      <c r="G3" s="2053"/>
      <c r="H3" s="2053"/>
      <c r="I3" s="2053"/>
      <c r="J3" s="2053"/>
      <c r="K3" s="2053"/>
      <c r="L3" s="2053"/>
      <c r="M3" s="2053"/>
      <c r="N3" s="2053"/>
      <c r="O3" s="2053"/>
      <c r="P3" s="2053"/>
      <c r="Q3" s="2053"/>
      <c r="R3" s="2053"/>
      <c r="S3" s="2053"/>
      <c r="T3" s="2053"/>
      <c r="U3" s="2053"/>
      <c r="V3" s="2053"/>
      <c r="W3" s="2053"/>
      <c r="X3" s="2053"/>
      <c r="Y3" s="52"/>
      <c r="Z3" s="52"/>
    </row>
    <row r="4" spans="1:26" ht="15" customHeight="1">
      <c r="A4" s="116"/>
      <c r="B4" s="117"/>
      <c r="C4" s="117"/>
      <c r="D4" s="117"/>
      <c r="E4" s="117"/>
      <c r="F4" s="116"/>
      <c r="G4" s="117"/>
      <c r="H4" s="118"/>
      <c r="I4" s="119"/>
      <c r="J4" s="117"/>
      <c r="K4" s="117"/>
      <c r="L4" s="2054" t="s">
        <v>272</v>
      </c>
      <c r="M4" s="2055"/>
      <c r="N4" s="2055"/>
      <c r="O4" s="2055"/>
      <c r="P4" s="2055"/>
      <c r="Q4" s="2055"/>
      <c r="R4" s="2055"/>
      <c r="S4" s="2055"/>
      <c r="T4" s="2055"/>
      <c r="U4" s="2054" t="s">
        <v>273</v>
      </c>
      <c r="V4" s="2055"/>
      <c r="W4" s="2055"/>
      <c r="X4" s="2055"/>
      <c r="Y4" s="2055"/>
      <c r="Z4" s="2056"/>
    </row>
    <row r="5" spans="1:26" ht="15" customHeight="1">
      <c r="A5" s="120" t="s">
        <v>274</v>
      </c>
      <c r="B5" s="120" t="s">
        <v>275</v>
      </c>
      <c r="C5" s="120" t="s">
        <v>275</v>
      </c>
      <c r="D5" s="120" t="s">
        <v>276</v>
      </c>
      <c r="E5" s="120" t="s">
        <v>277</v>
      </c>
      <c r="F5" s="120" t="s">
        <v>278</v>
      </c>
      <c r="G5" s="120" t="s">
        <v>279</v>
      </c>
      <c r="H5" s="2059" t="s">
        <v>190</v>
      </c>
      <c r="I5" s="2061"/>
      <c r="J5" s="120" t="s">
        <v>280</v>
      </c>
      <c r="K5" s="120" t="s">
        <v>192</v>
      </c>
      <c r="L5" s="2066" t="s">
        <v>281</v>
      </c>
      <c r="M5" s="2067"/>
      <c r="N5" s="2067"/>
      <c r="O5" s="2067"/>
      <c r="P5" s="2067"/>
      <c r="Q5" s="2067"/>
      <c r="R5" s="2067"/>
      <c r="S5" s="2067"/>
      <c r="T5" s="2067"/>
      <c r="U5" s="2066" t="s">
        <v>282</v>
      </c>
      <c r="V5" s="2067"/>
      <c r="W5" s="2067"/>
      <c r="X5" s="2067"/>
      <c r="Y5" s="2067"/>
      <c r="Z5" s="2068"/>
    </row>
    <row r="6" spans="1:26" ht="15" customHeight="1">
      <c r="A6" s="122"/>
      <c r="B6" s="120" t="s">
        <v>283</v>
      </c>
      <c r="C6" s="120" t="s">
        <v>284</v>
      </c>
      <c r="D6" s="120" t="s">
        <v>285</v>
      </c>
      <c r="E6" s="120" t="s">
        <v>286</v>
      </c>
      <c r="F6" s="122"/>
      <c r="G6" s="120" t="s">
        <v>287</v>
      </c>
      <c r="H6" s="123" t="s">
        <v>288</v>
      </c>
      <c r="I6" s="123" t="s">
        <v>289</v>
      </c>
      <c r="J6" s="120" t="s">
        <v>290</v>
      </c>
      <c r="K6" s="120" t="s">
        <v>291</v>
      </c>
      <c r="L6" s="2069"/>
      <c r="M6" s="2070"/>
      <c r="N6" s="2070"/>
      <c r="O6" s="2070"/>
      <c r="P6" s="2070"/>
      <c r="Q6" s="2070"/>
      <c r="R6" s="2070"/>
      <c r="S6" s="2070"/>
      <c r="T6" s="2070"/>
      <c r="U6" s="2066" t="s">
        <v>292</v>
      </c>
      <c r="V6" s="2067"/>
      <c r="W6" s="2067"/>
      <c r="X6" s="2067"/>
      <c r="Y6" s="2067"/>
      <c r="Z6" s="2068"/>
    </row>
    <row r="7" spans="1:26" s="67" customFormat="1" ht="15" customHeight="1">
      <c r="A7" s="122"/>
      <c r="B7" s="122"/>
      <c r="C7" s="122"/>
      <c r="D7" s="122"/>
      <c r="E7" s="120" t="s">
        <v>293</v>
      </c>
      <c r="F7" s="122"/>
      <c r="G7" s="120" t="s">
        <v>294</v>
      </c>
      <c r="H7" s="120" t="s">
        <v>295</v>
      </c>
      <c r="I7" s="120" t="s">
        <v>296</v>
      </c>
      <c r="J7" s="120" t="s">
        <v>297</v>
      </c>
      <c r="K7" s="120"/>
      <c r="L7" s="121" t="s">
        <v>298</v>
      </c>
      <c r="M7" s="2057" t="s">
        <v>299</v>
      </c>
      <c r="N7" s="2058"/>
      <c r="O7" s="2058"/>
      <c r="P7" s="2058"/>
      <c r="Q7" s="2058"/>
      <c r="R7" s="2058"/>
      <c r="S7" s="2058"/>
      <c r="T7" s="2058"/>
      <c r="U7" s="2059" t="s">
        <v>300</v>
      </c>
      <c r="V7" s="2060"/>
      <c r="W7" s="2060"/>
      <c r="X7" s="2060"/>
      <c r="Y7" s="2060"/>
      <c r="Z7" s="2061"/>
    </row>
    <row r="8" spans="1:26" ht="14.25">
      <c r="A8" s="122"/>
      <c r="B8" s="122"/>
      <c r="C8" s="122"/>
      <c r="D8" s="122"/>
      <c r="E8" s="120" t="s">
        <v>301</v>
      </c>
      <c r="F8" s="122"/>
      <c r="G8" s="120" t="s">
        <v>302</v>
      </c>
      <c r="H8" s="120" t="s">
        <v>303</v>
      </c>
      <c r="I8" s="120" t="s">
        <v>304</v>
      </c>
      <c r="J8" s="124"/>
      <c r="K8" s="120"/>
      <c r="L8" s="121" t="s">
        <v>305</v>
      </c>
      <c r="M8" s="116"/>
      <c r="N8" s="116"/>
      <c r="O8" s="116"/>
      <c r="P8" s="116"/>
      <c r="Q8" s="116"/>
      <c r="R8" s="116"/>
      <c r="S8" s="116"/>
      <c r="T8" s="116"/>
      <c r="U8" s="120" t="s">
        <v>306</v>
      </c>
      <c r="V8" s="120"/>
      <c r="W8" s="120"/>
      <c r="X8" s="120"/>
      <c r="Y8" s="125"/>
      <c r="Z8" s="126"/>
    </row>
    <row r="9" spans="1:26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27"/>
      <c r="M9" s="120" t="s">
        <v>307</v>
      </c>
      <c r="N9" s="120" t="s">
        <v>308</v>
      </c>
      <c r="O9" s="120" t="s">
        <v>309</v>
      </c>
      <c r="P9" s="120" t="s">
        <v>310</v>
      </c>
      <c r="Q9" s="120" t="s">
        <v>311</v>
      </c>
      <c r="R9" s="120" t="s">
        <v>312</v>
      </c>
      <c r="S9" s="120" t="s">
        <v>313</v>
      </c>
      <c r="T9" s="120" t="s">
        <v>314</v>
      </c>
      <c r="U9" s="120" t="s">
        <v>315</v>
      </c>
      <c r="V9" s="120" t="s">
        <v>307</v>
      </c>
      <c r="W9" s="120" t="s">
        <v>310</v>
      </c>
      <c r="X9" s="120" t="s">
        <v>309</v>
      </c>
      <c r="Y9" s="120" t="s">
        <v>311</v>
      </c>
      <c r="Z9" s="120" t="s">
        <v>312</v>
      </c>
    </row>
    <row r="10" spans="1:26" ht="14.25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29">
        <v>11</v>
      </c>
      <c r="L10" s="128">
        <v>12</v>
      </c>
      <c r="M10" s="128">
        <v>13</v>
      </c>
      <c r="N10" s="128">
        <v>14</v>
      </c>
      <c r="O10" s="128">
        <v>15</v>
      </c>
      <c r="P10" s="128">
        <v>16</v>
      </c>
      <c r="Q10" s="128">
        <v>17</v>
      </c>
      <c r="R10" s="128">
        <v>18</v>
      </c>
      <c r="S10" s="128">
        <v>19</v>
      </c>
      <c r="T10" s="128">
        <v>20</v>
      </c>
      <c r="U10" s="128">
        <v>21</v>
      </c>
      <c r="V10" s="128">
        <v>22</v>
      </c>
      <c r="W10" s="130">
        <v>23</v>
      </c>
      <c r="X10" s="130">
        <v>24</v>
      </c>
      <c r="Y10" s="130">
        <v>25</v>
      </c>
      <c r="Z10" s="130">
        <v>26</v>
      </c>
    </row>
    <row r="11" spans="1:26" ht="14.25">
      <c r="A11" s="131"/>
      <c r="B11" s="131"/>
      <c r="C11" s="131"/>
      <c r="D11" s="131"/>
      <c r="E11" s="131"/>
      <c r="F11" s="131"/>
      <c r="G11" s="2062" t="s">
        <v>316</v>
      </c>
      <c r="H11" s="2062"/>
      <c r="I11" s="2062"/>
      <c r="J11" s="2062"/>
      <c r="K11" s="206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</row>
    <row r="12" spans="1:26" ht="26.25">
      <c r="A12" s="1773" t="s">
        <v>317</v>
      </c>
      <c r="B12" s="111">
        <v>19</v>
      </c>
      <c r="C12" s="113" t="s">
        <v>413</v>
      </c>
      <c r="D12" s="112">
        <v>0.8</v>
      </c>
      <c r="E12" s="69" t="s">
        <v>307</v>
      </c>
      <c r="F12" s="69" t="s">
        <v>204</v>
      </c>
      <c r="G12" s="69" t="s">
        <v>1891</v>
      </c>
      <c r="H12" s="69" t="s">
        <v>1892</v>
      </c>
      <c r="I12" s="69" t="s">
        <v>1892</v>
      </c>
      <c r="J12" s="70" t="s">
        <v>1893</v>
      </c>
      <c r="K12" s="69" t="s">
        <v>1894</v>
      </c>
      <c r="L12" s="1729">
        <f>SUM(M12:T12)</f>
        <v>4000</v>
      </c>
      <c r="M12" s="1730">
        <v>3200</v>
      </c>
      <c r="N12" s="1728">
        <v>0</v>
      </c>
      <c r="O12" s="1728">
        <v>0</v>
      </c>
      <c r="P12" s="1728">
        <v>760</v>
      </c>
      <c r="Q12" s="1728">
        <v>40</v>
      </c>
      <c r="R12" s="1728">
        <v>0</v>
      </c>
      <c r="S12" s="1731">
        <v>0</v>
      </c>
      <c r="T12" s="1728">
        <v>0</v>
      </c>
      <c r="U12" s="1732">
        <f>SUM(V12:Z12)</f>
        <v>2010</v>
      </c>
      <c r="V12" s="1728">
        <v>1005</v>
      </c>
      <c r="W12" s="1728">
        <v>1005</v>
      </c>
      <c r="X12" s="1728">
        <v>0</v>
      </c>
      <c r="Y12" s="1728">
        <v>0</v>
      </c>
      <c r="Z12" s="1728">
        <v>0</v>
      </c>
    </row>
    <row r="13" spans="1:26" ht="14.25">
      <c r="A13" s="1728"/>
      <c r="B13" s="111">
        <v>19</v>
      </c>
      <c r="C13" s="113" t="s">
        <v>319</v>
      </c>
      <c r="D13" s="112">
        <v>0.5</v>
      </c>
      <c r="E13" s="69" t="s">
        <v>307</v>
      </c>
      <c r="F13" s="69" t="s">
        <v>204</v>
      </c>
      <c r="G13" s="69" t="s">
        <v>1895</v>
      </c>
      <c r="H13" s="69" t="s">
        <v>1896</v>
      </c>
      <c r="I13" s="69" t="s">
        <v>1896</v>
      </c>
      <c r="J13" s="70" t="s">
        <v>1893</v>
      </c>
      <c r="K13" s="69" t="s">
        <v>1894</v>
      </c>
      <c r="L13" s="1729">
        <f>SUM(M13:T13)</f>
        <v>2500</v>
      </c>
      <c r="M13" s="1730">
        <v>2000</v>
      </c>
      <c r="N13" s="1728">
        <v>0</v>
      </c>
      <c r="O13" s="1728">
        <v>0</v>
      </c>
      <c r="P13" s="1728">
        <v>475</v>
      </c>
      <c r="Q13" s="1728">
        <v>25</v>
      </c>
      <c r="R13" s="1728">
        <v>0</v>
      </c>
      <c r="S13" s="1728">
        <v>0</v>
      </c>
      <c r="T13" s="1728">
        <v>0</v>
      </c>
      <c r="U13" s="1732">
        <f>SUM(V13:Z13)</f>
        <v>1710</v>
      </c>
      <c r="V13" s="1728">
        <v>1026</v>
      </c>
      <c r="W13" s="1728">
        <v>684</v>
      </c>
      <c r="X13" s="1728">
        <v>0</v>
      </c>
      <c r="Y13" s="1728">
        <v>0</v>
      </c>
      <c r="Z13" s="1728">
        <v>0</v>
      </c>
    </row>
    <row r="14" spans="1:26" ht="14.25">
      <c r="A14" s="1728"/>
      <c r="B14" s="111">
        <v>65</v>
      </c>
      <c r="C14" s="113" t="s">
        <v>218</v>
      </c>
      <c r="D14" s="112">
        <v>1</v>
      </c>
      <c r="E14" s="69" t="s">
        <v>307</v>
      </c>
      <c r="F14" s="69" t="s">
        <v>204</v>
      </c>
      <c r="G14" s="69" t="s">
        <v>1897</v>
      </c>
      <c r="H14" s="69" t="s">
        <v>1898</v>
      </c>
      <c r="I14" s="69" t="s">
        <v>1898</v>
      </c>
      <c r="J14" s="70" t="s">
        <v>1893</v>
      </c>
      <c r="K14" s="69" t="s">
        <v>1894</v>
      </c>
      <c r="L14" s="1729">
        <f>SUM(M14:T14)</f>
        <v>5000</v>
      </c>
      <c r="M14" s="1730">
        <v>4000</v>
      </c>
      <c r="N14" s="1728">
        <v>0</v>
      </c>
      <c r="O14" s="1728">
        <v>0</v>
      </c>
      <c r="P14" s="1728">
        <v>950</v>
      </c>
      <c r="Q14" s="1728">
        <v>50</v>
      </c>
      <c r="R14" s="1728">
        <v>0</v>
      </c>
      <c r="S14" s="1728">
        <v>0</v>
      </c>
      <c r="T14" s="1728">
        <v>0</v>
      </c>
      <c r="U14" s="1732">
        <f>SUM(V14:Z14)</f>
        <v>1890</v>
      </c>
      <c r="V14" s="1728">
        <v>1134</v>
      </c>
      <c r="W14" s="1728">
        <v>756</v>
      </c>
      <c r="X14" s="1728">
        <v>0</v>
      </c>
      <c r="Y14" s="1728">
        <v>0</v>
      </c>
      <c r="Z14" s="1728">
        <v>0</v>
      </c>
    </row>
    <row r="15" spans="1:26" ht="14.25">
      <c r="A15" s="68" t="s">
        <v>320</v>
      </c>
      <c r="B15" s="68"/>
      <c r="C15" s="72"/>
      <c r="D15" s="1100">
        <f>SUM(D12:D14)</f>
        <v>2.3</v>
      </c>
      <c r="E15" s="69"/>
      <c r="F15" s="68"/>
      <c r="G15" s="69"/>
      <c r="H15" s="69"/>
      <c r="I15" s="69"/>
      <c r="J15" s="70"/>
      <c r="K15" s="68"/>
      <c r="L15" s="73">
        <f>L14+L13+L12</f>
        <v>11500</v>
      </c>
      <c r="M15" s="1733">
        <f aca="true" t="shared" si="0" ref="M15:Z15">M14+M13+M12</f>
        <v>9200</v>
      </c>
      <c r="N15" s="1733">
        <f t="shared" si="0"/>
        <v>0</v>
      </c>
      <c r="O15" s="1733">
        <f t="shared" si="0"/>
        <v>0</v>
      </c>
      <c r="P15" s="1733">
        <f t="shared" si="0"/>
        <v>2185</v>
      </c>
      <c r="Q15" s="1733">
        <f t="shared" si="0"/>
        <v>115</v>
      </c>
      <c r="R15" s="1733">
        <f t="shared" si="0"/>
        <v>0</v>
      </c>
      <c r="S15" s="1733">
        <f t="shared" si="0"/>
        <v>0</v>
      </c>
      <c r="T15" s="1733">
        <f t="shared" si="0"/>
        <v>0</v>
      </c>
      <c r="U15" s="73">
        <f t="shared" si="0"/>
        <v>5610</v>
      </c>
      <c r="V15" s="1733">
        <f t="shared" si="0"/>
        <v>3165</v>
      </c>
      <c r="W15" s="1733">
        <f t="shared" si="0"/>
        <v>2445</v>
      </c>
      <c r="X15" s="1733">
        <f t="shared" si="0"/>
        <v>0</v>
      </c>
      <c r="Y15" s="1733">
        <f t="shared" si="0"/>
        <v>0</v>
      </c>
      <c r="Z15" s="1733">
        <f t="shared" si="0"/>
        <v>0</v>
      </c>
    </row>
    <row r="16" spans="1:26" ht="14.25">
      <c r="A16" s="69" t="s">
        <v>1910</v>
      </c>
      <c r="B16" s="69">
        <v>16</v>
      </c>
      <c r="C16" s="1634" t="s">
        <v>370</v>
      </c>
      <c r="D16" s="1735">
        <v>0.6</v>
      </c>
      <c r="E16" s="69" t="s">
        <v>307</v>
      </c>
      <c r="F16" s="69" t="s">
        <v>342</v>
      </c>
      <c r="G16" s="69" t="s">
        <v>1897</v>
      </c>
      <c r="H16" s="69" t="s">
        <v>1911</v>
      </c>
      <c r="I16" s="69" t="s">
        <v>1911</v>
      </c>
      <c r="J16" s="70" t="s">
        <v>1893</v>
      </c>
      <c r="K16" s="69" t="s">
        <v>1907</v>
      </c>
      <c r="L16" s="1740">
        <f>SUM(M16:T16)</f>
        <v>3000</v>
      </c>
      <c r="M16" s="1775">
        <v>3000</v>
      </c>
      <c r="N16" s="1776">
        <v>0</v>
      </c>
      <c r="O16" s="1776">
        <v>0</v>
      </c>
      <c r="P16" s="1776">
        <v>0</v>
      </c>
      <c r="Q16" s="1776">
        <v>0</v>
      </c>
      <c r="R16" s="1776">
        <v>0</v>
      </c>
      <c r="S16" s="1777">
        <v>0</v>
      </c>
      <c r="T16" s="1777">
        <v>0</v>
      </c>
      <c r="U16" s="1778">
        <f>SUM(V16:Z16)</f>
        <v>4250</v>
      </c>
      <c r="V16" s="1779">
        <v>1200</v>
      </c>
      <c r="W16" s="1779">
        <v>2800</v>
      </c>
      <c r="X16" s="1740">
        <v>0</v>
      </c>
      <c r="Y16" s="1779">
        <v>250</v>
      </c>
      <c r="Z16" s="1740">
        <v>0</v>
      </c>
    </row>
    <row r="17" spans="1:26" ht="14.25">
      <c r="A17" s="68"/>
      <c r="B17" s="68"/>
      <c r="C17" s="72"/>
      <c r="D17" s="1100">
        <f>D16</f>
        <v>0.6</v>
      </c>
      <c r="E17" s="69"/>
      <c r="F17" s="68"/>
      <c r="G17" s="69"/>
      <c r="H17" s="69"/>
      <c r="I17" s="69"/>
      <c r="J17" s="70"/>
      <c r="K17" s="68"/>
      <c r="L17" s="73">
        <f>L16</f>
        <v>3000</v>
      </c>
      <c r="M17" s="73">
        <f aca="true" t="shared" si="1" ref="M17:Z17">M16</f>
        <v>3000</v>
      </c>
      <c r="N17" s="73">
        <f t="shared" si="1"/>
        <v>0</v>
      </c>
      <c r="O17" s="73">
        <f t="shared" si="1"/>
        <v>0</v>
      </c>
      <c r="P17" s="73">
        <f t="shared" si="1"/>
        <v>0</v>
      </c>
      <c r="Q17" s="73">
        <f t="shared" si="1"/>
        <v>0</v>
      </c>
      <c r="R17" s="73">
        <f t="shared" si="1"/>
        <v>0</v>
      </c>
      <c r="S17" s="73">
        <f t="shared" si="1"/>
        <v>0</v>
      </c>
      <c r="T17" s="73">
        <f t="shared" si="1"/>
        <v>0</v>
      </c>
      <c r="U17" s="73">
        <f t="shared" si="1"/>
        <v>4250</v>
      </c>
      <c r="V17" s="73">
        <f t="shared" si="1"/>
        <v>1200</v>
      </c>
      <c r="W17" s="73">
        <f t="shared" si="1"/>
        <v>2800</v>
      </c>
      <c r="X17" s="73">
        <f t="shared" si="1"/>
        <v>0</v>
      </c>
      <c r="Y17" s="73">
        <f t="shared" si="1"/>
        <v>250</v>
      </c>
      <c r="Z17" s="73">
        <f t="shared" si="1"/>
        <v>0</v>
      </c>
    </row>
    <row r="18" spans="1:26" ht="14.25">
      <c r="A18" s="1774" t="s">
        <v>1904</v>
      </c>
      <c r="B18" s="69">
        <v>10</v>
      </c>
      <c r="C18" s="1634" t="s">
        <v>357</v>
      </c>
      <c r="D18" s="1735">
        <v>1.1</v>
      </c>
      <c r="E18" s="69" t="s">
        <v>307</v>
      </c>
      <c r="F18" s="69" t="s">
        <v>342</v>
      </c>
      <c r="G18" s="1742" t="s">
        <v>1905</v>
      </c>
      <c r="H18" s="69" t="s">
        <v>1906</v>
      </c>
      <c r="I18" s="69" t="s">
        <v>1906</v>
      </c>
      <c r="J18" s="70" t="s">
        <v>1893</v>
      </c>
      <c r="K18" s="69" t="s">
        <v>1907</v>
      </c>
      <c r="L18" s="1734">
        <f>SUM(M18:T18)</f>
        <v>4425</v>
      </c>
      <c r="M18" s="1734">
        <v>4400</v>
      </c>
      <c r="N18" s="1734">
        <v>0</v>
      </c>
      <c r="O18" s="1734">
        <v>0</v>
      </c>
      <c r="P18" s="1734">
        <v>0</v>
      </c>
      <c r="Q18" s="1734">
        <v>0</v>
      </c>
      <c r="R18" s="1734">
        <v>0</v>
      </c>
      <c r="S18" s="1734">
        <v>25</v>
      </c>
      <c r="T18" s="1734">
        <v>0</v>
      </c>
      <c r="U18" s="1734">
        <f>SUM(V18:Z18)</f>
        <v>4150</v>
      </c>
      <c r="V18" s="1734">
        <v>100</v>
      </c>
      <c r="W18" s="1734">
        <v>4050</v>
      </c>
      <c r="X18" s="1734">
        <v>0</v>
      </c>
      <c r="Y18" s="1734">
        <v>0</v>
      </c>
      <c r="Z18" s="1734">
        <v>0</v>
      </c>
    </row>
    <row r="19" spans="1:26" ht="14.25">
      <c r="A19" s="68" t="s">
        <v>320</v>
      </c>
      <c r="B19" s="68"/>
      <c r="C19" s="72"/>
      <c r="D19" s="1100">
        <f>SUM(D18:D18)</f>
        <v>1.1</v>
      </c>
      <c r="E19" s="69"/>
      <c r="F19" s="68"/>
      <c r="G19" s="69"/>
      <c r="H19" s="69"/>
      <c r="I19" s="69"/>
      <c r="J19" s="70"/>
      <c r="K19" s="68"/>
      <c r="L19" s="1102">
        <f>SUM(L18:L18)</f>
        <v>4425</v>
      </c>
      <c r="M19" s="1739">
        <f aca="true" t="shared" si="2" ref="M19:Z19">SUM(M18:M18)</f>
        <v>4400</v>
      </c>
      <c r="N19" s="1739">
        <f t="shared" si="2"/>
        <v>0</v>
      </c>
      <c r="O19" s="1739">
        <f t="shared" si="2"/>
        <v>0</v>
      </c>
      <c r="P19" s="1739">
        <f t="shared" si="2"/>
        <v>0</v>
      </c>
      <c r="Q19" s="1739">
        <f t="shared" si="2"/>
        <v>0</v>
      </c>
      <c r="R19" s="1739">
        <f t="shared" si="2"/>
        <v>0</v>
      </c>
      <c r="S19" s="1739">
        <f t="shared" si="2"/>
        <v>25</v>
      </c>
      <c r="T19" s="1739">
        <f t="shared" si="2"/>
        <v>0</v>
      </c>
      <c r="U19" s="1102">
        <f t="shared" si="2"/>
        <v>4150</v>
      </c>
      <c r="V19" s="1739">
        <f t="shared" si="2"/>
        <v>100</v>
      </c>
      <c r="W19" s="1739">
        <f t="shared" si="2"/>
        <v>4050</v>
      </c>
      <c r="X19" s="1739">
        <f t="shared" si="2"/>
        <v>0</v>
      </c>
      <c r="Y19" s="1739">
        <f t="shared" si="2"/>
        <v>0</v>
      </c>
      <c r="Z19" s="1739">
        <f t="shared" si="2"/>
        <v>0</v>
      </c>
    </row>
    <row r="20" spans="1:26" ht="14.25">
      <c r="A20" s="1773" t="s">
        <v>323</v>
      </c>
      <c r="B20" s="69">
        <v>13</v>
      </c>
      <c r="C20" s="1634" t="s">
        <v>415</v>
      </c>
      <c r="D20" s="1735">
        <v>0.3</v>
      </c>
      <c r="E20" s="69" t="s">
        <v>307</v>
      </c>
      <c r="F20" s="69" t="s">
        <v>204</v>
      </c>
      <c r="G20" s="69" t="s">
        <v>1760</v>
      </c>
      <c r="H20" s="69" t="s">
        <v>1899</v>
      </c>
      <c r="I20" s="69" t="s">
        <v>1899</v>
      </c>
      <c r="J20" s="70" t="s">
        <v>1893</v>
      </c>
      <c r="K20" s="69" t="s">
        <v>1900</v>
      </c>
      <c r="L20" s="1734">
        <f>SUM(M20:T20)</f>
        <v>1500</v>
      </c>
      <c r="M20" s="1734">
        <v>1200</v>
      </c>
      <c r="N20" s="1736">
        <v>0</v>
      </c>
      <c r="O20" s="1736">
        <v>0</v>
      </c>
      <c r="P20" s="1736">
        <v>15</v>
      </c>
      <c r="Q20" s="1736">
        <v>285</v>
      </c>
      <c r="R20" s="1736">
        <v>0</v>
      </c>
      <c r="S20" s="1736">
        <v>0</v>
      </c>
      <c r="T20" s="1736">
        <v>0</v>
      </c>
      <c r="U20" s="1737">
        <f>SUM(V20:Z20)</f>
        <v>1850</v>
      </c>
      <c r="V20" s="1738">
        <v>185</v>
      </c>
      <c r="W20" s="1738">
        <v>185</v>
      </c>
      <c r="X20" s="1728">
        <v>0</v>
      </c>
      <c r="Y20" s="1738">
        <v>1480</v>
      </c>
      <c r="Z20" s="1728">
        <v>0</v>
      </c>
    </row>
    <row r="21" spans="1:26" ht="14.25">
      <c r="A21" s="1728"/>
      <c r="B21" s="69">
        <v>19</v>
      </c>
      <c r="C21" s="1634" t="s">
        <v>431</v>
      </c>
      <c r="D21" s="1735">
        <v>0.2</v>
      </c>
      <c r="E21" s="69" t="s">
        <v>307</v>
      </c>
      <c r="F21" s="69" t="s">
        <v>204</v>
      </c>
      <c r="G21" s="69" t="s">
        <v>1760</v>
      </c>
      <c r="H21" s="69" t="s">
        <v>1901</v>
      </c>
      <c r="I21" s="69" t="s">
        <v>1901</v>
      </c>
      <c r="J21" s="70" t="s">
        <v>1893</v>
      </c>
      <c r="K21" s="69" t="s">
        <v>1900</v>
      </c>
      <c r="L21" s="1734">
        <f>SUM(M21:T21)</f>
        <v>1000</v>
      </c>
      <c r="M21" s="1734">
        <v>800</v>
      </c>
      <c r="N21" s="1736">
        <v>0</v>
      </c>
      <c r="O21" s="1736">
        <v>0</v>
      </c>
      <c r="P21" s="1736">
        <v>10</v>
      </c>
      <c r="Q21" s="1736">
        <v>190</v>
      </c>
      <c r="R21" s="1736">
        <v>0</v>
      </c>
      <c r="S21" s="1736">
        <v>0</v>
      </c>
      <c r="T21" s="1736">
        <v>0</v>
      </c>
      <c r="U21" s="1737">
        <v>0</v>
      </c>
      <c r="V21" s="1738">
        <v>0</v>
      </c>
      <c r="W21" s="1738">
        <v>0</v>
      </c>
      <c r="X21" s="1728">
        <v>0</v>
      </c>
      <c r="Y21" s="1738">
        <v>0</v>
      </c>
      <c r="Z21" s="1728">
        <v>0</v>
      </c>
    </row>
    <row r="22" spans="1:26" ht="14.25">
      <c r="A22" s="1728"/>
      <c r="B22" s="69">
        <v>27</v>
      </c>
      <c r="C22" s="1634" t="s">
        <v>319</v>
      </c>
      <c r="D22" s="1735">
        <v>0.2</v>
      </c>
      <c r="E22" s="69" t="s">
        <v>307</v>
      </c>
      <c r="F22" s="69" t="s">
        <v>342</v>
      </c>
      <c r="G22" s="69" t="s">
        <v>1897</v>
      </c>
      <c r="H22" s="69" t="s">
        <v>1901</v>
      </c>
      <c r="I22" s="69" t="s">
        <v>1901</v>
      </c>
      <c r="J22" s="70" t="s">
        <v>1893</v>
      </c>
      <c r="K22" s="69" t="s">
        <v>1900</v>
      </c>
      <c r="L22" s="1734">
        <f>SUM(M22:T22)</f>
        <v>1000</v>
      </c>
      <c r="M22" s="1734">
        <v>800</v>
      </c>
      <c r="N22" s="1736">
        <v>0</v>
      </c>
      <c r="O22" s="1736">
        <v>0</v>
      </c>
      <c r="P22" s="1736">
        <v>10</v>
      </c>
      <c r="Q22" s="1736">
        <v>190</v>
      </c>
      <c r="R22" s="1736">
        <v>0</v>
      </c>
      <c r="S22" s="1736">
        <v>0</v>
      </c>
      <c r="T22" s="1736">
        <v>0</v>
      </c>
      <c r="U22" s="1737">
        <f>SUM(V22:Z22)</f>
        <v>2000</v>
      </c>
      <c r="V22" s="1738">
        <v>200</v>
      </c>
      <c r="W22" s="1738">
        <v>0</v>
      </c>
      <c r="X22" s="1728">
        <v>0</v>
      </c>
      <c r="Y22" s="1738">
        <v>1800</v>
      </c>
      <c r="Z22" s="1728">
        <v>0</v>
      </c>
    </row>
    <row r="23" spans="1:26" ht="14.25">
      <c r="A23" s="69"/>
      <c r="B23" s="69">
        <v>27</v>
      </c>
      <c r="C23" s="1634" t="s">
        <v>418</v>
      </c>
      <c r="D23" s="1735">
        <v>0.3</v>
      </c>
      <c r="E23" s="69" t="s">
        <v>307</v>
      </c>
      <c r="F23" s="69" t="s">
        <v>342</v>
      </c>
      <c r="G23" s="69" t="s">
        <v>1897</v>
      </c>
      <c r="H23" s="69" t="s">
        <v>1899</v>
      </c>
      <c r="I23" s="69" t="s">
        <v>1899</v>
      </c>
      <c r="J23" s="70" t="s">
        <v>1893</v>
      </c>
      <c r="K23" s="69" t="s">
        <v>1900</v>
      </c>
      <c r="L23" s="1734">
        <f>SUM(M23:T23)</f>
        <v>1500</v>
      </c>
      <c r="M23" s="1734">
        <v>1200</v>
      </c>
      <c r="N23" s="1736">
        <v>0</v>
      </c>
      <c r="O23" s="1736">
        <v>0</v>
      </c>
      <c r="P23" s="1736">
        <v>15</v>
      </c>
      <c r="Q23" s="1736">
        <v>285</v>
      </c>
      <c r="R23" s="1736">
        <v>0</v>
      </c>
      <c r="S23" s="1736">
        <v>0</v>
      </c>
      <c r="T23" s="1736">
        <v>0</v>
      </c>
      <c r="U23" s="1737">
        <f>SUM(V23:Z23)</f>
        <v>3850</v>
      </c>
      <c r="V23" s="1738">
        <v>3080</v>
      </c>
      <c r="W23" s="1738">
        <v>770</v>
      </c>
      <c r="X23" s="1728">
        <v>0</v>
      </c>
      <c r="Y23" s="1728">
        <v>0</v>
      </c>
      <c r="Z23" s="1728">
        <v>0</v>
      </c>
    </row>
    <row r="24" spans="1:26" ht="14.25">
      <c r="A24" s="68" t="s">
        <v>298</v>
      </c>
      <c r="B24" s="111"/>
      <c r="C24" s="113"/>
      <c r="D24" s="1100">
        <f>SUM(D20:D23)</f>
        <v>1</v>
      </c>
      <c r="E24" s="69"/>
      <c r="F24" s="68"/>
      <c r="G24" s="69"/>
      <c r="H24" s="69"/>
      <c r="I24" s="69"/>
      <c r="J24" s="70"/>
      <c r="K24" s="68"/>
      <c r="L24" s="1102">
        <f>L23+L22+L21+L20</f>
        <v>5000</v>
      </c>
      <c r="M24" s="1739">
        <f aca="true" t="shared" si="3" ref="M24:Z24">M23+M22+M21+M20</f>
        <v>4000</v>
      </c>
      <c r="N24" s="1739">
        <f t="shared" si="3"/>
        <v>0</v>
      </c>
      <c r="O24" s="1739">
        <f t="shared" si="3"/>
        <v>0</v>
      </c>
      <c r="P24" s="1739">
        <f t="shared" si="3"/>
        <v>50</v>
      </c>
      <c r="Q24" s="1739">
        <f t="shared" si="3"/>
        <v>950</v>
      </c>
      <c r="R24" s="1739">
        <f t="shared" si="3"/>
        <v>0</v>
      </c>
      <c r="S24" s="1739">
        <f t="shared" si="3"/>
        <v>0</v>
      </c>
      <c r="T24" s="1739">
        <f t="shared" si="3"/>
        <v>0</v>
      </c>
      <c r="U24" s="1102">
        <f t="shared" si="3"/>
        <v>7700</v>
      </c>
      <c r="V24" s="1739">
        <f t="shared" si="3"/>
        <v>3465</v>
      </c>
      <c r="W24" s="1739">
        <f t="shared" si="3"/>
        <v>955</v>
      </c>
      <c r="X24" s="1739">
        <f t="shared" si="3"/>
        <v>0</v>
      </c>
      <c r="Y24" s="1739">
        <f t="shared" si="3"/>
        <v>3280</v>
      </c>
      <c r="Z24" s="1739">
        <f t="shared" si="3"/>
        <v>0</v>
      </c>
    </row>
    <row r="25" spans="1:26" ht="14.25">
      <c r="A25" s="1773" t="s">
        <v>324</v>
      </c>
      <c r="B25" s="69">
        <v>16</v>
      </c>
      <c r="C25" s="1634" t="s">
        <v>762</v>
      </c>
      <c r="D25" s="1735">
        <v>1.3</v>
      </c>
      <c r="E25" s="69" t="s">
        <v>307</v>
      </c>
      <c r="F25" s="69" t="s">
        <v>342</v>
      </c>
      <c r="G25" s="69" t="s">
        <v>1897</v>
      </c>
      <c r="H25" s="69" t="s">
        <v>1902</v>
      </c>
      <c r="I25" s="69" t="s">
        <v>1903</v>
      </c>
      <c r="J25" s="70" t="s">
        <v>1893</v>
      </c>
      <c r="K25" s="69" t="s">
        <v>1894</v>
      </c>
      <c r="L25" s="1740">
        <f>SUM(M25:T25)</f>
        <v>6500</v>
      </c>
      <c r="M25" s="1728">
        <v>5200</v>
      </c>
      <c r="N25" s="1728">
        <v>0</v>
      </c>
      <c r="O25" s="1728">
        <v>0</v>
      </c>
      <c r="P25" s="1728">
        <v>1235</v>
      </c>
      <c r="Q25" s="1728">
        <v>65</v>
      </c>
      <c r="R25" s="1728">
        <v>0</v>
      </c>
      <c r="S25" s="1728">
        <v>0</v>
      </c>
      <c r="T25" s="1728">
        <v>0</v>
      </c>
      <c r="U25" s="1732">
        <f>SUM(V25:Z25)</f>
        <v>1834</v>
      </c>
      <c r="V25" s="1741">
        <v>1300</v>
      </c>
      <c r="W25" s="1741">
        <v>534</v>
      </c>
      <c r="X25" s="1741">
        <v>0</v>
      </c>
      <c r="Y25" s="1741">
        <v>0</v>
      </c>
      <c r="Z25" s="1741">
        <v>0</v>
      </c>
    </row>
    <row r="26" spans="1:26" ht="15" thickBot="1">
      <c r="A26" s="1745" t="s">
        <v>320</v>
      </c>
      <c r="B26" s="1745"/>
      <c r="C26" s="1746"/>
      <c r="D26" s="1747">
        <f>SUM(D25:D25)</f>
        <v>1.3</v>
      </c>
      <c r="E26" s="1748"/>
      <c r="F26" s="1745"/>
      <c r="G26" s="1748"/>
      <c r="H26" s="1748"/>
      <c r="I26" s="1748"/>
      <c r="J26" s="1749"/>
      <c r="K26" s="1745"/>
      <c r="L26" s="1750">
        <f>SUM(L25:L25)</f>
        <v>6500</v>
      </c>
      <c r="M26" s="1751">
        <f aca="true" t="shared" si="4" ref="M26:Z26">SUM(M25:M25)</f>
        <v>5200</v>
      </c>
      <c r="N26" s="1751">
        <f t="shared" si="4"/>
        <v>0</v>
      </c>
      <c r="O26" s="1751">
        <f t="shared" si="4"/>
        <v>0</v>
      </c>
      <c r="P26" s="1751">
        <f t="shared" si="4"/>
        <v>1235</v>
      </c>
      <c r="Q26" s="1751">
        <f t="shared" si="4"/>
        <v>65</v>
      </c>
      <c r="R26" s="1751">
        <f t="shared" si="4"/>
        <v>0</v>
      </c>
      <c r="S26" s="1751">
        <f t="shared" si="4"/>
        <v>0</v>
      </c>
      <c r="T26" s="1751">
        <f t="shared" si="4"/>
        <v>0</v>
      </c>
      <c r="U26" s="1750">
        <f t="shared" si="4"/>
        <v>1834</v>
      </c>
      <c r="V26" s="1751">
        <f t="shared" si="4"/>
        <v>1300</v>
      </c>
      <c r="W26" s="1751">
        <f t="shared" si="4"/>
        <v>534</v>
      </c>
      <c r="X26" s="1751">
        <f t="shared" si="4"/>
        <v>0</v>
      </c>
      <c r="Y26" s="1751">
        <f t="shared" si="4"/>
        <v>0</v>
      </c>
      <c r="Z26" s="1751">
        <f t="shared" si="4"/>
        <v>0</v>
      </c>
    </row>
    <row r="27" spans="1:26" ht="14.25">
      <c r="A27" s="1781" t="s">
        <v>327</v>
      </c>
      <c r="B27" s="1743"/>
      <c r="C27" s="1743"/>
      <c r="D27" s="1780">
        <f>D26+D24+D19+D17+D15</f>
        <v>6.3</v>
      </c>
      <c r="E27" s="1743"/>
      <c r="F27" s="1743"/>
      <c r="G27" s="1743"/>
      <c r="H27" s="1743"/>
      <c r="I27" s="1743"/>
      <c r="J27" s="1743"/>
      <c r="K27" s="1743"/>
      <c r="L27" s="1744">
        <f>L26+L24+L19+L17+L15</f>
        <v>30425</v>
      </c>
      <c r="M27" s="1744">
        <f aca="true" t="shared" si="5" ref="M27:Z27">M26+M24+M19+M17+M15</f>
        <v>25800</v>
      </c>
      <c r="N27" s="1744">
        <f t="shared" si="5"/>
        <v>0</v>
      </c>
      <c r="O27" s="1744">
        <f t="shared" si="5"/>
        <v>0</v>
      </c>
      <c r="P27" s="1744">
        <f t="shared" si="5"/>
        <v>3470</v>
      </c>
      <c r="Q27" s="1744">
        <f t="shared" si="5"/>
        <v>1130</v>
      </c>
      <c r="R27" s="1744">
        <f t="shared" si="5"/>
        <v>0</v>
      </c>
      <c r="S27" s="1744">
        <f t="shared" si="5"/>
        <v>25</v>
      </c>
      <c r="T27" s="1744">
        <f t="shared" si="5"/>
        <v>0</v>
      </c>
      <c r="U27" s="1744">
        <f t="shared" si="5"/>
        <v>23544</v>
      </c>
      <c r="V27" s="1744">
        <f t="shared" si="5"/>
        <v>9230</v>
      </c>
      <c r="W27" s="1744">
        <f t="shared" si="5"/>
        <v>10784</v>
      </c>
      <c r="X27" s="1744">
        <f t="shared" si="5"/>
        <v>0</v>
      </c>
      <c r="Y27" s="1744">
        <f t="shared" si="5"/>
        <v>3530</v>
      </c>
      <c r="Z27" s="1744">
        <f t="shared" si="5"/>
        <v>0</v>
      </c>
    </row>
    <row r="28" spans="1:26" ht="14.25">
      <c r="A28" s="133"/>
      <c r="B28" s="134"/>
      <c r="C28" s="134"/>
      <c r="D28" s="134"/>
      <c r="E28" s="134"/>
      <c r="F28" s="135"/>
      <c r="G28" s="2063" t="s">
        <v>328</v>
      </c>
      <c r="H28" s="2064"/>
      <c r="I28" s="2064"/>
      <c r="J28" s="2064"/>
      <c r="K28" s="2065"/>
      <c r="L28" s="136"/>
      <c r="M28" s="134"/>
      <c r="N28" s="134"/>
      <c r="O28" s="134"/>
      <c r="P28" s="134"/>
      <c r="Q28" s="134"/>
      <c r="R28" s="134"/>
      <c r="S28" s="134"/>
      <c r="T28" s="134"/>
      <c r="U28" s="134"/>
      <c r="V28" s="137"/>
      <c r="W28" s="137"/>
      <c r="X28" s="137"/>
      <c r="Y28" s="138"/>
      <c r="Z28" s="138"/>
    </row>
    <row r="29" spans="1:26" ht="14.25">
      <c r="A29" s="1104" t="s">
        <v>317</v>
      </c>
      <c r="B29" s="111">
        <v>13</v>
      </c>
      <c r="C29" s="113" t="s">
        <v>326</v>
      </c>
      <c r="D29" s="112">
        <v>0.3</v>
      </c>
      <c r="E29" s="69" t="s">
        <v>307</v>
      </c>
      <c r="F29" s="69" t="s">
        <v>204</v>
      </c>
      <c r="G29" s="69" t="s">
        <v>1760</v>
      </c>
      <c r="H29" s="69"/>
      <c r="I29" s="69"/>
      <c r="J29" s="70"/>
      <c r="K29" s="69" t="s">
        <v>1761</v>
      </c>
      <c r="L29" s="1629"/>
      <c r="M29" s="1630"/>
      <c r="N29" s="1631"/>
      <c r="O29" s="1631"/>
      <c r="P29" s="1631"/>
      <c r="Q29" s="1631"/>
      <c r="R29" s="1631"/>
      <c r="S29" s="1631"/>
      <c r="T29" s="1631"/>
      <c r="U29" s="1632">
        <f aca="true" t="shared" si="6" ref="U29:U34">SUM(V29:Z29)</f>
        <v>14110</v>
      </c>
      <c r="V29" s="1631">
        <v>8466</v>
      </c>
      <c r="W29" s="1631">
        <v>4227</v>
      </c>
      <c r="X29" s="1631">
        <v>1417</v>
      </c>
      <c r="Y29" s="1631">
        <v>0</v>
      </c>
      <c r="Z29" s="1631">
        <v>0</v>
      </c>
    </row>
    <row r="30" spans="1:26" ht="14.25">
      <c r="A30" s="1628"/>
      <c r="B30" s="111">
        <v>13</v>
      </c>
      <c r="C30" s="113" t="s">
        <v>319</v>
      </c>
      <c r="D30" s="112">
        <v>0.1</v>
      </c>
      <c r="E30" s="69" t="s">
        <v>307</v>
      </c>
      <c r="F30" s="69" t="s">
        <v>204</v>
      </c>
      <c r="G30" s="69" t="s">
        <v>1760</v>
      </c>
      <c r="H30" s="69"/>
      <c r="I30" s="69"/>
      <c r="J30" s="70"/>
      <c r="K30" s="69" t="s">
        <v>1762</v>
      </c>
      <c r="L30" s="1629"/>
      <c r="M30" s="1630"/>
      <c r="N30" s="1631"/>
      <c r="O30" s="1631"/>
      <c r="P30" s="1631"/>
      <c r="Q30" s="1631"/>
      <c r="R30" s="1631"/>
      <c r="S30" s="1631"/>
      <c r="T30" s="1631"/>
      <c r="U30" s="1632">
        <f t="shared" si="6"/>
        <v>14500</v>
      </c>
      <c r="V30" s="1631">
        <v>7250</v>
      </c>
      <c r="W30" s="1631">
        <v>7250</v>
      </c>
      <c r="X30" s="1631">
        <v>0</v>
      </c>
      <c r="Y30" s="1631">
        <v>0</v>
      </c>
      <c r="Z30" s="1631">
        <v>0</v>
      </c>
    </row>
    <row r="31" spans="1:26" ht="14.25">
      <c r="A31" s="1628"/>
      <c r="B31" s="111">
        <v>16</v>
      </c>
      <c r="C31" s="113" t="s">
        <v>347</v>
      </c>
      <c r="D31" s="112">
        <v>0.3</v>
      </c>
      <c r="E31" s="69" t="s">
        <v>307</v>
      </c>
      <c r="F31" s="69" t="s">
        <v>342</v>
      </c>
      <c r="G31" s="69" t="s">
        <v>1760</v>
      </c>
      <c r="H31" s="69"/>
      <c r="I31" s="69"/>
      <c r="J31" s="70"/>
      <c r="K31" s="69" t="s">
        <v>1761</v>
      </c>
      <c r="L31" s="1629"/>
      <c r="M31" s="1630"/>
      <c r="N31" s="1631"/>
      <c r="O31" s="1631"/>
      <c r="P31" s="1631"/>
      <c r="Q31" s="1631"/>
      <c r="R31" s="1631"/>
      <c r="S31" s="1633"/>
      <c r="T31" s="1631"/>
      <c r="U31" s="1632">
        <f t="shared" si="6"/>
        <v>14320</v>
      </c>
      <c r="V31" s="1631">
        <v>8467</v>
      </c>
      <c r="W31" s="1631">
        <v>4423</v>
      </c>
      <c r="X31" s="1631">
        <v>1430</v>
      </c>
      <c r="Y31" s="1631">
        <v>0</v>
      </c>
      <c r="Z31" s="1631">
        <v>0</v>
      </c>
    </row>
    <row r="32" spans="1:26" ht="14.25">
      <c r="A32" s="1628"/>
      <c r="B32" s="111">
        <v>23</v>
      </c>
      <c r="C32" s="113" t="s">
        <v>218</v>
      </c>
      <c r="D32" s="112">
        <v>0.4</v>
      </c>
      <c r="E32" s="69" t="s">
        <v>307</v>
      </c>
      <c r="F32" s="69" t="s">
        <v>204</v>
      </c>
      <c r="G32" s="69" t="s">
        <v>1760</v>
      </c>
      <c r="H32" s="69"/>
      <c r="I32" s="69"/>
      <c r="J32" s="70"/>
      <c r="K32" s="69" t="s">
        <v>1763</v>
      </c>
      <c r="L32" s="1629"/>
      <c r="M32" s="1630"/>
      <c r="N32" s="1631"/>
      <c r="O32" s="1631"/>
      <c r="P32" s="1631"/>
      <c r="Q32" s="1631"/>
      <c r="R32" s="1631"/>
      <c r="S32" s="1633"/>
      <c r="T32" s="1631"/>
      <c r="U32" s="1632">
        <f t="shared" si="6"/>
        <v>16140</v>
      </c>
      <c r="V32" s="1631">
        <v>13232</v>
      </c>
      <c r="W32" s="1631">
        <v>2908</v>
      </c>
      <c r="X32" s="1631">
        <v>0</v>
      </c>
      <c r="Y32" s="1631">
        <v>0</v>
      </c>
      <c r="Z32" s="1631">
        <v>0</v>
      </c>
    </row>
    <row r="33" spans="1:26" ht="14.25">
      <c r="A33" s="1628"/>
      <c r="B33" s="111">
        <v>23</v>
      </c>
      <c r="C33" s="113" t="s">
        <v>430</v>
      </c>
      <c r="D33" s="112">
        <v>0.3</v>
      </c>
      <c r="E33" s="69" t="s">
        <v>307</v>
      </c>
      <c r="F33" s="69" t="s">
        <v>342</v>
      </c>
      <c r="G33" s="69" t="s">
        <v>1760</v>
      </c>
      <c r="H33" s="69"/>
      <c r="I33" s="69"/>
      <c r="J33" s="70"/>
      <c r="K33" s="69" t="s">
        <v>34</v>
      </c>
      <c r="L33" s="1629"/>
      <c r="M33" s="1630"/>
      <c r="N33" s="1631"/>
      <c r="O33" s="1631"/>
      <c r="P33" s="1631"/>
      <c r="Q33" s="1631"/>
      <c r="R33" s="1631"/>
      <c r="S33" s="1631"/>
      <c r="T33" s="1631"/>
      <c r="U33" s="1632">
        <f t="shared" si="6"/>
        <v>13810</v>
      </c>
      <c r="V33" s="1631">
        <v>8286</v>
      </c>
      <c r="W33" s="1631">
        <v>5524</v>
      </c>
      <c r="X33" s="1631">
        <v>0</v>
      </c>
      <c r="Y33" s="1631">
        <v>0</v>
      </c>
      <c r="Z33" s="1631">
        <v>0</v>
      </c>
    </row>
    <row r="34" spans="1:26" ht="14.25">
      <c r="A34" s="1628"/>
      <c r="B34" s="111">
        <v>24</v>
      </c>
      <c r="C34" s="113" t="s">
        <v>436</v>
      </c>
      <c r="D34" s="112">
        <v>0.3</v>
      </c>
      <c r="E34" s="69" t="s">
        <v>307</v>
      </c>
      <c r="F34" s="69" t="s">
        <v>342</v>
      </c>
      <c r="G34" s="69" t="s">
        <v>1760</v>
      </c>
      <c r="H34" s="69"/>
      <c r="I34" s="69"/>
      <c r="J34" s="70"/>
      <c r="K34" s="69" t="s">
        <v>1762</v>
      </c>
      <c r="L34" s="1629"/>
      <c r="M34" s="1630"/>
      <c r="N34" s="1631"/>
      <c r="O34" s="1631"/>
      <c r="P34" s="1631"/>
      <c r="Q34" s="1631"/>
      <c r="R34" s="1631"/>
      <c r="S34" s="1631"/>
      <c r="T34" s="1631"/>
      <c r="U34" s="1632">
        <f t="shared" si="6"/>
        <v>14930</v>
      </c>
      <c r="V34" s="1631">
        <v>7465</v>
      </c>
      <c r="W34" s="1631">
        <v>7465</v>
      </c>
      <c r="X34" s="1631">
        <v>0</v>
      </c>
      <c r="Y34" s="1631">
        <v>0</v>
      </c>
      <c r="Z34" s="1631">
        <v>0</v>
      </c>
    </row>
    <row r="35" spans="1:26" ht="14.25">
      <c r="A35" s="1628"/>
      <c r="B35" s="111">
        <v>30</v>
      </c>
      <c r="C35" s="113" t="s">
        <v>319</v>
      </c>
      <c r="D35" s="112">
        <v>0.5</v>
      </c>
      <c r="E35" s="69" t="s">
        <v>307</v>
      </c>
      <c r="F35" s="69" t="s">
        <v>342</v>
      </c>
      <c r="G35" s="69" t="s">
        <v>1760</v>
      </c>
      <c r="H35" s="69"/>
      <c r="I35" s="69"/>
      <c r="J35" s="70"/>
      <c r="K35" s="69" t="s">
        <v>265</v>
      </c>
      <c r="L35" s="1629"/>
      <c r="M35" s="1630"/>
      <c r="N35" s="1631"/>
      <c r="O35" s="1631"/>
      <c r="P35" s="1631"/>
      <c r="Q35" s="1631"/>
      <c r="R35" s="1631"/>
      <c r="S35" s="1633"/>
      <c r="T35" s="1631"/>
      <c r="U35" s="1632">
        <f aca="true" t="shared" si="7" ref="U35:U41">SUM(V35:Z35)</f>
        <v>15130</v>
      </c>
      <c r="V35" s="1631">
        <v>9208</v>
      </c>
      <c r="W35" s="1631">
        <v>4409</v>
      </c>
      <c r="X35" s="1631">
        <v>0</v>
      </c>
      <c r="Y35" s="1631">
        <v>1513</v>
      </c>
      <c r="Z35" s="1631">
        <v>0</v>
      </c>
    </row>
    <row r="36" spans="1:26" ht="14.25">
      <c r="A36" s="69"/>
      <c r="B36" s="111">
        <v>38</v>
      </c>
      <c r="C36" s="113" t="s">
        <v>438</v>
      </c>
      <c r="D36" s="112">
        <v>0.8</v>
      </c>
      <c r="E36" s="69" t="s">
        <v>307</v>
      </c>
      <c r="F36" s="69" t="s">
        <v>204</v>
      </c>
      <c r="G36" s="69" t="s">
        <v>1760</v>
      </c>
      <c r="H36" s="69"/>
      <c r="I36" s="69"/>
      <c r="J36" s="70"/>
      <c r="K36" s="69" t="s">
        <v>1762</v>
      </c>
      <c r="L36" s="1629"/>
      <c r="M36" s="1630"/>
      <c r="N36" s="1631"/>
      <c r="O36" s="1631"/>
      <c r="P36" s="1631"/>
      <c r="Q36" s="1631"/>
      <c r="R36" s="1631"/>
      <c r="S36" s="1633"/>
      <c r="T36" s="1631"/>
      <c r="U36" s="1632">
        <f t="shared" si="7"/>
        <v>15110</v>
      </c>
      <c r="V36" s="1631">
        <v>7555</v>
      </c>
      <c r="W36" s="1631">
        <v>7555</v>
      </c>
      <c r="X36" s="1631">
        <v>0</v>
      </c>
      <c r="Y36" s="1631">
        <v>0</v>
      </c>
      <c r="Z36" s="1631">
        <v>0</v>
      </c>
    </row>
    <row r="37" spans="1:26" ht="14.25">
      <c r="A37" s="69"/>
      <c r="B37" s="111">
        <v>38</v>
      </c>
      <c r="C37" s="113" t="s">
        <v>1063</v>
      </c>
      <c r="D37" s="112">
        <v>0.4</v>
      </c>
      <c r="E37" s="69" t="s">
        <v>307</v>
      </c>
      <c r="F37" s="69" t="s">
        <v>204</v>
      </c>
      <c r="G37" s="69" t="s">
        <v>1760</v>
      </c>
      <c r="H37" s="69"/>
      <c r="I37" s="69"/>
      <c r="J37" s="70"/>
      <c r="K37" s="69" t="s">
        <v>34</v>
      </c>
      <c r="L37" s="1629"/>
      <c r="M37" s="1630"/>
      <c r="N37" s="1631"/>
      <c r="O37" s="1631"/>
      <c r="P37" s="1631"/>
      <c r="Q37" s="1631"/>
      <c r="R37" s="1631"/>
      <c r="S37" s="1633"/>
      <c r="T37" s="1631"/>
      <c r="U37" s="1632">
        <f t="shared" si="7"/>
        <v>15240</v>
      </c>
      <c r="V37" s="1631">
        <v>7620</v>
      </c>
      <c r="W37" s="1631">
        <v>7620</v>
      </c>
      <c r="X37" s="1631">
        <v>0</v>
      </c>
      <c r="Y37" s="1631">
        <v>0</v>
      </c>
      <c r="Z37" s="1631">
        <v>0</v>
      </c>
    </row>
    <row r="38" spans="1:26" ht="14.25">
      <c r="A38" s="69"/>
      <c r="B38" s="111">
        <v>62</v>
      </c>
      <c r="C38" s="113" t="s">
        <v>361</v>
      </c>
      <c r="D38" s="112">
        <v>0.2</v>
      </c>
      <c r="E38" s="69" t="s">
        <v>307</v>
      </c>
      <c r="F38" s="69" t="s">
        <v>204</v>
      </c>
      <c r="G38" s="69" t="s">
        <v>1760</v>
      </c>
      <c r="H38" s="69"/>
      <c r="I38" s="69"/>
      <c r="J38" s="70"/>
      <c r="K38" s="69" t="s">
        <v>34</v>
      </c>
      <c r="L38" s="1629"/>
      <c r="M38" s="1630"/>
      <c r="N38" s="1631"/>
      <c r="O38" s="1631"/>
      <c r="P38" s="1631"/>
      <c r="Q38" s="1631"/>
      <c r="R38" s="1631"/>
      <c r="S38" s="1633"/>
      <c r="T38" s="1631"/>
      <c r="U38" s="1632">
        <f t="shared" si="7"/>
        <v>15890</v>
      </c>
      <c r="V38" s="1631">
        <v>9534</v>
      </c>
      <c r="W38" s="1631">
        <v>6356</v>
      </c>
      <c r="X38" s="1631">
        <v>0</v>
      </c>
      <c r="Y38" s="1631">
        <v>0</v>
      </c>
      <c r="Z38" s="1631">
        <v>0</v>
      </c>
    </row>
    <row r="39" spans="1:26" ht="14.25">
      <c r="A39" s="69"/>
      <c r="B39" s="111">
        <v>63</v>
      </c>
      <c r="C39" s="113" t="s">
        <v>361</v>
      </c>
      <c r="D39" s="112">
        <v>0.2</v>
      </c>
      <c r="E39" s="69" t="s">
        <v>307</v>
      </c>
      <c r="F39" s="69" t="s">
        <v>204</v>
      </c>
      <c r="G39" s="69" t="s">
        <v>1760</v>
      </c>
      <c r="H39" s="69"/>
      <c r="I39" s="69"/>
      <c r="J39" s="70"/>
      <c r="K39" s="69" t="s">
        <v>624</v>
      </c>
      <c r="L39" s="1629"/>
      <c r="M39" s="1630"/>
      <c r="N39" s="1631"/>
      <c r="O39" s="1631"/>
      <c r="P39" s="1631"/>
      <c r="Q39" s="1631"/>
      <c r="R39" s="1631"/>
      <c r="S39" s="1633"/>
      <c r="T39" s="1631"/>
      <c r="U39" s="1632">
        <f t="shared" si="7"/>
        <v>15570</v>
      </c>
      <c r="V39" s="1631">
        <v>12456</v>
      </c>
      <c r="W39" s="1631">
        <v>3114</v>
      </c>
      <c r="X39" s="1631">
        <v>0</v>
      </c>
      <c r="Y39" s="1631">
        <v>0</v>
      </c>
      <c r="Z39" s="1631">
        <v>0</v>
      </c>
    </row>
    <row r="40" spans="1:26" ht="14.25">
      <c r="A40" s="69"/>
      <c r="B40" s="111">
        <v>63</v>
      </c>
      <c r="C40" s="113" t="s">
        <v>413</v>
      </c>
      <c r="D40" s="112">
        <v>0.5</v>
      </c>
      <c r="E40" s="69" t="s">
        <v>307</v>
      </c>
      <c r="F40" s="69" t="s">
        <v>204</v>
      </c>
      <c r="G40" s="69" t="s">
        <v>1760</v>
      </c>
      <c r="H40" s="69"/>
      <c r="I40" s="69"/>
      <c r="J40" s="70"/>
      <c r="K40" s="69" t="s">
        <v>1762</v>
      </c>
      <c r="L40" s="1629"/>
      <c r="M40" s="1630"/>
      <c r="N40" s="1631"/>
      <c r="O40" s="1631"/>
      <c r="P40" s="1631"/>
      <c r="Q40" s="1631"/>
      <c r="R40" s="1631"/>
      <c r="S40" s="1633"/>
      <c r="T40" s="1631"/>
      <c r="U40" s="1632">
        <f t="shared" si="7"/>
        <v>15440</v>
      </c>
      <c r="V40" s="1631">
        <v>7720</v>
      </c>
      <c r="W40" s="1631">
        <v>7720</v>
      </c>
      <c r="X40" s="1631">
        <v>0</v>
      </c>
      <c r="Y40" s="1631">
        <v>0</v>
      </c>
      <c r="Z40" s="1631">
        <v>0</v>
      </c>
    </row>
    <row r="41" spans="1:26" ht="14.25">
      <c r="A41" s="110"/>
      <c r="B41" s="111">
        <v>65</v>
      </c>
      <c r="C41" s="113" t="s">
        <v>415</v>
      </c>
      <c r="D41" s="112">
        <v>0.6</v>
      </c>
      <c r="E41" s="69" t="s">
        <v>307</v>
      </c>
      <c r="F41" s="69" t="s">
        <v>204</v>
      </c>
      <c r="G41" s="69" t="s">
        <v>1760</v>
      </c>
      <c r="H41" s="69"/>
      <c r="I41" s="69"/>
      <c r="J41" s="70"/>
      <c r="K41" s="69" t="s">
        <v>34</v>
      </c>
      <c r="L41" s="1629"/>
      <c r="M41" s="1630"/>
      <c r="N41" s="1631"/>
      <c r="O41" s="1631"/>
      <c r="P41" s="1631"/>
      <c r="Q41" s="1631"/>
      <c r="R41" s="1631"/>
      <c r="S41" s="1633"/>
      <c r="T41" s="1631"/>
      <c r="U41" s="1632">
        <f t="shared" si="7"/>
        <v>13880</v>
      </c>
      <c r="V41" s="1631">
        <v>11104</v>
      </c>
      <c r="W41" s="1631">
        <v>2776</v>
      </c>
      <c r="X41" s="1631">
        <v>0</v>
      </c>
      <c r="Y41" s="1631">
        <v>0</v>
      </c>
      <c r="Z41" s="1631">
        <v>0</v>
      </c>
    </row>
    <row r="42" spans="1:26" ht="14.25">
      <c r="A42" s="110" t="s">
        <v>298</v>
      </c>
      <c r="B42" s="68"/>
      <c r="C42" s="68"/>
      <c r="D42" s="1103">
        <f>SUM(D29:D41)</f>
        <v>4.9</v>
      </c>
      <c r="E42" s="68"/>
      <c r="F42" s="68"/>
      <c r="G42" s="69"/>
      <c r="H42" s="69"/>
      <c r="I42" s="68"/>
      <c r="J42" s="68"/>
      <c r="K42" s="68"/>
      <c r="L42" s="76">
        <v>0</v>
      </c>
      <c r="M42" s="75"/>
      <c r="N42" s="75"/>
      <c r="O42" s="75"/>
      <c r="P42" s="75"/>
      <c r="Q42" s="75"/>
      <c r="R42" s="75"/>
      <c r="S42" s="75"/>
      <c r="T42" s="75"/>
      <c r="U42" s="76">
        <f aca="true" t="shared" si="8" ref="U42:Z42">U41+U40+U39+U38+U37+U36+U35+U34+U33+U32+U31+U30+U29</f>
        <v>194070</v>
      </c>
      <c r="V42" s="76">
        <f t="shared" si="8"/>
        <v>118363</v>
      </c>
      <c r="W42" s="76">
        <f t="shared" si="8"/>
        <v>71347</v>
      </c>
      <c r="X42" s="76">
        <f t="shared" si="8"/>
        <v>2847</v>
      </c>
      <c r="Y42" s="76">
        <f t="shared" si="8"/>
        <v>1513</v>
      </c>
      <c r="Z42" s="76">
        <f t="shared" si="8"/>
        <v>0</v>
      </c>
    </row>
    <row r="43" spans="1:26" ht="14.25">
      <c r="A43" s="1104" t="s">
        <v>855</v>
      </c>
      <c r="B43" s="69">
        <v>20</v>
      </c>
      <c r="C43" s="1634" t="s">
        <v>440</v>
      </c>
      <c r="D43" s="71">
        <v>1</v>
      </c>
      <c r="E43" s="69" t="s">
        <v>1764</v>
      </c>
      <c r="F43" s="69" t="s">
        <v>342</v>
      </c>
      <c r="G43" s="69" t="s">
        <v>1760</v>
      </c>
      <c r="H43" s="69"/>
      <c r="I43" s="69"/>
      <c r="J43" s="70"/>
      <c r="K43" s="69" t="s">
        <v>1765</v>
      </c>
      <c r="L43" s="1635"/>
      <c r="M43" s="1631"/>
      <c r="N43" s="1631"/>
      <c r="O43" s="1631"/>
      <c r="P43" s="1631"/>
      <c r="Q43" s="1631"/>
      <c r="R43" s="1631"/>
      <c r="S43" s="1631"/>
      <c r="T43" s="1631"/>
      <c r="U43" s="1632">
        <f>SUM(V43:Z43)</f>
        <v>16582</v>
      </c>
      <c r="V43" s="1631">
        <v>14583</v>
      </c>
      <c r="W43" s="1631">
        <v>1999</v>
      </c>
      <c r="X43" s="1631">
        <v>0</v>
      </c>
      <c r="Y43" s="1631">
        <v>0</v>
      </c>
      <c r="Z43" s="1631">
        <v>0</v>
      </c>
    </row>
    <row r="44" spans="1:26" ht="14.25">
      <c r="A44" s="110" t="s">
        <v>298</v>
      </c>
      <c r="B44" s="114"/>
      <c r="C44" s="114"/>
      <c r="D44" s="1103">
        <f>SUM(D43:D43)</f>
        <v>1</v>
      </c>
      <c r="E44" s="114"/>
      <c r="F44" s="114"/>
      <c r="G44" s="114"/>
      <c r="H44" s="68"/>
      <c r="I44" s="114"/>
      <c r="J44" s="114"/>
      <c r="K44" s="114"/>
      <c r="L44" s="76"/>
      <c r="M44" s="76"/>
      <c r="N44" s="76"/>
      <c r="O44" s="76"/>
      <c r="P44" s="76"/>
      <c r="Q44" s="76"/>
      <c r="R44" s="76"/>
      <c r="S44" s="76"/>
      <c r="T44" s="76"/>
      <c r="U44" s="76">
        <f aca="true" t="shared" si="9" ref="U44:Z44">U43</f>
        <v>16582</v>
      </c>
      <c r="V44" s="76">
        <f t="shared" si="9"/>
        <v>14583</v>
      </c>
      <c r="W44" s="76">
        <f t="shared" si="9"/>
        <v>1999</v>
      </c>
      <c r="X44" s="76">
        <f t="shared" si="9"/>
        <v>0</v>
      </c>
      <c r="Y44" s="76">
        <f t="shared" si="9"/>
        <v>0</v>
      </c>
      <c r="Z44" s="76">
        <f t="shared" si="9"/>
        <v>0</v>
      </c>
    </row>
    <row r="45" spans="1:26" ht="14.25">
      <c r="A45" s="1101" t="s">
        <v>323</v>
      </c>
      <c r="B45" s="69">
        <v>10</v>
      </c>
      <c r="C45" s="1634" t="s">
        <v>779</v>
      </c>
      <c r="D45" s="1636">
        <v>0.7</v>
      </c>
      <c r="E45" s="69" t="s">
        <v>311</v>
      </c>
      <c r="F45" s="69" t="s">
        <v>204</v>
      </c>
      <c r="G45" s="69" t="s">
        <v>1760</v>
      </c>
      <c r="H45" s="69"/>
      <c r="I45" s="69"/>
      <c r="J45" s="70"/>
      <c r="K45" s="69" t="s">
        <v>853</v>
      </c>
      <c r="L45" s="74"/>
      <c r="M45" s="74"/>
      <c r="N45" s="1637"/>
      <c r="O45" s="1637"/>
      <c r="P45" s="1637"/>
      <c r="Q45" s="1637"/>
      <c r="R45" s="1637"/>
      <c r="S45" s="1637"/>
      <c r="T45" s="1637"/>
      <c r="U45" s="1638">
        <f aca="true" t="shared" si="10" ref="U45:U61">SUM(V45:Z45)</f>
        <v>15170</v>
      </c>
      <c r="V45" s="1639">
        <v>6142</v>
      </c>
      <c r="W45" s="1639">
        <v>1857</v>
      </c>
      <c r="X45" s="1631">
        <v>0</v>
      </c>
      <c r="Y45" s="1639">
        <v>7171</v>
      </c>
      <c r="Z45" s="1631">
        <v>0</v>
      </c>
    </row>
    <row r="46" spans="1:26" ht="14.25">
      <c r="A46" s="110"/>
      <c r="B46" s="69">
        <v>13</v>
      </c>
      <c r="C46" s="1634" t="s">
        <v>415</v>
      </c>
      <c r="D46" s="1636">
        <v>0.7</v>
      </c>
      <c r="E46" s="69" t="s">
        <v>311</v>
      </c>
      <c r="F46" s="69" t="s">
        <v>204</v>
      </c>
      <c r="G46" s="69" t="s">
        <v>1760</v>
      </c>
      <c r="H46" s="69"/>
      <c r="I46" s="69"/>
      <c r="J46" s="70"/>
      <c r="K46" s="69" t="s">
        <v>1766</v>
      </c>
      <c r="L46" s="74"/>
      <c r="M46" s="74"/>
      <c r="N46" s="1637"/>
      <c r="O46" s="1637"/>
      <c r="P46" s="1637"/>
      <c r="Q46" s="1637"/>
      <c r="R46" s="1637"/>
      <c r="S46" s="1637"/>
      <c r="T46" s="1637"/>
      <c r="U46" s="1638">
        <f t="shared" si="10"/>
        <v>15635</v>
      </c>
      <c r="V46" s="1639">
        <v>800</v>
      </c>
      <c r="W46" s="1639">
        <v>905</v>
      </c>
      <c r="X46" s="1631">
        <v>0</v>
      </c>
      <c r="Y46" s="1639">
        <v>13930</v>
      </c>
      <c r="Z46" s="1631">
        <v>0</v>
      </c>
    </row>
    <row r="47" spans="1:26" ht="14.25">
      <c r="A47" s="110"/>
      <c r="B47" s="69">
        <v>15</v>
      </c>
      <c r="C47" s="1634" t="s">
        <v>321</v>
      </c>
      <c r="D47" s="1636">
        <v>0.7</v>
      </c>
      <c r="E47" s="69" t="s">
        <v>307</v>
      </c>
      <c r="F47" s="69" t="s">
        <v>204</v>
      </c>
      <c r="G47" s="69" t="s">
        <v>1760</v>
      </c>
      <c r="H47" s="69"/>
      <c r="I47" s="69"/>
      <c r="J47" s="70"/>
      <c r="K47" s="69" t="s">
        <v>1767</v>
      </c>
      <c r="L47" s="74"/>
      <c r="M47" s="74"/>
      <c r="N47" s="1637"/>
      <c r="O47" s="1637"/>
      <c r="P47" s="1637"/>
      <c r="Q47" s="1637"/>
      <c r="R47" s="1637"/>
      <c r="S47" s="1637"/>
      <c r="T47" s="1637"/>
      <c r="U47" s="1638">
        <f t="shared" si="10"/>
        <v>16280</v>
      </c>
      <c r="V47" s="1639">
        <v>11143</v>
      </c>
      <c r="W47" s="1639">
        <v>1428</v>
      </c>
      <c r="X47" s="1631">
        <v>0</v>
      </c>
      <c r="Y47" s="1639">
        <v>3709</v>
      </c>
      <c r="Z47" s="1631">
        <v>0</v>
      </c>
    </row>
    <row r="48" spans="1:26" ht="14.25">
      <c r="A48" s="110"/>
      <c r="B48" s="69">
        <v>17</v>
      </c>
      <c r="C48" s="1634" t="s">
        <v>418</v>
      </c>
      <c r="D48" s="1636">
        <v>0.9</v>
      </c>
      <c r="E48" s="69" t="s">
        <v>307</v>
      </c>
      <c r="F48" s="69" t="s">
        <v>204</v>
      </c>
      <c r="G48" s="69" t="s">
        <v>1760</v>
      </c>
      <c r="H48" s="69"/>
      <c r="I48" s="69"/>
      <c r="J48" s="70"/>
      <c r="K48" s="69" t="s">
        <v>35</v>
      </c>
      <c r="L48" s="74"/>
      <c r="M48" s="74"/>
      <c r="N48" s="1637"/>
      <c r="O48" s="1637"/>
      <c r="P48" s="1637"/>
      <c r="Q48" s="1637"/>
      <c r="R48" s="1637"/>
      <c r="S48" s="1637"/>
      <c r="T48" s="1637"/>
      <c r="U48" s="1638">
        <f t="shared" si="10"/>
        <v>16400</v>
      </c>
      <c r="V48" s="1639">
        <v>9622</v>
      </c>
      <c r="W48" s="1639">
        <v>6778</v>
      </c>
      <c r="X48" s="1631">
        <v>0</v>
      </c>
      <c r="Y48" s="1631">
        <v>0</v>
      </c>
      <c r="Z48" s="1631">
        <v>0</v>
      </c>
    </row>
    <row r="49" spans="1:26" ht="14.25">
      <c r="A49" s="110"/>
      <c r="B49" s="69">
        <v>17</v>
      </c>
      <c r="C49" s="1634" t="s">
        <v>318</v>
      </c>
      <c r="D49" s="1636">
        <v>1</v>
      </c>
      <c r="E49" s="69" t="s">
        <v>307</v>
      </c>
      <c r="F49" s="69" t="s">
        <v>204</v>
      </c>
      <c r="G49" s="69" t="s">
        <v>1760</v>
      </c>
      <c r="H49" s="69"/>
      <c r="I49" s="69"/>
      <c r="J49" s="70"/>
      <c r="K49" s="69" t="s">
        <v>35</v>
      </c>
      <c r="L49" s="74"/>
      <c r="M49" s="74"/>
      <c r="N49" s="1637"/>
      <c r="O49" s="1637"/>
      <c r="P49" s="1637"/>
      <c r="Q49" s="1637"/>
      <c r="R49" s="1637"/>
      <c r="S49" s="1637"/>
      <c r="T49" s="1637"/>
      <c r="U49" s="1638">
        <f t="shared" si="10"/>
        <v>2830</v>
      </c>
      <c r="V49" s="1639">
        <v>2547</v>
      </c>
      <c r="W49" s="1639">
        <v>283</v>
      </c>
      <c r="X49" s="1631">
        <v>0</v>
      </c>
      <c r="Y49" s="1631">
        <v>0</v>
      </c>
      <c r="Z49" s="1631">
        <v>0</v>
      </c>
    </row>
    <row r="50" spans="1:26" ht="14.25">
      <c r="A50" s="110"/>
      <c r="B50" s="69">
        <v>17</v>
      </c>
      <c r="C50" s="1634" t="s">
        <v>318</v>
      </c>
      <c r="D50" s="1636">
        <v>0.6</v>
      </c>
      <c r="E50" s="69" t="s">
        <v>307</v>
      </c>
      <c r="F50" s="69" t="s">
        <v>204</v>
      </c>
      <c r="G50" s="69" t="s">
        <v>1760</v>
      </c>
      <c r="H50" s="69"/>
      <c r="I50" s="69"/>
      <c r="J50" s="70"/>
      <c r="K50" s="69" t="s">
        <v>34</v>
      </c>
      <c r="L50" s="74"/>
      <c r="M50" s="74"/>
      <c r="N50" s="1637"/>
      <c r="O50" s="1637"/>
      <c r="P50" s="1637"/>
      <c r="Q50" s="1637"/>
      <c r="R50" s="1637"/>
      <c r="S50" s="1637"/>
      <c r="T50" s="1637"/>
      <c r="U50" s="1638">
        <f t="shared" si="10"/>
        <v>15990</v>
      </c>
      <c r="V50" s="1639">
        <v>10850</v>
      </c>
      <c r="W50" s="1639">
        <v>5140</v>
      </c>
      <c r="X50" s="1631">
        <v>0</v>
      </c>
      <c r="Y50" s="1631">
        <v>0</v>
      </c>
      <c r="Z50" s="1631">
        <v>0</v>
      </c>
    </row>
    <row r="51" spans="1:26" ht="14.25">
      <c r="A51" s="110"/>
      <c r="B51" s="69">
        <v>17</v>
      </c>
      <c r="C51" s="1634" t="s">
        <v>1768</v>
      </c>
      <c r="D51" s="1636">
        <v>0.9</v>
      </c>
      <c r="E51" s="69" t="s">
        <v>307</v>
      </c>
      <c r="F51" s="69" t="s">
        <v>204</v>
      </c>
      <c r="G51" s="69" t="s">
        <v>1760</v>
      </c>
      <c r="H51" s="69"/>
      <c r="I51" s="69"/>
      <c r="J51" s="70"/>
      <c r="K51" s="69" t="s">
        <v>1769</v>
      </c>
      <c r="L51" s="74"/>
      <c r="M51" s="74"/>
      <c r="N51" s="1637"/>
      <c r="O51" s="1637"/>
      <c r="P51" s="1637"/>
      <c r="Q51" s="1637"/>
      <c r="R51" s="1637"/>
      <c r="S51" s="1637"/>
      <c r="T51" s="1637"/>
      <c r="U51" s="1638">
        <f t="shared" si="10"/>
        <v>16010</v>
      </c>
      <c r="V51" s="1639">
        <v>10150</v>
      </c>
      <c r="W51" s="1639">
        <v>5860</v>
      </c>
      <c r="X51" s="1631">
        <v>0</v>
      </c>
      <c r="Y51" s="1631">
        <v>0</v>
      </c>
      <c r="Z51" s="1631">
        <v>0</v>
      </c>
    </row>
    <row r="52" spans="1:26" ht="14.25">
      <c r="A52" s="110"/>
      <c r="B52" s="69">
        <v>18</v>
      </c>
      <c r="C52" s="1634" t="s">
        <v>218</v>
      </c>
      <c r="D52" s="1636">
        <v>0.8</v>
      </c>
      <c r="E52" s="69" t="s">
        <v>307</v>
      </c>
      <c r="F52" s="69" t="s">
        <v>204</v>
      </c>
      <c r="G52" s="69" t="s">
        <v>1760</v>
      </c>
      <c r="H52" s="69"/>
      <c r="I52" s="69"/>
      <c r="J52" s="70"/>
      <c r="K52" s="69" t="s">
        <v>35</v>
      </c>
      <c r="L52" s="74"/>
      <c r="M52" s="74"/>
      <c r="N52" s="1637"/>
      <c r="O52" s="1637"/>
      <c r="P52" s="1637"/>
      <c r="Q52" s="1637"/>
      <c r="R52" s="1637"/>
      <c r="S52" s="1637"/>
      <c r="T52" s="1637"/>
      <c r="U52" s="1638">
        <f t="shared" si="10"/>
        <v>16420</v>
      </c>
      <c r="V52" s="1639">
        <v>11370</v>
      </c>
      <c r="W52" s="1639">
        <v>5050</v>
      </c>
      <c r="X52" s="1631">
        <v>0</v>
      </c>
      <c r="Y52" s="1631">
        <v>0</v>
      </c>
      <c r="Z52" s="1631">
        <v>0</v>
      </c>
    </row>
    <row r="53" spans="1:26" ht="14.25">
      <c r="A53" s="110"/>
      <c r="B53" s="69">
        <v>18</v>
      </c>
      <c r="C53" s="1634" t="s">
        <v>322</v>
      </c>
      <c r="D53" s="1636">
        <v>1</v>
      </c>
      <c r="E53" s="69" t="s">
        <v>307</v>
      </c>
      <c r="F53" s="69" t="s">
        <v>204</v>
      </c>
      <c r="G53" s="69" t="s">
        <v>1760</v>
      </c>
      <c r="H53" s="69"/>
      <c r="I53" s="69"/>
      <c r="J53" s="70"/>
      <c r="K53" s="69" t="s">
        <v>624</v>
      </c>
      <c r="L53" s="74"/>
      <c r="M53" s="74"/>
      <c r="N53" s="1637"/>
      <c r="O53" s="1637"/>
      <c r="P53" s="1637"/>
      <c r="Q53" s="1637"/>
      <c r="R53" s="1637"/>
      <c r="S53" s="1637"/>
      <c r="T53" s="1637"/>
      <c r="U53" s="1638">
        <f t="shared" si="10"/>
        <v>15770</v>
      </c>
      <c r="V53" s="1639">
        <v>12470</v>
      </c>
      <c r="W53" s="1639">
        <v>3300</v>
      </c>
      <c r="X53" s="1631">
        <v>0</v>
      </c>
      <c r="Y53" s="1631">
        <v>0</v>
      </c>
      <c r="Z53" s="1631">
        <v>0</v>
      </c>
    </row>
    <row r="54" spans="1:26" ht="14.25">
      <c r="A54" s="110"/>
      <c r="B54" s="69">
        <v>19</v>
      </c>
      <c r="C54" s="1634" t="s">
        <v>431</v>
      </c>
      <c r="D54" s="1636">
        <v>0.5</v>
      </c>
      <c r="E54" s="69" t="s">
        <v>307</v>
      </c>
      <c r="F54" s="69" t="s">
        <v>204</v>
      </c>
      <c r="G54" s="69" t="s">
        <v>1760</v>
      </c>
      <c r="H54" s="69"/>
      <c r="I54" s="69"/>
      <c r="J54" s="70"/>
      <c r="K54" s="69" t="s">
        <v>36</v>
      </c>
      <c r="L54" s="74"/>
      <c r="M54" s="74"/>
      <c r="N54" s="1637"/>
      <c r="O54" s="1637"/>
      <c r="P54" s="1637"/>
      <c r="Q54" s="1637"/>
      <c r="R54" s="1637"/>
      <c r="S54" s="1637"/>
      <c r="T54" s="1637"/>
      <c r="U54" s="1638">
        <f t="shared" si="10"/>
        <v>15990</v>
      </c>
      <c r="V54" s="1639">
        <v>9840</v>
      </c>
      <c r="W54" s="1639">
        <v>5100</v>
      </c>
      <c r="X54" s="1631">
        <v>0</v>
      </c>
      <c r="Y54" s="1631">
        <v>1050</v>
      </c>
      <c r="Z54" s="1631">
        <v>0</v>
      </c>
    </row>
    <row r="55" spans="1:26" ht="14.25">
      <c r="A55" s="69"/>
      <c r="B55" s="69">
        <v>20</v>
      </c>
      <c r="C55" s="1634" t="s">
        <v>363</v>
      </c>
      <c r="D55" s="1636">
        <v>0.3</v>
      </c>
      <c r="E55" s="69" t="s">
        <v>307</v>
      </c>
      <c r="F55" s="69" t="s">
        <v>342</v>
      </c>
      <c r="G55" s="69" t="s">
        <v>1760</v>
      </c>
      <c r="H55" s="69"/>
      <c r="I55" s="69"/>
      <c r="J55" s="70"/>
      <c r="K55" s="69" t="s">
        <v>834</v>
      </c>
      <c r="L55" s="74"/>
      <c r="M55" s="74"/>
      <c r="N55" s="1637"/>
      <c r="O55" s="1637"/>
      <c r="P55" s="1637"/>
      <c r="Q55" s="1637"/>
      <c r="R55" s="1637"/>
      <c r="S55" s="1637"/>
      <c r="T55" s="1637"/>
      <c r="U55" s="1638">
        <f t="shared" si="10"/>
        <v>16100</v>
      </c>
      <c r="V55" s="1639">
        <v>8340</v>
      </c>
      <c r="W55" s="1639">
        <v>6930</v>
      </c>
      <c r="X55" s="1631">
        <v>0</v>
      </c>
      <c r="Y55" s="1631">
        <v>830</v>
      </c>
      <c r="Z55" s="1631">
        <v>0</v>
      </c>
    </row>
    <row r="56" spans="1:26" ht="14.25">
      <c r="A56" s="69"/>
      <c r="B56" s="69">
        <v>21</v>
      </c>
      <c r="C56" s="1634" t="s">
        <v>218</v>
      </c>
      <c r="D56" s="1636">
        <v>0.9</v>
      </c>
      <c r="E56" s="69" t="s">
        <v>307</v>
      </c>
      <c r="F56" s="69" t="s">
        <v>342</v>
      </c>
      <c r="G56" s="69" t="s">
        <v>1760</v>
      </c>
      <c r="H56" s="69"/>
      <c r="I56" s="69"/>
      <c r="J56" s="70"/>
      <c r="K56" s="69" t="s">
        <v>36</v>
      </c>
      <c r="L56" s="74"/>
      <c r="M56" s="74"/>
      <c r="N56" s="1637"/>
      <c r="O56" s="1637"/>
      <c r="P56" s="1637"/>
      <c r="Q56" s="1637"/>
      <c r="R56" s="1637"/>
      <c r="S56" s="1637"/>
      <c r="T56" s="1637"/>
      <c r="U56" s="1638">
        <f t="shared" si="10"/>
        <v>16040</v>
      </c>
      <c r="V56" s="1639">
        <v>10830</v>
      </c>
      <c r="W56" s="1639">
        <v>5055</v>
      </c>
      <c r="X56" s="1631">
        <v>0</v>
      </c>
      <c r="Y56" s="1631">
        <v>155</v>
      </c>
      <c r="Z56" s="1631">
        <v>0</v>
      </c>
    </row>
    <row r="57" spans="1:26" ht="14.25">
      <c r="A57" s="69"/>
      <c r="B57" s="69">
        <v>22</v>
      </c>
      <c r="C57" s="1634" t="s">
        <v>429</v>
      </c>
      <c r="D57" s="1636">
        <v>0.6</v>
      </c>
      <c r="E57" s="69" t="s">
        <v>307</v>
      </c>
      <c r="F57" s="69" t="s">
        <v>342</v>
      </c>
      <c r="G57" s="69" t="s">
        <v>1760</v>
      </c>
      <c r="H57" s="69"/>
      <c r="I57" s="69"/>
      <c r="J57" s="70"/>
      <c r="K57" s="69" t="s">
        <v>1770</v>
      </c>
      <c r="L57" s="74"/>
      <c r="M57" s="74"/>
      <c r="N57" s="1637"/>
      <c r="O57" s="1637"/>
      <c r="P57" s="1637"/>
      <c r="Q57" s="1637"/>
      <c r="R57" s="1637"/>
      <c r="S57" s="1637"/>
      <c r="T57" s="1637"/>
      <c r="U57" s="1638">
        <f t="shared" si="10"/>
        <v>16080</v>
      </c>
      <c r="V57" s="1639">
        <v>8145</v>
      </c>
      <c r="W57" s="1639">
        <v>7515</v>
      </c>
      <c r="X57" s="1631">
        <v>0</v>
      </c>
      <c r="Y57" s="1631">
        <v>420</v>
      </c>
      <c r="Z57" s="1631">
        <v>0</v>
      </c>
    </row>
    <row r="58" spans="1:26" ht="14.25">
      <c r="A58" s="69"/>
      <c r="B58" s="69">
        <v>24</v>
      </c>
      <c r="C58" s="1634" t="s">
        <v>436</v>
      </c>
      <c r="D58" s="1636">
        <v>0.6</v>
      </c>
      <c r="E58" s="69" t="s">
        <v>310</v>
      </c>
      <c r="F58" s="69" t="s">
        <v>204</v>
      </c>
      <c r="G58" s="69" t="s">
        <v>1760</v>
      </c>
      <c r="H58" s="69"/>
      <c r="I58" s="69"/>
      <c r="J58" s="70"/>
      <c r="K58" s="69" t="s">
        <v>1771</v>
      </c>
      <c r="L58" s="74"/>
      <c r="M58" s="74"/>
      <c r="N58" s="1637"/>
      <c r="O58" s="1637"/>
      <c r="P58" s="1637"/>
      <c r="Q58" s="1637"/>
      <c r="R58" s="1637"/>
      <c r="S58" s="1637"/>
      <c r="T58" s="1637"/>
      <c r="U58" s="1638">
        <f t="shared" si="10"/>
        <v>16130</v>
      </c>
      <c r="V58" s="1639">
        <v>7780</v>
      </c>
      <c r="W58" s="1639">
        <v>8350</v>
      </c>
      <c r="X58" s="1631">
        <v>0</v>
      </c>
      <c r="Y58" s="1631">
        <v>0</v>
      </c>
      <c r="Z58" s="1631">
        <v>0</v>
      </c>
    </row>
    <row r="59" spans="1:26" ht="14.25">
      <c r="A59" s="110"/>
      <c r="B59" s="69">
        <v>25</v>
      </c>
      <c r="C59" s="1634" t="s">
        <v>322</v>
      </c>
      <c r="D59" s="1636">
        <v>1</v>
      </c>
      <c r="E59" s="69" t="s">
        <v>310</v>
      </c>
      <c r="F59" s="69" t="s">
        <v>204</v>
      </c>
      <c r="G59" s="69" t="s">
        <v>1760</v>
      </c>
      <c r="H59" s="69"/>
      <c r="I59" s="69"/>
      <c r="J59" s="70"/>
      <c r="K59" s="69" t="s">
        <v>852</v>
      </c>
      <c r="L59" s="74"/>
      <c r="M59" s="74"/>
      <c r="N59" s="1637"/>
      <c r="O59" s="1637"/>
      <c r="P59" s="1637"/>
      <c r="Q59" s="1637"/>
      <c r="R59" s="1637"/>
      <c r="S59" s="1637"/>
      <c r="T59" s="1637"/>
      <c r="U59" s="1638">
        <f t="shared" si="10"/>
        <v>16475</v>
      </c>
      <c r="V59" s="1639">
        <v>4905</v>
      </c>
      <c r="W59" s="1639">
        <v>11390</v>
      </c>
      <c r="X59" s="1631">
        <v>0</v>
      </c>
      <c r="Y59" s="1631">
        <v>180</v>
      </c>
      <c r="Z59" s="1631">
        <v>0</v>
      </c>
    </row>
    <row r="60" spans="1:26" ht="14.25">
      <c r="A60" s="110"/>
      <c r="B60" s="69">
        <v>25</v>
      </c>
      <c r="C60" s="1634" t="s">
        <v>1772</v>
      </c>
      <c r="D60" s="1636">
        <v>0.9</v>
      </c>
      <c r="E60" s="69" t="s">
        <v>310</v>
      </c>
      <c r="F60" s="69" t="s">
        <v>204</v>
      </c>
      <c r="G60" s="69" t="s">
        <v>1760</v>
      </c>
      <c r="H60" s="69"/>
      <c r="I60" s="69"/>
      <c r="J60" s="70"/>
      <c r="K60" s="69" t="s">
        <v>852</v>
      </c>
      <c r="L60" s="74"/>
      <c r="M60" s="74"/>
      <c r="N60" s="1637"/>
      <c r="O60" s="1637"/>
      <c r="P60" s="1637"/>
      <c r="Q60" s="1637"/>
      <c r="R60" s="1637"/>
      <c r="S60" s="1637"/>
      <c r="T60" s="1637"/>
      <c r="U60" s="1638">
        <f t="shared" si="10"/>
        <v>16550</v>
      </c>
      <c r="V60" s="1639">
        <v>5565</v>
      </c>
      <c r="W60" s="1639">
        <v>10830</v>
      </c>
      <c r="X60" s="1631">
        <v>0</v>
      </c>
      <c r="Y60" s="1631">
        <v>155</v>
      </c>
      <c r="Z60" s="1631">
        <v>0</v>
      </c>
    </row>
    <row r="61" spans="1:26" ht="14.25">
      <c r="A61" s="110"/>
      <c r="B61" s="69">
        <v>28</v>
      </c>
      <c r="C61" s="1634" t="s">
        <v>363</v>
      </c>
      <c r="D61" s="1640">
        <v>0.7</v>
      </c>
      <c r="E61" s="69" t="s">
        <v>307</v>
      </c>
      <c r="F61" s="69" t="s">
        <v>204</v>
      </c>
      <c r="G61" s="69" t="s">
        <v>1760</v>
      </c>
      <c r="H61" s="69"/>
      <c r="I61" s="69"/>
      <c r="J61" s="70"/>
      <c r="K61" s="69" t="s">
        <v>1773</v>
      </c>
      <c r="L61" s="74"/>
      <c r="M61" s="74"/>
      <c r="N61" s="1637"/>
      <c r="O61" s="1637"/>
      <c r="P61" s="1637"/>
      <c r="Q61" s="1637"/>
      <c r="R61" s="1637"/>
      <c r="S61" s="1637"/>
      <c r="T61" s="1637"/>
      <c r="U61" s="1641">
        <f t="shared" si="10"/>
        <v>16330</v>
      </c>
      <c r="V61" s="1630">
        <v>6600</v>
      </c>
      <c r="W61" s="1630">
        <v>3130</v>
      </c>
      <c r="X61" s="1631">
        <v>0</v>
      </c>
      <c r="Y61" s="1630">
        <v>6600</v>
      </c>
      <c r="Z61" s="1631">
        <v>0</v>
      </c>
    </row>
    <row r="62" spans="1:26" ht="14.25">
      <c r="A62" s="110" t="s">
        <v>298</v>
      </c>
      <c r="B62" s="68"/>
      <c r="C62" s="68"/>
      <c r="D62" s="1103">
        <f>SUM(D45:D61)</f>
        <v>12.799999999999999</v>
      </c>
      <c r="E62" s="68"/>
      <c r="F62" s="68"/>
      <c r="G62" s="69"/>
      <c r="H62" s="69"/>
      <c r="I62" s="68"/>
      <c r="J62" s="68"/>
      <c r="K62" s="68"/>
      <c r="L62" s="76">
        <v>0</v>
      </c>
      <c r="M62" s="75">
        <f aca="true" t="shared" si="11" ref="M62:T62">SUM(M58:M61)</f>
        <v>0</v>
      </c>
      <c r="N62" s="75">
        <f t="shared" si="11"/>
        <v>0</v>
      </c>
      <c r="O62" s="75">
        <f t="shared" si="11"/>
        <v>0</v>
      </c>
      <c r="P62" s="75">
        <f t="shared" si="11"/>
        <v>0</v>
      </c>
      <c r="Q62" s="75">
        <f t="shared" si="11"/>
        <v>0</v>
      </c>
      <c r="R62" s="75">
        <f t="shared" si="11"/>
        <v>0</v>
      </c>
      <c r="S62" s="75">
        <f t="shared" si="11"/>
        <v>0</v>
      </c>
      <c r="T62" s="75">
        <f t="shared" si="11"/>
        <v>0</v>
      </c>
      <c r="U62" s="76">
        <f aca="true" t="shared" si="12" ref="U62:Z62">U61+U60+U59+U58+U57+U56+U55+U54+U53+U52+U51+U50+U49+U48+U47+U46+U45</f>
        <v>260200</v>
      </c>
      <c r="V62" s="76">
        <f t="shared" si="12"/>
        <v>137099</v>
      </c>
      <c r="W62" s="76">
        <f t="shared" si="12"/>
        <v>88901</v>
      </c>
      <c r="X62" s="76">
        <f t="shared" si="12"/>
        <v>0</v>
      </c>
      <c r="Y62" s="76">
        <f t="shared" si="12"/>
        <v>34200</v>
      </c>
      <c r="Z62" s="76">
        <f t="shared" si="12"/>
        <v>0</v>
      </c>
    </row>
    <row r="63" spans="1:26" ht="14.25">
      <c r="A63" s="1104" t="s">
        <v>324</v>
      </c>
      <c r="B63" s="69">
        <v>22</v>
      </c>
      <c r="C63" s="1634" t="s">
        <v>370</v>
      </c>
      <c r="D63" s="1636">
        <v>0.6</v>
      </c>
      <c r="E63" s="69" t="s">
        <v>307</v>
      </c>
      <c r="F63" s="69" t="s">
        <v>342</v>
      </c>
      <c r="G63" s="69" t="s">
        <v>1760</v>
      </c>
      <c r="H63" s="69"/>
      <c r="I63" s="69"/>
      <c r="J63" s="70"/>
      <c r="K63" s="69" t="s">
        <v>624</v>
      </c>
      <c r="L63" s="1635"/>
      <c r="M63" s="1631"/>
      <c r="N63" s="1631"/>
      <c r="O63" s="1631"/>
      <c r="P63" s="1631"/>
      <c r="Q63" s="1631"/>
      <c r="R63" s="1631"/>
      <c r="S63" s="1631"/>
      <c r="T63" s="1631"/>
      <c r="U63" s="1632">
        <f>SUM(V63:Z63)</f>
        <v>13750</v>
      </c>
      <c r="V63" s="1642">
        <v>8625</v>
      </c>
      <c r="W63" s="1642">
        <v>5125</v>
      </c>
      <c r="X63" s="1642">
        <v>0</v>
      </c>
      <c r="Y63" s="1642">
        <v>0</v>
      </c>
      <c r="Z63" s="1642">
        <v>0</v>
      </c>
    </row>
    <row r="64" spans="1:26" ht="14.25">
      <c r="A64" s="110" t="s">
        <v>298</v>
      </c>
      <c r="B64" s="114"/>
      <c r="C64" s="114"/>
      <c r="D64" s="1103">
        <f>D63</f>
        <v>0.6</v>
      </c>
      <c r="E64" s="114"/>
      <c r="F64" s="114"/>
      <c r="G64" s="114"/>
      <c r="H64" s="68"/>
      <c r="I64" s="114"/>
      <c r="J64" s="114"/>
      <c r="K64" s="114"/>
      <c r="L64" s="76">
        <v>0</v>
      </c>
      <c r="M64" s="75">
        <f aca="true" t="shared" si="13" ref="M64:T64">SUM(M62:M63)</f>
        <v>0</v>
      </c>
      <c r="N64" s="75">
        <f t="shared" si="13"/>
        <v>0</v>
      </c>
      <c r="O64" s="75">
        <f t="shared" si="13"/>
        <v>0</v>
      </c>
      <c r="P64" s="75">
        <f t="shared" si="13"/>
        <v>0</v>
      </c>
      <c r="Q64" s="75">
        <f t="shared" si="13"/>
        <v>0</v>
      </c>
      <c r="R64" s="75">
        <f t="shared" si="13"/>
        <v>0</v>
      </c>
      <c r="S64" s="75">
        <f t="shared" si="13"/>
        <v>0</v>
      </c>
      <c r="T64" s="75">
        <f t="shared" si="13"/>
        <v>0</v>
      </c>
      <c r="U64" s="76">
        <f aca="true" t="shared" si="14" ref="U64:Z64">U63</f>
        <v>13750</v>
      </c>
      <c r="V64" s="76">
        <f t="shared" si="14"/>
        <v>8625</v>
      </c>
      <c r="W64" s="76">
        <f t="shared" si="14"/>
        <v>5125</v>
      </c>
      <c r="X64" s="76">
        <f t="shared" si="14"/>
        <v>0</v>
      </c>
      <c r="Y64" s="76">
        <f t="shared" si="14"/>
        <v>0</v>
      </c>
      <c r="Z64" s="76">
        <f t="shared" si="14"/>
        <v>0</v>
      </c>
    </row>
    <row r="65" spans="1:26" ht="14.25">
      <c r="A65" s="110" t="s">
        <v>327</v>
      </c>
      <c r="B65" s="114"/>
      <c r="C65" s="114"/>
      <c r="D65" s="1103">
        <f>D64+D62+D44+D42</f>
        <v>19.299999999999997</v>
      </c>
      <c r="E65" s="114"/>
      <c r="F65" s="114"/>
      <c r="G65" s="114"/>
      <c r="H65" s="68"/>
      <c r="I65" s="114"/>
      <c r="J65" s="114"/>
      <c r="K65" s="114"/>
      <c r="L65" s="76"/>
      <c r="M65" s="75"/>
      <c r="N65" s="75"/>
      <c r="O65" s="75"/>
      <c r="P65" s="75"/>
      <c r="Q65" s="75"/>
      <c r="R65" s="75"/>
      <c r="S65" s="75"/>
      <c r="T65" s="75"/>
      <c r="U65" s="76"/>
      <c r="V65" s="76"/>
      <c r="W65" s="76"/>
      <c r="X65" s="76"/>
      <c r="Y65" s="76"/>
      <c r="Z65" s="76"/>
    </row>
    <row r="66" spans="1:26" ht="14.25">
      <c r="A66" s="110" t="s">
        <v>327</v>
      </c>
      <c r="B66" s="114"/>
      <c r="C66" s="114"/>
      <c r="D66" s="1103">
        <f>D65+D27</f>
        <v>25.599999999999998</v>
      </c>
      <c r="E66" s="114"/>
      <c r="F66" s="114"/>
      <c r="G66" s="114"/>
      <c r="H66" s="114"/>
      <c r="I66" s="114"/>
      <c r="J66" s="114"/>
      <c r="K66" s="114"/>
      <c r="L66" s="77">
        <f aca="true" t="shared" si="15" ref="L66:T66">L28+L65</f>
        <v>0</v>
      </c>
      <c r="M66" s="77">
        <f t="shared" si="15"/>
        <v>0</v>
      </c>
      <c r="N66" s="77">
        <f t="shared" si="15"/>
        <v>0</v>
      </c>
      <c r="O66" s="77">
        <f t="shared" si="15"/>
        <v>0</v>
      </c>
      <c r="P66" s="77">
        <f t="shared" si="15"/>
        <v>0</v>
      </c>
      <c r="Q66" s="77">
        <f t="shared" si="15"/>
        <v>0</v>
      </c>
      <c r="R66" s="77">
        <f t="shared" si="15"/>
        <v>0</v>
      </c>
      <c r="S66" s="77">
        <f t="shared" si="15"/>
        <v>0</v>
      </c>
      <c r="T66" s="77">
        <f t="shared" si="15"/>
        <v>0</v>
      </c>
      <c r="U66" s="77">
        <f aca="true" t="shared" si="16" ref="U66:Z66">U64+U62+U44+U42</f>
        <v>484602</v>
      </c>
      <c r="V66" s="77">
        <f t="shared" si="16"/>
        <v>278670</v>
      </c>
      <c r="W66" s="77">
        <f t="shared" si="16"/>
        <v>167372</v>
      </c>
      <c r="X66" s="77">
        <f t="shared" si="16"/>
        <v>2847</v>
      </c>
      <c r="Y66" s="77">
        <f t="shared" si="16"/>
        <v>35713</v>
      </c>
      <c r="Z66" s="77">
        <f t="shared" si="16"/>
        <v>0</v>
      </c>
    </row>
    <row r="67" spans="1:24" ht="14.25">
      <c r="A67" s="78"/>
      <c r="B67" s="79"/>
      <c r="C67" s="79"/>
      <c r="D67" s="80"/>
      <c r="E67" s="81"/>
      <c r="F67" s="81"/>
      <c r="G67" s="81"/>
      <c r="H67" s="81"/>
      <c r="I67" s="81"/>
      <c r="J67" s="81"/>
      <c r="K67" s="81"/>
      <c r="L67" s="82"/>
      <c r="M67" s="82"/>
      <c r="N67" s="82"/>
      <c r="O67" s="82"/>
      <c r="P67" s="82"/>
      <c r="Q67" s="82"/>
      <c r="R67" s="82"/>
      <c r="S67" s="82"/>
      <c r="T67" s="82"/>
      <c r="U67" s="83"/>
      <c r="V67" s="83"/>
      <c r="W67" s="83"/>
      <c r="X67" s="83"/>
    </row>
    <row r="68" spans="1:24" ht="14.25">
      <c r="A68" s="78"/>
      <c r="B68" s="79"/>
      <c r="C68" s="79"/>
      <c r="D68" s="80"/>
      <c r="E68" s="81"/>
      <c r="F68" s="81"/>
      <c r="G68" s="81"/>
      <c r="H68" s="81"/>
      <c r="I68" s="81"/>
      <c r="J68" s="81"/>
      <c r="K68" s="81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3"/>
      <c r="W68" s="83"/>
      <c r="X68" s="83"/>
    </row>
  </sheetData>
  <sheetProtection/>
  <mergeCells count="14">
    <mergeCell ref="G11:K11"/>
    <mergeCell ref="G28:K28"/>
    <mergeCell ref="H5:I5"/>
    <mergeCell ref="L5:T5"/>
    <mergeCell ref="U5:Z5"/>
    <mergeCell ref="L6:T6"/>
    <mergeCell ref="U6:Z6"/>
    <mergeCell ref="A1:Z1"/>
    <mergeCell ref="A2:Z2"/>
    <mergeCell ref="A3:X3"/>
    <mergeCell ref="L4:T4"/>
    <mergeCell ref="U4:Z4"/>
    <mergeCell ref="M7:T7"/>
    <mergeCell ref="U7:Z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270"/>
  <sheetViews>
    <sheetView zoomScalePageLayoutView="0" workbookViewId="0" topLeftCell="A1">
      <selection activeCell="D270" sqref="D270"/>
    </sheetView>
  </sheetViews>
  <sheetFormatPr defaultColWidth="9.140625" defaultRowHeight="15"/>
  <cols>
    <col min="1" max="1" width="27.00390625" style="0" customWidth="1"/>
    <col min="2" max="2" width="11.140625" style="0" customWidth="1"/>
    <col min="3" max="3" width="9.8515625" style="0" customWidth="1"/>
    <col min="4" max="4" width="9.00390625" style="0" customWidth="1"/>
    <col min="5" max="5" width="13.57421875" style="0" customWidth="1"/>
    <col min="6" max="6" width="22.00390625" style="0" customWidth="1"/>
    <col min="7" max="7" width="14.57421875" style="115" customWidth="1"/>
    <col min="8" max="8" width="9.7109375" style="0" customWidth="1"/>
    <col min="9" max="9" width="11.8515625" style="0" customWidth="1"/>
    <col min="10" max="10" width="9.7109375" style="0" customWidth="1"/>
    <col min="11" max="11" width="12.28125" style="0" customWidth="1"/>
    <col min="12" max="12" width="18.00390625" style="0" customWidth="1"/>
    <col min="13" max="13" width="19.140625" style="0" customWidth="1"/>
    <col min="14" max="14" width="6.421875" style="0" customWidth="1"/>
    <col min="15" max="15" width="5.8515625" style="0" customWidth="1"/>
    <col min="16" max="17" width="6.00390625" style="0" customWidth="1"/>
    <col min="18" max="18" width="6.421875" style="0" customWidth="1"/>
    <col min="19" max="19" width="0" style="0" hidden="1" customWidth="1"/>
    <col min="20" max="20" width="5.421875" style="0" customWidth="1"/>
    <col min="21" max="21" width="0" style="0" hidden="1" customWidth="1"/>
    <col min="22" max="22" width="5.00390625" style="0" customWidth="1"/>
  </cols>
  <sheetData>
    <row r="1" spans="1:20" ht="26.25" customHeight="1">
      <c r="A1" s="2071" t="s">
        <v>332</v>
      </c>
      <c r="B1" s="2071"/>
      <c r="C1" s="2071"/>
      <c r="D1" s="2071"/>
      <c r="E1" s="2071"/>
      <c r="F1" s="2071"/>
      <c r="G1" s="2071"/>
      <c r="H1" s="2071"/>
      <c r="I1" s="2071"/>
      <c r="J1" s="2071"/>
      <c r="K1" s="2071"/>
      <c r="L1" s="2071"/>
      <c r="M1" s="2071"/>
      <c r="N1" s="2071"/>
      <c r="O1" s="2071"/>
      <c r="P1" s="2071"/>
      <c r="Q1" s="2071"/>
      <c r="R1" s="2071"/>
      <c r="S1" s="2071"/>
      <c r="T1" s="56"/>
    </row>
    <row r="2" spans="1:21" ht="15">
      <c r="A2" s="2072" t="s">
        <v>1117</v>
      </c>
      <c r="B2" s="2072"/>
      <c r="C2" s="2072"/>
      <c r="D2" s="2072"/>
      <c r="E2" s="2072"/>
      <c r="F2" s="2072"/>
      <c r="G2" s="2072"/>
      <c r="H2" s="2072"/>
      <c r="I2" s="2072"/>
      <c r="J2" s="2072"/>
      <c r="K2" s="2072"/>
      <c r="L2" s="2072"/>
      <c r="M2" s="2072"/>
      <c r="N2" s="2072"/>
      <c r="O2" s="2072"/>
      <c r="P2" s="2072"/>
      <c r="Q2" s="2072"/>
      <c r="R2" s="2072"/>
      <c r="S2" s="2072"/>
      <c r="T2" s="2072"/>
      <c r="U2" s="55"/>
    </row>
    <row r="3" spans="1:21" ht="15">
      <c r="A3" s="2072" t="s">
        <v>333</v>
      </c>
      <c r="B3" s="2072"/>
      <c r="C3" s="2072"/>
      <c r="D3" s="2072"/>
      <c r="E3" s="2072"/>
      <c r="F3" s="2072"/>
      <c r="G3" s="2072"/>
      <c r="H3" s="2072"/>
      <c r="I3" s="2072"/>
      <c r="J3" s="2072"/>
      <c r="K3" s="2072"/>
      <c r="L3" s="2072"/>
      <c r="M3" s="2072"/>
      <c r="N3" s="2072"/>
      <c r="O3" s="2072"/>
      <c r="P3" s="2072"/>
      <c r="Q3" s="2072"/>
      <c r="R3" s="2072"/>
      <c r="S3" s="2072"/>
      <c r="T3" s="2072"/>
      <c r="U3" s="140"/>
    </row>
    <row r="4" spans="1:21" ht="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</row>
    <row r="5" spans="1:21" ht="14.25">
      <c r="A5" s="2073" t="s">
        <v>334</v>
      </c>
      <c r="B5" s="2073" t="s">
        <v>183</v>
      </c>
      <c r="C5" s="2073" t="s">
        <v>184</v>
      </c>
      <c r="D5" s="2073" t="s">
        <v>185</v>
      </c>
      <c r="E5" s="2075" t="s">
        <v>392</v>
      </c>
      <c r="F5" s="2073" t="s">
        <v>187</v>
      </c>
      <c r="G5" s="2076" t="s">
        <v>188</v>
      </c>
      <c r="H5" s="2073" t="s">
        <v>335</v>
      </c>
      <c r="I5" s="2074" t="s">
        <v>190</v>
      </c>
      <c r="J5" s="2074"/>
      <c r="K5" s="2073" t="s">
        <v>191</v>
      </c>
      <c r="L5" s="2074" t="s">
        <v>192</v>
      </c>
      <c r="M5" s="2074" t="s">
        <v>336</v>
      </c>
      <c r="N5" s="2074"/>
      <c r="O5" s="2074"/>
      <c r="P5" s="2074"/>
      <c r="Q5" s="2074"/>
      <c r="R5" s="2074"/>
      <c r="S5" s="2074"/>
      <c r="T5" s="2074"/>
      <c r="U5" s="2074"/>
    </row>
    <row r="6" spans="1:21" ht="29.25" customHeight="1">
      <c r="A6" s="2073"/>
      <c r="B6" s="2073"/>
      <c r="C6" s="2073"/>
      <c r="D6" s="2073"/>
      <c r="E6" s="2073"/>
      <c r="F6" s="2073"/>
      <c r="G6" s="2076"/>
      <c r="H6" s="2073"/>
      <c r="I6" s="2073" t="s">
        <v>195</v>
      </c>
      <c r="J6" s="2073" t="s">
        <v>196</v>
      </c>
      <c r="K6" s="2073"/>
      <c r="L6" s="2074"/>
      <c r="M6" s="2073" t="s">
        <v>337</v>
      </c>
      <c r="N6" s="2074" t="s">
        <v>338</v>
      </c>
      <c r="O6" s="2074"/>
      <c r="P6" s="2074"/>
      <c r="Q6" s="2074"/>
      <c r="R6" s="2074"/>
      <c r="S6" s="2074"/>
      <c r="T6" s="2074"/>
      <c r="U6" s="2074"/>
    </row>
    <row r="7" spans="1:22" ht="32.25" customHeight="1">
      <c r="A7" s="2073"/>
      <c r="B7" s="2073"/>
      <c r="C7" s="2073"/>
      <c r="D7" s="2073"/>
      <c r="E7" s="2073"/>
      <c r="F7" s="2073"/>
      <c r="G7" s="2076"/>
      <c r="H7" s="2073"/>
      <c r="I7" s="2073"/>
      <c r="J7" s="2073"/>
      <c r="K7" s="2073"/>
      <c r="L7" s="2074"/>
      <c r="M7" s="2073"/>
      <c r="N7" s="164" t="s">
        <v>339</v>
      </c>
      <c r="O7" s="165" t="s">
        <v>203</v>
      </c>
      <c r="P7" s="165" t="s">
        <v>341</v>
      </c>
      <c r="Q7" s="164" t="s">
        <v>525</v>
      </c>
      <c r="R7" s="164" t="s">
        <v>308</v>
      </c>
      <c r="S7" s="166" t="s">
        <v>308</v>
      </c>
      <c r="T7" s="167" t="s">
        <v>839</v>
      </c>
      <c r="U7" s="168"/>
      <c r="V7" s="1341" t="s">
        <v>1115</v>
      </c>
    </row>
    <row r="8" spans="1:21" ht="14.25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70">
        <v>7</v>
      </c>
      <c r="H8" s="169">
        <v>8</v>
      </c>
      <c r="I8" s="169">
        <v>9</v>
      </c>
      <c r="J8" s="169">
        <v>10</v>
      </c>
      <c r="K8" s="169">
        <v>11</v>
      </c>
      <c r="L8" s="163">
        <v>12</v>
      </c>
      <c r="M8" s="169">
        <v>13</v>
      </c>
      <c r="N8" s="169">
        <v>14</v>
      </c>
      <c r="O8" s="169">
        <v>15</v>
      </c>
      <c r="P8" s="169">
        <v>16</v>
      </c>
      <c r="Q8" s="169">
        <v>17</v>
      </c>
      <c r="R8" s="169">
        <v>18</v>
      </c>
      <c r="S8" s="169">
        <v>19</v>
      </c>
      <c r="T8" s="169">
        <v>19</v>
      </c>
      <c r="U8" s="169"/>
    </row>
    <row r="9" spans="1:21" ht="14.25">
      <c r="A9" s="153"/>
      <c r="B9" s="2079"/>
      <c r="C9" s="2079"/>
      <c r="D9" s="2079"/>
      <c r="E9" s="1033"/>
      <c r="F9" s="141"/>
      <c r="G9" s="155"/>
      <c r="H9" s="145"/>
      <c r="I9" s="156"/>
      <c r="J9" s="156"/>
      <c r="K9" s="156"/>
      <c r="L9" s="156"/>
      <c r="M9" s="154"/>
      <c r="N9" s="154"/>
      <c r="O9" s="154"/>
      <c r="P9" s="154"/>
      <c r="Q9" s="154"/>
      <c r="R9" s="154"/>
      <c r="S9" s="154"/>
      <c r="T9" s="154"/>
      <c r="U9" s="157"/>
    </row>
    <row r="10" spans="1:21" ht="17.25">
      <c r="A10" s="1343" t="s">
        <v>316</v>
      </c>
      <c r="B10" s="172"/>
      <c r="C10" s="173"/>
      <c r="D10" s="173"/>
      <c r="E10" s="174"/>
      <c r="F10" s="174"/>
      <c r="G10" s="175"/>
      <c r="H10" s="176"/>
      <c r="I10" s="921" t="s">
        <v>351</v>
      </c>
      <c r="J10" s="921"/>
      <c r="K10" s="922"/>
      <c r="L10" s="177"/>
      <c r="M10" s="178"/>
      <c r="N10" s="179"/>
      <c r="O10" s="180"/>
      <c r="P10" s="181"/>
      <c r="Q10" s="172"/>
      <c r="R10" s="172"/>
      <c r="S10" s="178"/>
      <c r="T10" s="178"/>
      <c r="U10" s="157"/>
    </row>
    <row r="11" spans="1:21" ht="27">
      <c r="A11" s="158" t="s">
        <v>316</v>
      </c>
      <c r="B11" s="1340">
        <v>1</v>
      </c>
      <c r="C11" s="1340">
        <v>8</v>
      </c>
      <c r="D11" s="1340">
        <v>1.1</v>
      </c>
      <c r="E11" s="1340">
        <v>1</v>
      </c>
      <c r="F11" s="1340" t="s">
        <v>341</v>
      </c>
      <c r="G11" s="1340" t="s">
        <v>354</v>
      </c>
      <c r="H11" s="1344" t="s">
        <v>845</v>
      </c>
      <c r="I11" s="1344" t="s">
        <v>343</v>
      </c>
      <c r="J11" s="1344" t="s">
        <v>344</v>
      </c>
      <c r="K11" s="1344" t="s">
        <v>417</v>
      </c>
      <c r="L11" s="1344" t="s">
        <v>356</v>
      </c>
      <c r="M11" s="1350">
        <f>N11+O11+P11+Q11+R11+T11+V11</f>
        <v>3.3</v>
      </c>
      <c r="N11" s="1351"/>
      <c r="O11" s="1351"/>
      <c r="P11" s="1352">
        <v>3.3</v>
      </c>
      <c r="Q11" s="1353"/>
      <c r="R11" s="1353"/>
      <c r="S11" s="1353"/>
      <c r="T11" s="1354"/>
      <c r="U11" s="157"/>
    </row>
    <row r="12" spans="1:21" ht="27">
      <c r="A12" s="158" t="s">
        <v>352</v>
      </c>
      <c r="B12" s="1340">
        <v>2</v>
      </c>
      <c r="C12" s="1340">
        <v>15</v>
      </c>
      <c r="D12" s="1340">
        <v>5.3</v>
      </c>
      <c r="E12" s="1340">
        <v>1</v>
      </c>
      <c r="F12" s="1340" t="s">
        <v>341</v>
      </c>
      <c r="G12" s="1340" t="s">
        <v>354</v>
      </c>
      <c r="H12" s="1344" t="s">
        <v>845</v>
      </c>
      <c r="I12" s="1344" t="s">
        <v>343</v>
      </c>
      <c r="J12" s="1344" t="s">
        <v>344</v>
      </c>
      <c r="K12" s="1344" t="s">
        <v>417</v>
      </c>
      <c r="L12" s="1344" t="s">
        <v>356</v>
      </c>
      <c r="M12" s="1350">
        <f aca="true" t="shared" si="0" ref="M12:M22">N12+O12+P12+Q12+R12+T12+V12</f>
        <v>3.3</v>
      </c>
      <c r="N12" s="1351"/>
      <c r="O12" s="1351"/>
      <c r="P12" s="1352">
        <v>3.3</v>
      </c>
      <c r="Q12" s="1353"/>
      <c r="R12" s="1353"/>
      <c r="S12" s="1353"/>
      <c r="T12" s="1354"/>
      <c r="U12" s="157"/>
    </row>
    <row r="13" spans="1:21" ht="27">
      <c r="A13" s="158" t="s">
        <v>350</v>
      </c>
      <c r="B13" s="1340">
        <v>3</v>
      </c>
      <c r="C13" s="1340">
        <v>25</v>
      </c>
      <c r="D13" s="1340">
        <v>7.2</v>
      </c>
      <c r="E13" s="1340">
        <v>0.5</v>
      </c>
      <c r="F13" s="1340" t="s">
        <v>341</v>
      </c>
      <c r="G13" s="1340" t="s">
        <v>354</v>
      </c>
      <c r="H13" s="1344" t="s">
        <v>845</v>
      </c>
      <c r="I13" s="1344" t="s">
        <v>343</v>
      </c>
      <c r="J13" s="1344" t="s">
        <v>344</v>
      </c>
      <c r="K13" s="1344" t="s">
        <v>417</v>
      </c>
      <c r="L13" s="1344" t="s">
        <v>356</v>
      </c>
      <c r="M13" s="1350">
        <f t="shared" si="0"/>
        <v>1.7</v>
      </c>
      <c r="N13" s="1351"/>
      <c r="O13" s="1351"/>
      <c r="P13" s="1352">
        <v>1.7</v>
      </c>
      <c r="Q13" s="1353"/>
      <c r="R13" s="1353"/>
      <c r="S13" s="1353"/>
      <c r="T13" s="1354"/>
      <c r="U13" s="157"/>
    </row>
    <row r="14" spans="1:21" ht="27">
      <c r="A14" s="150"/>
      <c r="B14" s="1340">
        <v>4</v>
      </c>
      <c r="C14" s="1340">
        <v>28</v>
      </c>
      <c r="D14" s="1340">
        <v>5.1</v>
      </c>
      <c r="E14" s="1340">
        <v>1</v>
      </c>
      <c r="F14" s="1340" t="s">
        <v>341</v>
      </c>
      <c r="G14" s="1340" t="s">
        <v>354</v>
      </c>
      <c r="H14" s="1344" t="s">
        <v>845</v>
      </c>
      <c r="I14" s="1344" t="s">
        <v>343</v>
      </c>
      <c r="J14" s="1344" t="s">
        <v>344</v>
      </c>
      <c r="K14" s="1344" t="s">
        <v>355</v>
      </c>
      <c r="L14" s="1344" t="s">
        <v>356</v>
      </c>
      <c r="M14" s="1350">
        <f t="shared" si="0"/>
        <v>3.3</v>
      </c>
      <c r="N14" s="1351"/>
      <c r="O14" s="1351"/>
      <c r="P14" s="1352">
        <v>3.3</v>
      </c>
      <c r="Q14" s="1353"/>
      <c r="R14" s="1353"/>
      <c r="S14" s="1353"/>
      <c r="T14" s="1353"/>
      <c r="U14" s="157"/>
    </row>
    <row r="15" spans="1:21" ht="27">
      <c r="A15" s="150"/>
      <c r="B15" s="1340">
        <v>5</v>
      </c>
      <c r="C15" s="1340">
        <v>66</v>
      </c>
      <c r="D15" s="1340">
        <v>15.3</v>
      </c>
      <c r="E15" s="1340">
        <v>1</v>
      </c>
      <c r="F15" s="1340" t="s">
        <v>341</v>
      </c>
      <c r="G15" s="1340" t="s">
        <v>354</v>
      </c>
      <c r="H15" s="1344" t="s">
        <v>845</v>
      </c>
      <c r="I15" s="1344" t="s">
        <v>343</v>
      </c>
      <c r="J15" s="1344" t="s">
        <v>344</v>
      </c>
      <c r="K15" s="1344" t="s">
        <v>355</v>
      </c>
      <c r="L15" s="1344" t="s">
        <v>356</v>
      </c>
      <c r="M15" s="1350">
        <f t="shared" si="0"/>
        <v>3.3</v>
      </c>
      <c r="N15" s="1351"/>
      <c r="O15" s="1351"/>
      <c r="P15" s="1352">
        <v>3.3</v>
      </c>
      <c r="Q15" s="1353"/>
      <c r="R15" s="1353"/>
      <c r="S15" s="1353"/>
      <c r="T15" s="1353"/>
      <c r="U15" s="142"/>
    </row>
    <row r="16" spans="1:21" ht="27">
      <c r="A16" s="150"/>
      <c r="B16" s="1340">
        <v>6</v>
      </c>
      <c r="C16" s="1340">
        <v>69</v>
      </c>
      <c r="D16" s="1340">
        <v>1.1</v>
      </c>
      <c r="E16" s="1340">
        <v>1</v>
      </c>
      <c r="F16" s="1340" t="s">
        <v>203</v>
      </c>
      <c r="G16" s="1340" t="s">
        <v>342</v>
      </c>
      <c r="H16" s="1344" t="s">
        <v>845</v>
      </c>
      <c r="I16" s="1344" t="s">
        <v>343</v>
      </c>
      <c r="J16" s="1344" t="s">
        <v>344</v>
      </c>
      <c r="K16" s="1344" t="s">
        <v>371</v>
      </c>
      <c r="L16" s="1344" t="s">
        <v>1116</v>
      </c>
      <c r="M16" s="1350">
        <f t="shared" si="0"/>
        <v>5.7</v>
      </c>
      <c r="N16" s="1351"/>
      <c r="O16" s="1352">
        <v>5.7</v>
      </c>
      <c r="P16" s="1352"/>
      <c r="Q16" s="1353"/>
      <c r="R16" s="1353"/>
      <c r="S16" s="1353"/>
      <c r="T16" s="1353"/>
      <c r="U16" s="142"/>
    </row>
    <row r="17" spans="1:21" ht="27">
      <c r="A17" s="150"/>
      <c r="B17" s="1340">
        <v>7</v>
      </c>
      <c r="C17" s="1340">
        <v>80</v>
      </c>
      <c r="D17" s="1340">
        <v>5.4</v>
      </c>
      <c r="E17" s="1340">
        <v>1</v>
      </c>
      <c r="F17" s="1340" t="s">
        <v>341</v>
      </c>
      <c r="G17" s="1340" t="s">
        <v>354</v>
      </c>
      <c r="H17" s="1344" t="s">
        <v>845</v>
      </c>
      <c r="I17" s="1344" t="s">
        <v>343</v>
      </c>
      <c r="J17" s="1344" t="s">
        <v>344</v>
      </c>
      <c r="K17" s="1344" t="s">
        <v>355</v>
      </c>
      <c r="L17" s="1344" t="s">
        <v>356</v>
      </c>
      <c r="M17" s="1350">
        <f t="shared" si="0"/>
        <v>3.3</v>
      </c>
      <c r="N17" s="1351"/>
      <c r="O17" s="1352"/>
      <c r="P17" s="1352">
        <v>3.3</v>
      </c>
      <c r="Q17" s="1353"/>
      <c r="R17" s="1353"/>
      <c r="S17" s="1353"/>
      <c r="T17" s="1353"/>
      <c r="U17" s="142"/>
    </row>
    <row r="18" spans="1:21" ht="27">
      <c r="A18" s="150"/>
      <c r="B18" s="1340">
        <v>8</v>
      </c>
      <c r="C18" s="1340">
        <v>88</v>
      </c>
      <c r="D18" s="1340">
        <v>23.2</v>
      </c>
      <c r="E18" s="1340">
        <v>1</v>
      </c>
      <c r="F18" s="1340" t="s">
        <v>203</v>
      </c>
      <c r="G18" s="1340" t="s">
        <v>342</v>
      </c>
      <c r="H18" s="1344" t="s">
        <v>845</v>
      </c>
      <c r="I18" s="1344" t="s">
        <v>343</v>
      </c>
      <c r="J18" s="1344" t="s">
        <v>344</v>
      </c>
      <c r="K18" s="1344" t="s">
        <v>371</v>
      </c>
      <c r="L18" s="1344" t="s">
        <v>1116</v>
      </c>
      <c r="M18" s="1350">
        <f t="shared" si="0"/>
        <v>5.7</v>
      </c>
      <c r="N18" s="1351"/>
      <c r="O18" s="1352">
        <v>5.7</v>
      </c>
      <c r="P18" s="1352"/>
      <c r="Q18" s="1353"/>
      <c r="R18" s="1353"/>
      <c r="S18" s="1353"/>
      <c r="T18" s="1353"/>
      <c r="U18" s="142"/>
    </row>
    <row r="19" spans="1:21" ht="27">
      <c r="A19" s="150"/>
      <c r="B19" s="1340">
        <v>9</v>
      </c>
      <c r="C19" s="1340">
        <v>88</v>
      </c>
      <c r="D19" s="1340">
        <v>23.3</v>
      </c>
      <c r="E19" s="1340">
        <v>1</v>
      </c>
      <c r="F19" s="1340" t="s">
        <v>203</v>
      </c>
      <c r="G19" s="1340" t="s">
        <v>342</v>
      </c>
      <c r="H19" s="1344" t="s">
        <v>845</v>
      </c>
      <c r="I19" s="1344" t="s">
        <v>343</v>
      </c>
      <c r="J19" s="1344" t="s">
        <v>344</v>
      </c>
      <c r="K19" s="1344" t="s">
        <v>371</v>
      </c>
      <c r="L19" s="1344" t="s">
        <v>1116</v>
      </c>
      <c r="M19" s="1350">
        <f t="shared" si="0"/>
        <v>5.7</v>
      </c>
      <c r="N19" s="1351"/>
      <c r="O19" s="1351">
        <v>5.7</v>
      </c>
      <c r="P19" s="1352"/>
      <c r="Q19" s="1355"/>
      <c r="R19" s="1355"/>
      <c r="S19" s="1353"/>
      <c r="T19" s="1353"/>
      <c r="U19" s="142"/>
    </row>
    <row r="20" spans="1:21" ht="27">
      <c r="A20" s="150"/>
      <c r="B20" s="1340">
        <v>10</v>
      </c>
      <c r="C20" s="1340">
        <v>88</v>
      </c>
      <c r="D20" s="1340">
        <v>25.1</v>
      </c>
      <c r="E20" s="1340">
        <v>0.9</v>
      </c>
      <c r="F20" s="1340" t="s">
        <v>203</v>
      </c>
      <c r="G20" s="1340" t="s">
        <v>342</v>
      </c>
      <c r="H20" s="1344" t="s">
        <v>845</v>
      </c>
      <c r="I20" s="1344" t="s">
        <v>343</v>
      </c>
      <c r="J20" s="1344" t="s">
        <v>344</v>
      </c>
      <c r="K20" s="1344" t="s">
        <v>371</v>
      </c>
      <c r="L20" s="1344" t="s">
        <v>1116</v>
      </c>
      <c r="M20" s="1350">
        <f t="shared" si="0"/>
        <v>5.1</v>
      </c>
      <c r="N20" s="1351"/>
      <c r="O20" s="1351">
        <v>5.1</v>
      </c>
      <c r="P20" s="1352"/>
      <c r="Q20" s="1350"/>
      <c r="R20" s="1350"/>
      <c r="S20" s="1350"/>
      <c r="T20" s="1350"/>
      <c r="U20" s="142"/>
    </row>
    <row r="21" spans="1:21" ht="27">
      <c r="A21" s="150"/>
      <c r="B21" s="1340">
        <v>11</v>
      </c>
      <c r="C21" s="1340">
        <v>88</v>
      </c>
      <c r="D21" s="1340">
        <v>28.1</v>
      </c>
      <c r="E21" s="1340">
        <v>1</v>
      </c>
      <c r="F21" s="1340" t="s">
        <v>203</v>
      </c>
      <c r="G21" s="1340" t="s">
        <v>342</v>
      </c>
      <c r="H21" s="1344" t="s">
        <v>845</v>
      </c>
      <c r="I21" s="1344" t="s">
        <v>343</v>
      </c>
      <c r="J21" s="1344" t="s">
        <v>344</v>
      </c>
      <c r="K21" s="1344" t="s">
        <v>371</v>
      </c>
      <c r="L21" s="1344" t="s">
        <v>1116</v>
      </c>
      <c r="M21" s="1350">
        <f t="shared" si="0"/>
        <v>5.7</v>
      </c>
      <c r="N21" s="1351"/>
      <c r="O21" s="1351">
        <v>5.7</v>
      </c>
      <c r="P21" s="1352"/>
      <c r="Q21" s="1356"/>
      <c r="R21" s="1356"/>
      <c r="S21" s="1356"/>
      <c r="T21" s="1356"/>
      <c r="U21" s="142"/>
    </row>
    <row r="22" spans="1:21" ht="14.25">
      <c r="A22" s="150"/>
      <c r="B22" s="2079" t="s">
        <v>345</v>
      </c>
      <c r="C22" s="2079"/>
      <c r="D22" s="2079"/>
      <c r="E22" s="956">
        <f>E21+E20+E19+E18+E17+E16+E15+E14+E13+E12+E11</f>
        <v>10.4</v>
      </c>
      <c r="F22" s="146"/>
      <c r="G22" s="146"/>
      <c r="H22" s="148"/>
      <c r="I22" s="148"/>
      <c r="J22" s="148"/>
      <c r="K22" s="159"/>
      <c r="L22" s="149"/>
      <c r="M22" s="1069">
        <f t="shared" si="0"/>
        <v>46.1</v>
      </c>
      <c r="N22" s="147">
        <f aca="true" t="shared" si="1" ref="N22:T22">SUM(N11:N21)</f>
        <v>0</v>
      </c>
      <c r="O22" s="147">
        <f t="shared" si="1"/>
        <v>27.900000000000002</v>
      </c>
      <c r="P22" s="147">
        <f t="shared" si="1"/>
        <v>18.2</v>
      </c>
      <c r="Q22" s="147">
        <f t="shared" si="1"/>
        <v>0</v>
      </c>
      <c r="R22" s="147">
        <f t="shared" si="1"/>
        <v>0</v>
      </c>
      <c r="S22" s="147">
        <f t="shared" si="1"/>
        <v>0</v>
      </c>
      <c r="T22" s="147">
        <f t="shared" si="1"/>
        <v>0</v>
      </c>
      <c r="U22" s="142"/>
    </row>
    <row r="23" spans="1:21" ht="17.25">
      <c r="A23" s="182"/>
      <c r="B23" s="183"/>
      <c r="C23" s="184"/>
      <c r="D23" s="184"/>
      <c r="E23" s="185"/>
      <c r="F23" s="183"/>
      <c r="G23" s="186"/>
      <c r="H23" s="182"/>
      <c r="I23" s="923" t="s">
        <v>362</v>
      </c>
      <c r="J23" s="924"/>
      <c r="K23" s="925"/>
      <c r="L23" s="187"/>
      <c r="M23" s="188"/>
      <c r="N23" s="182"/>
      <c r="O23" s="182"/>
      <c r="P23" s="188"/>
      <c r="Q23" s="182"/>
      <c r="R23" s="182"/>
      <c r="S23" s="182"/>
      <c r="T23" s="182"/>
      <c r="U23" s="162"/>
    </row>
    <row r="24" spans="1:21" ht="27">
      <c r="A24" s="143"/>
      <c r="B24" s="1340">
        <v>1</v>
      </c>
      <c r="C24" s="1340">
        <v>2</v>
      </c>
      <c r="D24" s="1340">
        <v>11.1</v>
      </c>
      <c r="E24" s="1340">
        <v>1</v>
      </c>
      <c r="F24" s="1340" t="s">
        <v>203</v>
      </c>
      <c r="G24" s="1340" t="s">
        <v>365</v>
      </c>
      <c r="H24" s="1344" t="s">
        <v>845</v>
      </c>
      <c r="I24" s="1344" t="s">
        <v>343</v>
      </c>
      <c r="J24" s="1344" t="s">
        <v>344</v>
      </c>
      <c r="K24" s="1344" t="s">
        <v>366</v>
      </c>
      <c r="L24" s="1344" t="s">
        <v>367</v>
      </c>
      <c r="M24" s="1348">
        <f>N24+O24+P24+Q24+R24+T24+V24</f>
        <v>4.7</v>
      </c>
      <c r="N24" s="1349"/>
      <c r="O24" s="1349">
        <v>4.7</v>
      </c>
      <c r="P24" s="1348"/>
      <c r="Q24" s="1349"/>
      <c r="R24" s="1349"/>
      <c r="S24" s="1349"/>
      <c r="T24" s="1348"/>
      <c r="U24" s="162"/>
    </row>
    <row r="25" spans="1:21" ht="27">
      <c r="A25" s="143"/>
      <c r="B25" s="1340">
        <v>2</v>
      </c>
      <c r="C25" s="1340">
        <v>2</v>
      </c>
      <c r="D25" s="1340">
        <v>16.1</v>
      </c>
      <c r="E25" s="1340">
        <v>1</v>
      </c>
      <c r="F25" s="1340" t="s">
        <v>203</v>
      </c>
      <c r="G25" s="1340" t="s">
        <v>365</v>
      </c>
      <c r="H25" s="1344" t="s">
        <v>845</v>
      </c>
      <c r="I25" s="1344" t="s">
        <v>343</v>
      </c>
      <c r="J25" s="1344" t="s">
        <v>344</v>
      </c>
      <c r="K25" s="1344" t="s">
        <v>366</v>
      </c>
      <c r="L25" s="1344" t="s">
        <v>367</v>
      </c>
      <c r="M25" s="1348">
        <f aca="true" t="shared" si="2" ref="M25:M37">N25+O25+P25+Q25+R25+T25+V25</f>
        <v>4.7</v>
      </c>
      <c r="N25" s="1349"/>
      <c r="O25" s="1349">
        <v>4.7</v>
      </c>
      <c r="P25" s="1348"/>
      <c r="Q25" s="1349"/>
      <c r="R25" s="1349"/>
      <c r="S25" s="1349"/>
      <c r="T25" s="1348"/>
      <c r="U25" s="162"/>
    </row>
    <row r="26" spans="1:21" ht="27">
      <c r="A26" s="143"/>
      <c r="B26" s="1340">
        <v>3</v>
      </c>
      <c r="C26" s="1340">
        <v>2</v>
      </c>
      <c r="D26" s="1340">
        <v>16.2</v>
      </c>
      <c r="E26" s="1340">
        <v>1</v>
      </c>
      <c r="F26" s="1340" t="s">
        <v>203</v>
      </c>
      <c r="G26" s="1340" t="s">
        <v>365</v>
      </c>
      <c r="H26" s="1344" t="s">
        <v>845</v>
      </c>
      <c r="I26" s="1344" t="s">
        <v>343</v>
      </c>
      <c r="J26" s="1344" t="s">
        <v>344</v>
      </c>
      <c r="K26" s="1344" t="s">
        <v>366</v>
      </c>
      <c r="L26" s="1344" t="s">
        <v>367</v>
      </c>
      <c r="M26" s="1348">
        <f t="shared" si="2"/>
        <v>4.7</v>
      </c>
      <c r="N26" s="1349"/>
      <c r="O26" s="1349">
        <v>4.7</v>
      </c>
      <c r="P26" s="1348"/>
      <c r="Q26" s="1349"/>
      <c r="R26" s="1349"/>
      <c r="S26" s="1349"/>
      <c r="T26" s="1348"/>
      <c r="U26" s="162"/>
    </row>
    <row r="27" spans="1:21" ht="27">
      <c r="A27" s="143"/>
      <c r="B27" s="1340">
        <v>4</v>
      </c>
      <c r="C27" s="1340">
        <v>2</v>
      </c>
      <c r="D27" s="1340">
        <v>16.3</v>
      </c>
      <c r="E27" s="1340">
        <v>0.9</v>
      </c>
      <c r="F27" s="1340" t="s">
        <v>203</v>
      </c>
      <c r="G27" s="1340" t="s">
        <v>365</v>
      </c>
      <c r="H27" s="1344" t="s">
        <v>845</v>
      </c>
      <c r="I27" s="1344" t="s">
        <v>343</v>
      </c>
      <c r="J27" s="1344" t="s">
        <v>344</v>
      </c>
      <c r="K27" s="1344" t="s">
        <v>366</v>
      </c>
      <c r="L27" s="1344" t="s">
        <v>367</v>
      </c>
      <c r="M27" s="1348">
        <f t="shared" si="2"/>
        <v>4.2</v>
      </c>
      <c r="N27" s="1349"/>
      <c r="O27" s="1349">
        <v>4.2</v>
      </c>
      <c r="P27" s="1348"/>
      <c r="Q27" s="1349"/>
      <c r="R27" s="1349"/>
      <c r="S27" s="1349"/>
      <c r="T27" s="1348"/>
      <c r="U27" s="162"/>
    </row>
    <row r="28" spans="1:21" ht="27">
      <c r="A28" s="143"/>
      <c r="B28" s="1340">
        <v>5</v>
      </c>
      <c r="C28" s="1340">
        <v>46</v>
      </c>
      <c r="D28" s="1340">
        <v>18.1</v>
      </c>
      <c r="E28" s="1340">
        <v>1</v>
      </c>
      <c r="F28" s="1340" t="s">
        <v>203</v>
      </c>
      <c r="G28" s="1340" t="s">
        <v>365</v>
      </c>
      <c r="H28" s="1344" t="s">
        <v>845</v>
      </c>
      <c r="I28" s="1344" t="s">
        <v>343</v>
      </c>
      <c r="J28" s="1344" t="s">
        <v>344</v>
      </c>
      <c r="K28" s="1344" t="s">
        <v>366</v>
      </c>
      <c r="L28" s="1344" t="s">
        <v>367</v>
      </c>
      <c r="M28" s="1348">
        <f t="shared" si="2"/>
        <v>4.7</v>
      </c>
      <c r="N28" s="1349"/>
      <c r="O28" s="1349">
        <v>4.7</v>
      </c>
      <c r="P28" s="1348"/>
      <c r="Q28" s="1349"/>
      <c r="R28" s="1349"/>
      <c r="S28" s="1349"/>
      <c r="T28" s="1348"/>
      <c r="U28" s="162"/>
    </row>
    <row r="29" spans="1:21" ht="27">
      <c r="A29" s="143"/>
      <c r="B29" s="1340">
        <v>6</v>
      </c>
      <c r="C29" s="1340">
        <v>46</v>
      </c>
      <c r="D29" s="1340">
        <v>18.2</v>
      </c>
      <c r="E29" s="1340">
        <v>1</v>
      </c>
      <c r="F29" s="1340" t="s">
        <v>203</v>
      </c>
      <c r="G29" s="1340" t="s">
        <v>365</v>
      </c>
      <c r="H29" s="1344" t="s">
        <v>845</v>
      </c>
      <c r="I29" s="1344" t="s">
        <v>343</v>
      </c>
      <c r="J29" s="1344" t="s">
        <v>344</v>
      </c>
      <c r="K29" s="1344" t="s">
        <v>366</v>
      </c>
      <c r="L29" s="1344" t="s">
        <v>367</v>
      </c>
      <c r="M29" s="1348">
        <f t="shared" si="2"/>
        <v>4.2</v>
      </c>
      <c r="N29" s="1349"/>
      <c r="O29" s="1349">
        <v>4.2</v>
      </c>
      <c r="P29" s="1348"/>
      <c r="Q29" s="1349"/>
      <c r="R29" s="1349"/>
      <c r="S29" s="1349"/>
      <c r="T29" s="1348"/>
      <c r="U29" s="162"/>
    </row>
    <row r="30" spans="1:21" ht="27">
      <c r="A30" s="143"/>
      <c r="B30" s="1340">
        <v>7</v>
      </c>
      <c r="C30" s="1340">
        <v>51</v>
      </c>
      <c r="D30" s="1340">
        <v>9.3</v>
      </c>
      <c r="E30" s="1340">
        <v>0.9</v>
      </c>
      <c r="F30" s="1340" t="s">
        <v>203</v>
      </c>
      <c r="G30" s="1340" t="s">
        <v>365</v>
      </c>
      <c r="H30" s="1344" t="s">
        <v>845</v>
      </c>
      <c r="I30" s="1344" t="s">
        <v>343</v>
      </c>
      <c r="J30" s="1344" t="s">
        <v>344</v>
      </c>
      <c r="K30" s="1344" t="s">
        <v>366</v>
      </c>
      <c r="L30" s="1344" t="s">
        <v>367</v>
      </c>
      <c r="M30" s="1348">
        <f t="shared" si="2"/>
        <v>4.7</v>
      </c>
      <c r="N30" s="1349"/>
      <c r="O30" s="1349">
        <v>4.7</v>
      </c>
      <c r="P30" s="1348"/>
      <c r="Q30" s="1349"/>
      <c r="R30" s="1349"/>
      <c r="S30" s="1349"/>
      <c r="T30" s="1348"/>
      <c r="U30" s="162"/>
    </row>
    <row r="31" spans="1:21" ht="27">
      <c r="A31" s="143"/>
      <c r="B31" s="1340">
        <v>8</v>
      </c>
      <c r="C31" s="1340">
        <v>51</v>
      </c>
      <c r="D31" s="1340">
        <v>9.4</v>
      </c>
      <c r="E31" s="1340">
        <v>1</v>
      </c>
      <c r="F31" s="1340" t="s">
        <v>203</v>
      </c>
      <c r="G31" s="1340" t="s">
        <v>365</v>
      </c>
      <c r="H31" s="1344" t="s">
        <v>845</v>
      </c>
      <c r="I31" s="1344" t="s">
        <v>343</v>
      </c>
      <c r="J31" s="1344" t="s">
        <v>344</v>
      </c>
      <c r="K31" s="1344" t="s">
        <v>366</v>
      </c>
      <c r="L31" s="1344" t="s">
        <v>367</v>
      </c>
      <c r="M31" s="1348">
        <f t="shared" si="2"/>
        <v>4.7</v>
      </c>
      <c r="N31" s="1349"/>
      <c r="O31" s="1349">
        <v>4.7</v>
      </c>
      <c r="P31" s="1348"/>
      <c r="Q31" s="1349"/>
      <c r="R31" s="1349"/>
      <c r="S31" s="1349"/>
      <c r="T31" s="1348"/>
      <c r="U31" s="162"/>
    </row>
    <row r="32" spans="1:21" ht="27">
      <c r="A32" s="143"/>
      <c r="B32" s="1340">
        <v>9</v>
      </c>
      <c r="C32" s="1340">
        <v>52</v>
      </c>
      <c r="D32" s="1340">
        <v>11.3</v>
      </c>
      <c r="E32" s="1340">
        <v>1</v>
      </c>
      <c r="F32" s="1340" t="s">
        <v>203</v>
      </c>
      <c r="G32" s="1340" t="s">
        <v>365</v>
      </c>
      <c r="H32" s="1344" t="s">
        <v>845</v>
      </c>
      <c r="I32" s="1344" t="s">
        <v>343</v>
      </c>
      <c r="J32" s="1344" t="s">
        <v>344</v>
      </c>
      <c r="K32" s="1344" t="s">
        <v>366</v>
      </c>
      <c r="L32" s="1344" t="s">
        <v>367</v>
      </c>
      <c r="M32" s="1348">
        <f t="shared" si="2"/>
        <v>4.7</v>
      </c>
      <c r="N32" s="1349"/>
      <c r="O32" s="1349">
        <v>4.7</v>
      </c>
      <c r="P32" s="1348"/>
      <c r="Q32" s="1349"/>
      <c r="R32" s="1349"/>
      <c r="S32" s="1349"/>
      <c r="T32" s="1348"/>
      <c r="U32" s="162"/>
    </row>
    <row r="33" spans="1:21" ht="27">
      <c r="A33" s="143"/>
      <c r="B33" s="1340">
        <v>10</v>
      </c>
      <c r="C33" s="1340">
        <v>52</v>
      </c>
      <c r="D33" s="1340">
        <v>11.4</v>
      </c>
      <c r="E33" s="1340">
        <v>1</v>
      </c>
      <c r="F33" s="1340" t="s">
        <v>203</v>
      </c>
      <c r="G33" s="1340" t="s">
        <v>365</v>
      </c>
      <c r="H33" s="1344" t="s">
        <v>845</v>
      </c>
      <c r="I33" s="1344" t="s">
        <v>343</v>
      </c>
      <c r="J33" s="1344" t="s">
        <v>344</v>
      </c>
      <c r="K33" s="1344" t="s">
        <v>366</v>
      </c>
      <c r="L33" s="1344" t="s">
        <v>367</v>
      </c>
      <c r="M33" s="1348">
        <f t="shared" si="2"/>
        <v>4.7</v>
      </c>
      <c r="N33" s="1349"/>
      <c r="O33" s="1349">
        <v>4.7</v>
      </c>
      <c r="P33" s="1348"/>
      <c r="Q33" s="1349"/>
      <c r="R33" s="1349"/>
      <c r="S33" s="1349"/>
      <c r="T33" s="1348"/>
      <c r="U33" s="162"/>
    </row>
    <row r="34" spans="1:21" ht="27">
      <c r="A34" s="143"/>
      <c r="B34" s="1340">
        <v>11</v>
      </c>
      <c r="C34" s="1340">
        <v>60</v>
      </c>
      <c r="D34" s="1340">
        <v>9.2</v>
      </c>
      <c r="E34" s="1340">
        <v>1</v>
      </c>
      <c r="F34" s="1340" t="s">
        <v>203</v>
      </c>
      <c r="G34" s="1340" t="s">
        <v>365</v>
      </c>
      <c r="H34" s="1344" t="s">
        <v>845</v>
      </c>
      <c r="I34" s="1344" t="s">
        <v>343</v>
      </c>
      <c r="J34" s="1344" t="s">
        <v>344</v>
      </c>
      <c r="K34" s="1344" t="s">
        <v>366</v>
      </c>
      <c r="L34" s="1344" t="s">
        <v>367</v>
      </c>
      <c r="M34" s="1348">
        <f t="shared" si="2"/>
        <v>4.7</v>
      </c>
      <c r="N34" s="1349"/>
      <c r="O34" s="1349">
        <v>4.7</v>
      </c>
      <c r="P34" s="1348"/>
      <c r="Q34" s="1349"/>
      <c r="R34" s="1349"/>
      <c r="S34" s="1349"/>
      <c r="T34" s="1348"/>
      <c r="U34" s="162"/>
    </row>
    <row r="35" spans="1:21" ht="27">
      <c r="A35" s="143"/>
      <c r="B35" s="1340">
        <v>12</v>
      </c>
      <c r="C35" s="1340">
        <v>63</v>
      </c>
      <c r="D35" s="1340">
        <v>13.1</v>
      </c>
      <c r="E35" s="1340">
        <v>0.8</v>
      </c>
      <c r="F35" s="1340" t="s">
        <v>203</v>
      </c>
      <c r="G35" s="1340" t="s">
        <v>365</v>
      </c>
      <c r="H35" s="1344" t="s">
        <v>845</v>
      </c>
      <c r="I35" s="1344" t="s">
        <v>343</v>
      </c>
      <c r="J35" s="1344" t="s">
        <v>344</v>
      </c>
      <c r="K35" s="1344" t="s">
        <v>366</v>
      </c>
      <c r="L35" s="1344" t="s">
        <v>367</v>
      </c>
      <c r="M35" s="1348">
        <f t="shared" si="2"/>
        <v>3.8</v>
      </c>
      <c r="N35" s="1349"/>
      <c r="O35" s="1349">
        <v>3.8</v>
      </c>
      <c r="P35" s="1348"/>
      <c r="Q35" s="1349"/>
      <c r="R35" s="1349"/>
      <c r="S35" s="1349"/>
      <c r="T35" s="1348"/>
      <c r="U35" s="162"/>
    </row>
    <row r="36" spans="1:21" ht="27">
      <c r="A36" s="143"/>
      <c r="B36" s="1340">
        <v>13</v>
      </c>
      <c r="C36" s="1340">
        <v>71</v>
      </c>
      <c r="D36" s="1340">
        <v>7.3</v>
      </c>
      <c r="E36" s="1340">
        <v>0.8</v>
      </c>
      <c r="F36" s="1340" t="s">
        <v>203</v>
      </c>
      <c r="G36" s="1340" t="s">
        <v>365</v>
      </c>
      <c r="H36" s="1344" t="s">
        <v>845</v>
      </c>
      <c r="I36" s="1344" t="s">
        <v>343</v>
      </c>
      <c r="J36" s="1344" t="s">
        <v>344</v>
      </c>
      <c r="K36" s="1344" t="s">
        <v>366</v>
      </c>
      <c r="L36" s="1344" t="s">
        <v>367</v>
      </c>
      <c r="M36" s="1348">
        <f t="shared" si="2"/>
        <v>3.8</v>
      </c>
      <c r="N36" s="1349"/>
      <c r="O36" s="1349">
        <v>3.8</v>
      </c>
      <c r="P36" s="1348"/>
      <c r="Q36" s="1349"/>
      <c r="R36" s="1349"/>
      <c r="S36" s="1349"/>
      <c r="T36" s="1348"/>
      <c r="U36" s="162"/>
    </row>
    <row r="37" spans="1:21" ht="27">
      <c r="A37" s="143"/>
      <c r="B37" s="1340">
        <v>14</v>
      </c>
      <c r="C37" s="1340">
        <v>73</v>
      </c>
      <c r="D37" s="1340">
        <v>14</v>
      </c>
      <c r="E37" s="1340">
        <v>0.7</v>
      </c>
      <c r="F37" s="1340" t="s">
        <v>203</v>
      </c>
      <c r="G37" s="1340" t="s">
        <v>365</v>
      </c>
      <c r="H37" s="1344" t="s">
        <v>845</v>
      </c>
      <c r="I37" s="1344" t="s">
        <v>343</v>
      </c>
      <c r="J37" s="1344" t="s">
        <v>344</v>
      </c>
      <c r="K37" s="1344" t="s">
        <v>366</v>
      </c>
      <c r="L37" s="1344" t="s">
        <v>367</v>
      </c>
      <c r="M37" s="1348">
        <f t="shared" si="2"/>
        <v>3.3</v>
      </c>
      <c r="N37" s="1349"/>
      <c r="O37" s="1349">
        <v>3.3</v>
      </c>
      <c r="P37" s="1348"/>
      <c r="Q37" s="1349"/>
      <c r="R37" s="1349"/>
      <c r="S37" s="1349"/>
      <c r="T37" s="1348"/>
      <c r="U37" s="162"/>
    </row>
    <row r="38" spans="1:22" ht="15" thickBot="1">
      <c r="A38" s="143"/>
      <c r="B38" s="1074" t="s">
        <v>345</v>
      </c>
      <c r="C38" s="1071"/>
      <c r="D38" s="1071"/>
      <c r="E38" s="1070">
        <f>E37+E36+E35+E34+E33+E32+E31+E30+E29+E28+E27+E26+E25+E24</f>
        <v>13.1</v>
      </c>
      <c r="F38" s="1075"/>
      <c r="G38" s="1076"/>
      <c r="H38" s="1077"/>
      <c r="I38" s="1078"/>
      <c r="J38" s="1078"/>
      <c r="K38" s="1079"/>
      <c r="L38" s="1080"/>
      <c r="M38" s="1070">
        <f>M37+M36+M35+M34+M33+M32+M31+M30+M29+M28+M27+M26+M25+M24</f>
        <v>61.600000000000016</v>
      </c>
      <c r="N38" s="1070">
        <f aca="true" t="shared" si="3" ref="N38:V38">N37+N36+N35+N34+N33+N32+N31+N30+N29+N28+N27+N26+N25+N24</f>
        <v>0</v>
      </c>
      <c r="O38" s="1070">
        <f t="shared" si="3"/>
        <v>61.600000000000016</v>
      </c>
      <c r="P38" s="1070">
        <f t="shared" si="3"/>
        <v>0</v>
      </c>
      <c r="Q38" s="1070">
        <f t="shared" si="3"/>
        <v>0</v>
      </c>
      <c r="R38" s="1070">
        <f t="shared" si="3"/>
        <v>0</v>
      </c>
      <c r="S38" s="1070">
        <f t="shared" si="3"/>
        <v>0</v>
      </c>
      <c r="T38" s="1070">
        <f t="shared" si="3"/>
        <v>0</v>
      </c>
      <c r="U38" s="1070">
        <f t="shared" si="3"/>
        <v>0</v>
      </c>
      <c r="V38" s="1070">
        <f t="shared" si="3"/>
        <v>0</v>
      </c>
    </row>
    <row r="39" spans="1:21" ht="17.25">
      <c r="A39" s="171" t="s">
        <v>316</v>
      </c>
      <c r="B39" s="146"/>
      <c r="C39" s="146"/>
      <c r="D39" s="146"/>
      <c r="E39" s="154"/>
      <c r="F39" s="1072"/>
      <c r="G39" s="1073"/>
      <c r="H39" s="2080" t="s">
        <v>385</v>
      </c>
      <c r="I39" s="2080"/>
      <c r="J39" s="2080"/>
      <c r="K39" s="2080"/>
      <c r="L39" s="2081"/>
      <c r="M39" s="144">
        <f>N39+O39+P39+R39</f>
        <v>0</v>
      </c>
      <c r="N39" s="154"/>
      <c r="O39" s="154"/>
      <c r="P39" s="154"/>
      <c r="Q39" s="1070"/>
      <c r="R39" s="1070"/>
      <c r="S39" s="1070"/>
      <c r="T39" s="157"/>
      <c r="U39" s="162"/>
    </row>
    <row r="40" spans="1:22" ht="27">
      <c r="A40" s="158" t="s">
        <v>316</v>
      </c>
      <c r="B40" s="1344">
        <v>1</v>
      </c>
      <c r="C40" s="1344">
        <v>6</v>
      </c>
      <c r="D40" s="1344">
        <v>1.3</v>
      </c>
      <c r="E40" s="1344">
        <v>1</v>
      </c>
      <c r="F40" s="1344" t="s">
        <v>339</v>
      </c>
      <c r="G40" s="1344" t="s">
        <v>348</v>
      </c>
      <c r="H40" s="1344" t="s">
        <v>845</v>
      </c>
      <c r="I40" s="1344" t="s">
        <v>343</v>
      </c>
      <c r="J40" s="1344" t="s">
        <v>344</v>
      </c>
      <c r="K40" s="1344" t="s">
        <v>1113</v>
      </c>
      <c r="L40" s="1344" t="s">
        <v>1114</v>
      </c>
      <c r="M40" s="1344">
        <v>7.5</v>
      </c>
      <c r="N40" s="1344">
        <v>5</v>
      </c>
      <c r="O40" s="1344"/>
      <c r="P40" s="1344"/>
      <c r="Q40" s="1345"/>
      <c r="R40" s="1346"/>
      <c r="S40" s="1346"/>
      <c r="T40" s="1346"/>
      <c r="U40" s="1342"/>
      <c r="V40" s="1345">
        <v>2.5</v>
      </c>
    </row>
    <row r="41" spans="1:22" ht="27">
      <c r="A41" s="158" t="s">
        <v>352</v>
      </c>
      <c r="B41" s="1344">
        <v>2</v>
      </c>
      <c r="C41" s="1344">
        <v>17</v>
      </c>
      <c r="D41" s="1344">
        <v>9.2</v>
      </c>
      <c r="E41" s="1344">
        <v>0.8</v>
      </c>
      <c r="F41" s="1344" t="s">
        <v>341</v>
      </c>
      <c r="G41" s="1344" t="s">
        <v>354</v>
      </c>
      <c r="H41" s="1344" t="s">
        <v>845</v>
      </c>
      <c r="I41" s="1344" t="s">
        <v>343</v>
      </c>
      <c r="J41" s="1344" t="s">
        <v>344</v>
      </c>
      <c r="K41" s="1344" t="s">
        <v>417</v>
      </c>
      <c r="L41" s="1344" t="s">
        <v>356</v>
      </c>
      <c r="M41" s="1344">
        <v>2.6</v>
      </c>
      <c r="N41" s="1344"/>
      <c r="O41" s="1344"/>
      <c r="P41" s="1344">
        <v>2.6</v>
      </c>
      <c r="Q41" s="1345"/>
      <c r="R41" s="1346"/>
      <c r="S41" s="1346"/>
      <c r="T41" s="1346"/>
      <c r="U41" s="1342"/>
      <c r="V41" s="1105"/>
    </row>
    <row r="42" spans="1:22" ht="27">
      <c r="A42" s="158" t="s">
        <v>350</v>
      </c>
      <c r="B42" s="1344">
        <v>3</v>
      </c>
      <c r="C42" s="1344">
        <v>23</v>
      </c>
      <c r="D42" s="1344">
        <v>13.2</v>
      </c>
      <c r="E42" s="1344">
        <v>1</v>
      </c>
      <c r="F42" s="1344" t="s">
        <v>341</v>
      </c>
      <c r="G42" s="1344" t="s">
        <v>354</v>
      </c>
      <c r="H42" s="1344" t="s">
        <v>845</v>
      </c>
      <c r="I42" s="1344" t="s">
        <v>343</v>
      </c>
      <c r="J42" s="1344" t="s">
        <v>344</v>
      </c>
      <c r="K42" s="1344" t="s">
        <v>417</v>
      </c>
      <c r="L42" s="1344" t="s">
        <v>356</v>
      </c>
      <c r="M42" s="1344">
        <v>3.3</v>
      </c>
      <c r="N42" s="1344"/>
      <c r="O42" s="1344"/>
      <c r="P42" s="1344">
        <v>3.3</v>
      </c>
      <c r="Q42" s="1345"/>
      <c r="R42" s="1346"/>
      <c r="S42" s="1346"/>
      <c r="T42" s="1346"/>
      <c r="U42" s="1342"/>
      <c r="V42" s="1105"/>
    </row>
    <row r="43" spans="1:22" ht="27">
      <c r="A43" s="150"/>
      <c r="B43" s="1344">
        <v>4</v>
      </c>
      <c r="C43" s="1344">
        <v>95</v>
      </c>
      <c r="D43" s="1344">
        <v>22.1</v>
      </c>
      <c r="E43" s="1344">
        <v>0.9</v>
      </c>
      <c r="F43" s="1344" t="s">
        <v>339</v>
      </c>
      <c r="G43" s="1344" t="s">
        <v>348</v>
      </c>
      <c r="H43" s="1344" t="s">
        <v>845</v>
      </c>
      <c r="I43" s="1344" t="s">
        <v>343</v>
      </c>
      <c r="J43" s="1344" t="s">
        <v>344</v>
      </c>
      <c r="K43" s="1344" t="s">
        <v>353</v>
      </c>
      <c r="L43" s="1344" t="s">
        <v>837</v>
      </c>
      <c r="M43" s="1344">
        <v>9</v>
      </c>
      <c r="N43" s="1344">
        <v>9</v>
      </c>
      <c r="O43" s="1344"/>
      <c r="P43" s="1344"/>
      <c r="Q43" s="1345"/>
      <c r="R43" s="1346"/>
      <c r="S43" s="1346"/>
      <c r="T43" s="1346"/>
      <c r="U43" s="1342"/>
      <c r="V43" s="1105"/>
    </row>
    <row r="44" spans="1:22" ht="14.25">
      <c r="A44" s="150"/>
      <c r="B44" s="1347" t="s">
        <v>345</v>
      </c>
      <c r="C44" s="1344"/>
      <c r="D44" s="1344"/>
      <c r="E44" s="1344">
        <v>3.7</v>
      </c>
      <c r="F44" s="1344"/>
      <c r="G44" s="1344"/>
      <c r="H44" s="1344"/>
      <c r="I44" s="1344"/>
      <c r="J44" s="1344"/>
      <c r="K44" s="1344"/>
      <c r="L44" s="1344"/>
      <c r="M44" s="1344">
        <v>22.4</v>
      </c>
      <c r="N44" s="1344">
        <v>14</v>
      </c>
      <c r="O44" s="1344">
        <v>0</v>
      </c>
      <c r="P44" s="1344">
        <v>5.9</v>
      </c>
      <c r="Q44" s="1345">
        <v>2.5</v>
      </c>
      <c r="R44" s="1346"/>
      <c r="S44" s="1346"/>
      <c r="T44" s="1346">
        <f>T43+T42+T41+T40</f>
        <v>0</v>
      </c>
      <c r="U44" s="1342"/>
      <c r="V44" s="1105">
        <f>V43+V42+V41+V40</f>
        <v>2.5</v>
      </c>
    </row>
    <row r="45" spans="1:22" ht="17.25">
      <c r="A45" s="54"/>
      <c r="B45" s="2078" t="s">
        <v>244</v>
      </c>
      <c r="C45" s="2078"/>
      <c r="D45" s="2078"/>
      <c r="E45" s="956">
        <f>E44+E38+E22</f>
        <v>27.200000000000003</v>
      </c>
      <c r="F45" s="54"/>
      <c r="G45" s="190"/>
      <c r="H45" s="54"/>
      <c r="I45" s="54"/>
      <c r="J45" s="54"/>
      <c r="K45" s="54"/>
      <c r="L45" s="54"/>
      <c r="M45" s="189">
        <f>M44+M38+M22</f>
        <v>130.10000000000002</v>
      </c>
      <c r="N45" s="189">
        <f aca="true" t="shared" si="4" ref="N45:T45">N44+N38+N22</f>
        <v>14</v>
      </c>
      <c r="O45" s="189">
        <f t="shared" si="4"/>
        <v>89.50000000000001</v>
      </c>
      <c r="P45" s="189">
        <f t="shared" si="4"/>
        <v>24.1</v>
      </c>
      <c r="Q45" s="189">
        <f t="shared" si="4"/>
        <v>2.5</v>
      </c>
      <c r="R45" s="189">
        <f t="shared" si="4"/>
        <v>0</v>
      </c>
      <c r="S45" s="189">
        <f t="shared" si="4"/>
        <v>0</v>
      </c>
      <c r="T45" s="189">
        <f t="shared" si="4"/>
        <v>0</v>
      </c>
      <c r="U45" s="189">
        <f>U44+U38+U22</f>
        <v>0</v>
      </c>
      <c r="V45" s="189">
        <f>V44+V38+V22</f>
        <v>2.5</v>
      </c>
    </row>
    <row r="46" spans="1:22" ht="17.25">
      <c r="A46" s="1357"/>
      <c r="B46" s="1358"/>
      <c r="C46" s="1358"/>
      <c r="D46" s="1358"/>
      <c r="E46" s="1359"/>
      <c r="F46" s="1357"/>
      <c r="G46" s="1360"/>
      <c r="H46" s="1357"/>
      <c r="I46" s="1357"/>
      <c r="J46" s="1357"/>
      <c r="K46" s="1357"/>
      <c r="L46" s="1357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</row>
    <row r="47" spans="1:22" ht="17.25">
      <c r="A47" s="1357"/>
      <c r="B47" s="1358"/>
      <c r="C47" s="1358"/>
      <c r="D47" s="1358"/>
      <c r="E47" s="1359"/>
      <c r="F47" s="1357"/>
      <c r="G47" s="1360"/>
      <c r="H47" s="1357"/>
      <c r="I47" s="1357"/>
      <c r="J47" s="1357"/>
      <c r="K47" s="1357"/>
      <c r="L47" s="1357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</row>
    <row r="49" spans="1:13" ht="15">
      <c r="A49" s="2082" t="s">
        <v>374</v>
      </c>
      <c r="B49" s="2082"/>
      <c r="C49" s="2082"/>
      <c r="D49" s="2082"/>
      <c r="E49" s="2082"/>
      <c r="F49" s="2082"/>
      <c r="G49" s="2082"/>
      <c r="H49" s="2082"/>
      <c r="I49" s="2082"/>
      <c r="J49" s="2082"/>
      <c r="K49" s="2082"/>
      <c r="L49" s="2082"/>
      <c r="M49" s="2082"/>
    </row>
    <row r="50" spans="1:13" ht="14.25">
      <c r="A50" s="2084" t="s">
        <v>1118</v>
      </c>
      <c r="B50" s="2084"/>
      <c r="C50" s="2084"/>
      <c r="D50" s="2084"/>
      <c r="E50" s="2084"/>
      <c r="F50" s="2084"/>
      <c r="G50" s="2084"/>
      <c r="H50" s="2084"/>
      <c r="I50" s="2084"/>
      <c r="J50" s="2084"/>
      <c r="K50" s="2084"/>
      <c r="L50" s="2084"/>
      <c r="M50" s="2084"/>
    </row>
    <row r="51" spans="1:13" ht="14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4.25">
      <c r="A52" s="2077" t="s">
        <v>375</v>
      </c>
      <c r="B52" s="2085" t="s">
        <v>184</v>
      </c>
      <c r="C52" s="2077" t="s">
        <v>185</v>
      </c>
      <c r="D52" s="2077" t="s">
        <v>186</v>
      </c>
      <c r="E52" s="2077" t="s">
        <v>188</v>
      </c>
      <c r="F52" s="192" t="s">
        <v>228</v>
      </c>
      <c r="G52" s="2077" t="s">
        <v>376</v>
      </c>
      <c r="H52" s="2077"/>
      <c r="I52" s="2077"/>
      <c r="J52" s="2077"/>
      <c r="K52" s="2077"/>
      <c r="L52" s="2077" t="s">
        <v>377</v>
      </c>
      <c r="M52" s="2077" t="s">
        <v>378</v>
      </c>
    </row>
    <row r="53" spans="1:13" ht="75" customHeight="1">
      <c r="A53" s="2077"/>
      <c r="B53" s="2085"/>
      <c r="C53" s="2077"/>
      <c r="D53" s="2077"/>
      <c r="E53" s="2077"/>
      <c r="F53" s="192" t="s">
        <v>379</v>
      </c>
      <c r="G53" s="192" t="s">
        <v>233</v>
      </c>
      <c r="H53" s="192" t="s">
        <v>380</v>
      </c>
      <c r="I53" s="192" t="s">
        <v>381</v>
      </c>
      <c r="J53" s="192" t="s">
        <v>382</v>
      </c>
      <c r="K53" s="192" t="s">
        <v>237</v>
      </c>
      <c r="L53" s="2077"/>
      <c r="M53" s="2077"/>
    </row>
    <row r="54" spans="1:13" ht="14.25">
      <c r="A54" s="193">
        <v>1</v>
      </c>
      <c r="B54" s="193">
        <v>2</v>
      </c>
      <c r="C54" s="193">
        <v>3</v>
      </c>
      <c r="D54" s="193">
        <v>4</v>
      </c>
      <c r="E54" s="193">
        <v>5</v>
      </c>
      <c r="F54" s="193">
        <v>6</v>
      </c>
      <c r="G54" s="193">
        <v>7</v>
      </c>
      <c r="H54" s="193">
        <v>8</v>
      </c>
      <c r="I54" s="193">
        <v>9</v>
      </c>
      <c r="J54" s="193">
        <v>10</v>
      </c>
      <c r="K54" s="193">
        <v>11</v>
      </c>
      <c r="L54" s="193">
        <v>12</v>
      </c>
      <c r="M54" s="193">
        <v>13</v>
      </c>
    </row>
    <row r="55" spans="1:13" ht="15">
      <c r="A55" s="194"/>
      <c r="B55" s="194"/>
      <c r="C55" s="194"/>
      <c r="D55" s="194"/>
      <c r="E55" s="194"/>
      <c r="F55" s="2089" t="s">
        <v>383</v>
      </c>
      <c r="G55" s="2090"/>
      <c r="H55" s="2090"/>
      <c r="I55" s="2091"/>
      <c r="J55" s="195"/>
      <c r="K55" s="194"/>
      <c r="L55" s="196"/>
      <c r="M55" s="194"/>
    </row>
    <row r="56" spans="1:13" ht="30">
      <c r="A56" s="926" t="s">
        <v>384</v>
      </c>
      <c r="B56" s="927">
        <v>1</v>
      </c>
      <c r="C56" s="927">
        <v>1.3</v>
      </c>
      <c r="D56" s="927">
        <v>1</v>
      </c>
      <c r="E56" s="927" t="s">
        <v>349</v>
      </c>
      <c r="F56" s="926" t="s">
        <v>1119</v>
      </c>
      <c r="G56" s="927"/>
      <c r="H56" s="927"/>
      <c r="I56" s="928"/>
      <c r="J56" s="929"/>
      <c r="K56" s="927"/>
      <c r="L56" s="936" t="s">
        <v>842</v>
      </c>
      <c r="M56" s="927">
        <v>2026</v>
      </c>
    </row>
    <row r="57" spans="1:13" ht="30">
      <c r="A57" s="926"/>
      <c r="B57" s="927">
        <v>1</v>
      </c>
      <c r="C57" s="927">
        <v>7.1</v>
      </c>
      <c r="D57" s="927">
        <v>1</v>
      </c>
      <c r="E57" s="927" t="s">
        <v>215</v>
      </c>
      <c r="F57" s="926" t="s">
        <v>1119</v>
      </c>
      <c r="G57" s="927"/>
      <c r="H57" s="927"/>
      <c r="I57" s="928"/>
      <c r="J57" s="929"/>
      <c r="K57" s="927"/>
      <c r="L57" s="936" t="s">
        <v>842</v>
      </c>
      <c r="M57" s="927">
        <v>2026</v>
      </c>
    </row>
    <row r="58" spans="1:13" ht="30">
      <c r="A58" s="926"/>
      <c r="B58" s="927">
        <v>12</v>
      </c>
      <c r="C58" s="927">
        <v>1.1</v>
      </c>
      <c r="D58" s="927">
        <v>1</v>
      </c>
      <c r="E58" s="927" t="s">
        <v>215</v>
      </c>
      <c r="F58" s="926" t="s">
        <v>1119</v>
      </c>
      <c r="G58" s="927"/>
      <c r="H58" s="927"/>
      <c r="I58" s="928"/>
      <c r="J58" s="929"/>
      <c r="K58" s="927"/>
      <c r="L58" s="936" t="s">
        <v>842</v>
      </c>
      <c r="M58" s="927">
        <v>2026</v>
      </c>
    </row>
    <row r="59" spans="1:13" ht="30">
      <c r="A59" s="926"/>
      <c r="B59" s="927">
        <v>12</v>
      </c>
      <c r="C59" s="927">
        <v>1.2</v>
      </c>
      <c r="D59" s="927">
        <v>1</v>
      </c>
      <c r="E59" s="927" t="s">
        <v>215</v>
      </c>
      <c r="F59" s="926" t="s">
        <v>1119</v>
      </c>
      <c r="G59" s="927"/>
      <c r="H59" s="927"/>
      <c r="I59" s="928"/>
      <c r="J59" s="929"/>
      <c r="K59" s="927"/>
      <c r="L59" s="936" t="s">
        <v>842</v>
      </c>
      <c r="M59" s="927">
        <v>2026</v>
      </c>
    </row>
    <row r="60" spans="1:13" ht="30">
      <c r="A60" s="926"/>
      <c r="B60" s="927">
        <v>13</v>
      </c>
      <c r="C60" s="927">
        <v>1.1</v>
      </c>
      <c r="D60" s="927">
        <v>1</v>
      </c>
      <c r="E60" s="927" t="s">
        <v>215</v>
      </c>
      <c r="F60" s="926" t="s">
        <v>1119</v>
      </c>
      <c r="G60" s="927"/>
      <c r="H60" s="927"/>
      <c r="I60" s="928"/>
      <c r="J60" s="929"/>
      <c r="K60" s="927"/>
      <c r="L60" s="936" t="s">
        <v>842</v>
      </c>
      <c r="M60" s="927">
        <v>2026</v>
      </c>
    </row>
    <row r="61" spans="1:13" ht="30">
      <c r="A61" s="926"/>
      <c r="B61" s="927">
        <v>19</v>
      </c>
      <c r="C61" s="927">
        <v>1.1</v>
      </c>
      <c r="D61" s="927">
        <v>1</v>
      </c>
      <c r="E61" s="927" t="s">
        <v>349</v>
      </c>
      <c r="F61" s="926" t="s">
        <v>1119</v>
      </c>
      <c r="G61" s="927"/>
      <c r="H61" s="927"/>
      <c r="I61" s="928"/>
      <c r="J61" s="929"/>
      <c r="K61" s="927"/>
      <c r="L61" s="936" t="s">
        <v>842</v>
      </c>
      <c r="M61" s="927">
        <v>2026</v>
      </c>
    </row>
    <row r="62" spans="1:13" ht="30">
      <c r="A62" s="926"/>
      <c r="B62" s="927">
        <v>19</v>
      </c>
      <c r="C62" s="927">
        <v>1.2</v>
      </c>
      <c r="D62" s="927">
        <v>1</v>
      </c>
      <c r="E62" s="927" t="s">
        <v>349</v>
      </c>
      <c r="F62" s="926" t="s">
        <v>1119</v>
      </c>
      <c r="G62" s="927"/>
      <c r="H62" s="927"/>
      <c r="I62" s="928"/>
      <c r="J62" s="929"/>
      <c r="K62" s="927"/>
      <c r="L62" s="936" t="s">
        <v>842</v>
      </c>
      <c r="M62" s="927">
        <v>2026</v>
      </c>
    </row>
    <row r="63" spans="1:13" ht="30">
      <c r="A63" s="926"/>
      <c r="B63" s="927">
        <v>25</v>
      </c>
      <c r="C63" s="927">
        <v>3</v>
      </c>
      <c r="D63" s="927">
        <v>0.6</v>
      </c>
      <c r="E63" s="927" t="s">
        <v>349</v>
      </c>
      <c r="F63" s="926" t="s">
        <v>1119</v>
      </c>
      <c r="G63" s="927"/>
      <c r="H63" s="927"/>
      <c r="I63" s="928"/>
      <c r="J63" s="929"/>
      <c r="K63" s="927"/>
      <c r="L63" s="936" t="s">
        <v>842</v>
      </c>
      <c r="M63" s="927">
        <v>2026</v>
      </c>
    </row>
    <row r="64" spans="1:13" ht="30">
      <c r="A64" s="926"/>
      <c r="B64" s="927">
        <v>28</v>
      </c>
      <c r="C64" s="927">
        <v>2.3</v>
      </c>
      <c r="D64" s="927">
        <v>1</v>
      </c>
      <c r="E64" s="927" t="s">
        <v>348</v>
      </c>
      <c r="F64" s="926" t="s">
        <v>1119</v>
      </c>
      <c r="G64" s="927"/>
      <c r="H64" s="927"/>
      <c r="I64" s="928"/>
      <c r="J64" s="929"/>
      <c r="K64" s="927"/>
      <c r="L64" s="936" t="s">
        <v>842</v>
      </c>
      <c r="M64" s="927">
        <v>2026</v>
      </c>
    </row>
    <row r="65" spans="1:13" ht="30">
      <c r="A65" s="926"/>
      <c r="B65" s="927">
        <v>28</v>
      </c>
      <c r="C65" s="927">
        <v>2.4</v>
      </c>
      <c r="D65" s="927">
        <v>0.9</v>
      </c>
      <c r="E65" s="927" t="s">
        <v>348</v>
      </c>
      <c r="F65" s="926" t="s">
        <v>1119</v>
      </c>
      <c r="G65" s="927"/>
      <c r="H65" s="927"/>
      <c r="I65" s="928"/>
      <c r="J65" s="929"/>
      <c r="K65" s="927"/>
      <c r="L65" s="936" t="s">
        <v>842</v>
      </c>
      <c r="M65" s="927">
        <v>2026</v>
      </c>
    </row>
    <row r="66" spans="1:13" ht="30">
      <c r="A66" s="926"/>
      <c r="B66" s="927">
        <v>28</v>
      </c>
      <c r="C66" s="927">
        <v>2.5</v>
      </c>
      <c r="D66" s="927">
        <v>1</v>
      </c>
      <c r="E66" s="927" t="s">
        <v>348</v>
      </c>
      <c r="F66" s="926" t="s">
        <v>1119</v>
      </c>
      <c r="G66" s="927"/>
      <c r="H66" s="927"/>
      <c r="I66" s="928"/>
      <c r="J66" s="929"/>
      <c r="K66" s="927"/>
      <c r="L66" s="936" t="s">
        <v>842</v>
      </c>
      <c r="M66" s="927">
        <v>2026</v>
      </c>
    </row>
    <row r="67" spans="1:13" ht="30">
      <c r="A67" s="926"/>
      <c r="B67" s="927">
        <v>29</v>
      </c>
      <c r="C67" s="927">
        <v>5</v>
      </c>
      <c r="D67" s="927">
        <v>0.2</v>
      </c>
      <c r="E67" s="927" t="s">
        <v>349</v>
      </c>
      <c r="F67" s="926" t="s">
        <v>1119</v>
      </c>
      <c r="G67" s="927"/>
      <c r="H67" s="927"/>
      <c r="I67" s="928"/>
      <c r="J67" s="929"/>
      <c r="K67" s="927"/>
      <c r="L67" s="936" t="s">
        <v>842</v>
      </c>
      <c r="M67" s="927">
        <v>2026</v>
      </c>
    </row>
    <row r="68" spans="1:13" ht="30">
      <c r="A68" s="926"/>
      <c r="B68" s="927">
        <v>31</v>
      </c>
      <c r="C68" s="927">
        <v>4.1</v>
      </c>
      <c r="D68" s="927">
        <v>1</v>
      </c>
      <c r="E68" s="927" t="s">
        <v>215</v>
      </c>
      <c r="F68" s="926" t="s">
        <v>1119</v>
      </c>
      <c r="G68" s="927"/>
      <c r="H68" s="927"/>
      <c r="I68" s="928"/>
      <c r="J68" s="929"/>
      <c r="K68" s="927"/>
      <c r="L68" s="936" t="s">
        <v>842</v>
      </c>
      <c r="M68" s="927">
        <v>2026</v>
      </c>
    </row>
    <row r="69" spans="1:13" ht="30">
      <c r="A69" s="926"/>
      <c r="B69" s="927">
        <v>34</v>
      </c>
      <c r="C69" s="927">
        <v>9.3</v>
      </c>
      <c r="D69" s="927">
        <v>1</v>
      </c>
      <c r="E69" s="927" t="s">
        <v>215</v>
      </c>
      <c r="F69" s="926" t="s">
        <v>1119</v>
      </c>
      <c r="G69" s="927"/>
      <c r="H69" s="927"/>
      <c r="I69" s="928"/>
      <c r="J69" s="929"/>
      <c r="K69" s="927"/>
      <c r="L69" s="936" t="s">
        <v>842</v>
      </c>
      <c r="M69" s="927">
        <v>2026</v>
      </c>
    </row>
    <row r="70" spans="1:13" ht="30">
      <c r="A70" s="926"/>
      <c r="B70" s="927">
        <v>34</v>
      </c>
      <c r="C70" s="927">
        <v>9.5</v>
      </c>
      <c r="D70" s="927">
        <v>0.9</v>
      </c>
      <c r="E70" s="927" t="s">
        <v>215</v>
      </c>
      <c r="F70" s="926" t="s">
        <v>1119</v>
      </c>
      <c r="G70" s="927"/>
      <c r="H70" s="927"/>
      <c r="I70" s="928"/>
      <c r="J70" s="929"/>
      <c r="K70" s="927"/>
      <c r="L70" s="936" t="s">
        <v>842</v>
      </c>
      <c r="M70" s="927">
        <v>2026</v>
      </c>
    </row>
    <row r="71" spans="1:13" ht="30">
      <c r="A71" s="926"/>
      <c r="B71" s="927">
        <v>45</v>
      </c>
      <c r="C71" s="927">
        <v>20.1</v>
      </c>
      <c r="D71" s="927">
        <v>1</v>
      </c>
      <c r="E71" s="927" t="s">
        <v>342</v>
      </c>
      <c r="F71" s="926" t="s">
        <v>1119</v>
      </c>
      <c r="G71" s="927"/>
      <c r="H71" s="927"/>
      <c r="I71" s="928"/>
      <c r="J71" s="929"/>
      <c r="K71" s="927"/>
      <c r="L71" s="936" t="s">
        <v>842</v>
      </c>
      <c r="M71" s="927">
        <v>2026</v>
      </c>
    </row>
    <row r="72" spans="1:13" ht="30">
      <c r="A72" s="926"/>
      <c r="B72" s="927">
        <v>47</v>
      </c>
      <c r="C72" s="927">
        <v>7.2</v>
      </c>
      <c r="D72" s="927">
        <v>1</v>
      </c>
      <c r="E72" s="927" t="s">
        <v>349</v>
      </c>
      <c r="F72" s="926" t="s">
        <v>1119</v>
      </c>
      <c r="G72" s="927"/>
      <c r="H72" s="927"/>
      <c r="I72" s="928"/>
      <c r="J72" s="929"/>
      <c r="K72" s="927"/>
      <c r="L72" s="936" t="s">
        <v>842</v>
      </c>
      <c r="M72" s="927">
        <v>2026</v>
      </c>
    </row>
    <row r="73" spans="1:13" ht="30">
      <c r="A73" s="926"/>
      <c r="B73" s="927">
        <v>53</v>
      </c>
      <c r="C73" s="927">
        <v>16</v>
      </c>
      <c r="D73" s="927">
        <v>0.7</v>
      </c>
      <c r="E73" s="927" t="s">
        <v>348</v>
      </c>
      <c r="F73" s="926" t="s">
        <v>1119</v>
      </c>
      <c r="G73" s="927"/>
      <c r="H73" s="927"/>
      <c r="I73" s="928"/>
      <c r="J73" s="929"/>
      <c r="K73" s="927"/>
      <c r="L73" s="936" t="s">
        <v>842</v>
      </c>
      <c r="M73" s="927">
        <v>2026</v>
      </c>
    </row>
    <row r="74" spans="1:13" ht="30">
      <c r="A74" s="926"/>
      <c r="B74" s="927">
        <v>57</v>
      </c>
      <c r="C74" s="927">
        <v>3.1</v>
      </c>
      <c r="D74" s="927">
        <v>0.4</v>
      </c>
      <c r="E74" s="927" t="s">
        <v>349</v>
      </c>
      <c r="F74" s="926" t="s">
        <v>1119</v>
      </c>
      <c r="G74" s="927"/>
      <c r="H74" s="927"/>
      <c r="I74" s="928"/>
      <c r="J74" s="929"/>
      <c r="K74" s="927"/>
      <c r="L74" s="936" t="s">
        <v>842</v>
      </c>
      <c r="M74" s="927">
        <v>2026</v>
      </c>
    </row>
    <row r="75" spans="1:13" ht="30">
      <c r="A75" s="926"/>
      <c r="B75" s="927">
        <v>66</v>
      </c>
      <c r="C75" s="927">
        <v>10.1</v>
      </c>
      <c r="D75" s="927">
        <v>0.9</v>
      </c>
      <c r="E75" s="927" t="s">
        <v>349</v>
      </c>
      <c r="F75" s="926" t="s">
        <v>1119</v>
      </c>
      <c r="G75" s="927"/>
      <c r="H75" s="927"/>
      <c r="I75" s="928"/>
      <c r="J75" s="929"/>
      <c r="K75" s="927"/>
      <c r="L75" s="936" t="s">
        <v>842</v>
      </c>
      <c r="M75" s="927">
        <v>2026</v>
      </c>
    </row>
    <row r="76" spans="1:13" ht="30">
      <c r="A76" s="926"/>
      <c r="B76" s="927">
        <v>68</v>
      </c>
      <c r="C76" s="927">
        <v>1.4</v>
      </c>
      <c r="D76" s="927">
        <v>1</v>
      </c>
      <c r="E76" s="927" t="s">
        <v>349</v>
      </c>
      <c r="F76" s="926" t="s">
        <v>1119</v>
      </c>
      <c r="G76" s="927"/>
      <c r="H76" s="927"/>
      <c r="I76" s="928"/>
      <c r="J76" s="929"/>
      <c r="K76" s="927"/>
      <c r="L76" s="936" t="s">
        <v>842</v>
      </c>
      <c r="M76" s="927">
        <v>2026</v>
      </c>
    </row>
    <row r="77" spans="1:13" ht="30">
      <c r="A77" s="927"/>
      <c r="B77" s="927">
        <v>68</v>
      </c>
      <c r="C77" s="927">
        <v>1.5</v>
      </c>
      <c r="D77" s="927">
        <v>1</v>
      </c>
      <c r="E77" s="927" t="s">
        <v>349</v>
      </c>
      <c r="F77" s="926" t="s">
        <v>1119</v>
      </c>
      <c r="G77" s="927"/>
      <c r="H77" s="927"/>
      <c r="I77" s="928"/>
      <c r="J77" s="929"/>
      <c r="K77" s="927"/>
      <c r="L77" s="936" t="s">
        <v>842</v>
      </c>
      <c r="M77" s="927">
        <v>2026</v>
      </c>
    </row>
    <row r="78" spans="1:13" ht="30">
      <c r="A78" s="927"/>
      <c r="B78" s="927">
        <v>68</v>
      </c>
      <c r="C78" s="927">
        <v>1.6</v>
      </c>
      <c r="D78" s="927">
        <v>0.8</v>
      </c>
      <c r="E78" s="927" t="s">
        <v>349</v>
      </c>
      <c r="F78" s="926" t="s">
        <v>1119</v>
      </c>
      <c r="G78" s="927"/>
      <c r="H78" s="927"/>
      <c r="I78" s="928"/>
      <c r="J78" s="929"/>
      <c r="K78" s="927"/>
      <c r="L78" s="936" t="s">
        <v>842</v>
      </c>
      <c r="M78" s="927">
        <v>2026</v>
      </c>
    </row>
    <row r="79" spans="1:13" ht="30">
      <c r="A79" s="927"/>
      <c r="B79" s="927">
        <v>68</v>
      </c>
      <c r="C79" s="927">
        <v>1.7</v>
      </c>
      <c r="D79" s="927">
        <v>0.1</v>
      </c>
      <c r="E79" s="927" t="s">
        <v>349</v>
      </c>
      <c r="F79" s="926" t="s">
        <v>1119</v>
      </c>
      <c r="G79" s="927"/>
      <c r="H79" s="927"/>
      <c r="I79" s="928"/>
      <c r="J79" s="929"/>
      <c r="K79" s="927"/>
      <c r="L79" s="936" t="s">
        <v>842</v>
      </c>
      <c r="M79" s="927">
        <v>2026</v>
      </c>
    </row>
    <row r="80" spans="1:13" ht="30">
      <c r="A80" s="927"/>
      <c r="B80" s="927">
        <v>72</v>
      </c>
      <c r="C80" s="927">
        <v>1.3</v>
      </c>
      <c r="D80" s="927">
        <v>1</v>
      </c>
      <c r="E80" s="927" t="s">
        <v>215</v>
      </c>
      <c r="F80" s="926" t="s">
        <v>1119</v>
      </c>
      <c r="G80" s="927"/>
      <c r="H80" s="927"/>
      <c r="I80" s="928"/>
      <c r="J80" s="929"/>
      <c r="K80" s="927"/>
      <c r="L80" s="936" t="s">
        <v>842</v>
      </c>
      <c r="M80" s="927">
        <v>2026</v>
      </c>
    </row>
    <row r="81" spans="1:13" ht="30">
      <c r="A81" s="927"/>
      <c r="B81" s="927">
        <v>72</v>
      </c>
      <c r="C81" s="927">
        <v>1.4</v>
      </c>
      <c r="D81" s="927">
        <v>1</v>
      </c>
      <c r="E81" s="927" t="s">
        <v>215</v>
      </c>
      <c r="F81" s="926" t="s">
        <v>1119</v>
      </c>
      <c r="G81" s="927"/>
      <c r="H81" s="927"/>
      <c r="I81" s="928"/>
      <c r="J81" s="929"/>
      <c r="K81" s="927"/>
      <c r="L81" s="936" t="s">
        <v>842</v>
      </c>
      <c r="M81" s="927">
        <v>2026</v>
      </c>
    </row>
    <row r="82" spans="1:13" ht="30">
      <c r="A82" s="927"/>
      <c r="B82" s="927">
        <v>72</v>
      </c>
      <c r="C82" s="927">
        <v>2.1</v>
      </c>
      <c r="D82" s="927">
        <v>1</v>
      </c>
      <c r="E82" s="927" t="s">
        <v>349</v>
      </c>
      <c r="F82" s="926" t="s">
        <v>1119</v>
      </c>
      <c r="G82" s="927"/>
      <c r="H82" s="927"/>
      <c r="I82" s="928"/>
      <c r="J82" s="929"/>
      <c r="K82" s="927"/>
      <c r="L82" s="936" t="s">
        <v>842</v>
      </c>
      <c r="M82" s="927">
        <v>2026</v>
      </c>
    </row>
    <row r="83" spans="1:13" ht="30">
      <c r="A83" s="927"/>
      <c r="B83" s="927">
        <v>79</v>
      </c>
      <c r="C83" s="927">
        <v>2.2</v>
      </c>
      <c r="D83" s="927">
        <v>0.9</v>
      </c>
      <c r="E83" s="927" t="s">
        <v>349</v>
      </c>
      <c r="F83" s="926" t="s">
        <v>1119</v>
      </c>
      <c r="G83" s="927"/>
      <c r="H83" s="927"/>
      <c r="I83" s="928"/>
      <c r="J83" s="929"/>
      <c r="K83" s="927"/>
      <c r="L83" s="936" t="s">
        <v>842</v>
      </c>
      <c r="M83" s="927">
        <v>2026</v>
      </c>
    </row>
    <row r="84" spans="1:13" ht="30">
      <c r="A84" s="927"/>
      <c r="B84" s="927">
        <v>87</v>
      </c>
      <c r="C84" s="927">
        <v>2.7</v>
      </c>
      <c r="D84" s="927">
        <v>1</v>
      </c>
      <c r="E84" s="927" t="s">
        <v>349</v>
      </c>
      <c r="F84" s="926" t="s">
        <v>1119</v>
      </c>
      <c r="G84" s="927"/>
      <c r="H84" s="927"/>
      <c r="I84" s="928"/>
      <c r="J84" s="929"/>
      <c r="K84" s="927"/>
      <c r="L84" s="936" t="s">
        <v>842</v>
      </c>
      <c r="M84" s="927">
        <v>2026</v>
      </c>
    </row>
    <row r="85" spans="1:13" ht="30">
      <c r="A85" s="927"/>
      <c r="B85" s="927">
        <v>87</v>
      </c>
      <c r="C85" s="927">
        <v>2.8</v>
      </c>
      <c r="D85" s="927">
        <v>0.9</v>
      </c>
      <c r="E85" s="927" t="s">
        <v>349</v>
      </c>
      <c r="F85" s="926" t="s">
        <v>1119</v>
      </c>
      <c r="G85" s="927"/>
      <c r="H85" s="927"/>
      <c r="I85" s="928"/>
      <c r="J85" s="929"/>
      <c r="K85" s="927"/>
      <c r="L85" s="936" t="s">
        <v>842</v>
      </c>
      <c r="M85" s="927">
        <v>2026</v>
      </c>
    </row>
    <row r="86" spans="1:13" ht="30">
      <c r="A86" s="927"/>
      <c r="B86" s="927">
        <v>87</v>
      </c>
      <c r="C86" s="927">
        <v>2.9</v>
      </c>
      <c r="D86" s="927">
        <v>1</v>
      </c>
      <c r="E86" s="927" t="s">
        <v>349</v>
      </c>
      <c r="F86" s="926" t="s">
        <v>1119</v>
      </c>
      <c r="G86" s="927"/>
      <c r="H86" s="927"/>
      <c r="I86" s="928"/>
      <c r="J86" s="929"/>
      <c r="K86" s="927"/>
      <c r="L86" s="936" t="s">
        <v>842</v>
      </c>
      <c r="M86" s="927">
        <v>2026</v>
      </c>
    </row>
    <row r="87" spans="1:13" ht="14.25">
      <c r="A87" s="2083" t="s">
        <v>298</v>
      </c>
      <c r="B87" s="2083"/>
      <c r="C87" s="927"/>
      <c r="D87" s="1371">
        <f>SUM(D56:D86)</f>
        <v>27.299999999999997</v>
      </c>
      <c r="E87" s="927"/>
      <c r="F87" s="927"/>
      <c r="G87" s="927"/>
      <c r="H87" s="927"/>
      <c r="I87" s="927"/>
      <c r="J87" s="927"/>
      <c r="K87" s="927"/>
      <c r="L87" s="927"/>
      <c r="M87" s="927"/>
    </row>
    <row r="88" spans="1:13" ht="15">
      <c r="A88" s="2092"/>
      <c r="B88" s="2092"/>
      <c r="C88" s="198"/>
      <c r="D88" s="197"/>
      <c r="E88" s="198"/>
      <c r="F88" s="2093" t="s">
        <v>346</v>
      </c>
      <c r="G88" s="2094"/>
      <c r="H88" s="2094"/>
      <c r="I88" s="2095"/>
      <c r="J88" s="198"/>
      <c r="K88" s="198"/>
      <c r="L88" s="198"/>
      <c r="M88" s="198"/>
    </row>
    <row r="89" spans="1:13" ht="30">
      <c r="A89" s="926" t="s">
        <v>384</v>
      </c>
      <c r="B89" s="927">
        <v>11</v>
      </c>
      <c r="C89" s="927">
        <v>8.1</v>
      </c>
      <c r="D89" s="927">
        <v>0.3</v>
      </c>
      <c r="E89" s="927" t="s">
        <v>342</v>
      </c>
      <c r="F89" s="926" t="s">
        <v>1119</v>
      </c>
      <c r="G89" s="1361"/>
      <c r="H89" s="1361"/>
      <c r="I89" s="1362"/>
      <c r="J89" s="927"/>
      <c r="K89" s="927"/>
      <c r="L89" s="936" t="s">
        <v>842</v>
      </c>
      <c r="M89" s="927">
        <v>2026</v>
      </c>
    </row>
    <row r="90" spans="1:13" ht="30">
      <c r="A90" s="926"/>
      <c r="B90" s="927">
        <v>14</v>
      </c>
      <c r="C90" s="927">
        <v>7.1</v>
      </c>
      <c r="D90" s="927">
        <v>0.9</v>
      </c>
      <c r="E90" s="927" t="s">
        <v>342</v>
      </c>
      <c r="F90" s="926" t="s">
        <v>1119</v>
      </c>
      <c r="G90" s="1361"/>
      <c r="H90" s="1361"/>
      <c r="I90" s="1362"/>
      <c r="J90" s="927"/>
      <c r="K90" s="927"/>
      <c r="L90" s="936" t="s">
        <v>842</v>
      </c>
      <c r="M90" s="927">
        <v>2026</v>
      </c>
    </row>
    <row r="91" spans="1:13" ht="30">
      <c r="A91" s="926"/>
      <c r="B91" s="927">
        <v>14</v>
      </c>
      <c r="C91" s="927">
        <v>7.2</v>
      </c>
      <c r="D91" s="927">
        <v>1</v>
      </c>
      <c r="E91" s="927" t="s">
        <v>342</v>
      </c>
      <c r="F91" s="926" t="s">
        <v>1119</v>
      </c>
      <c r="G91" s="932"/>
      <c r="H91" s="932"/>
      <c r="I91" s="933"/>
      <c r="J91" s="928"/>
      <c r="K91" s="927"/>
      <c r="L91" s="936" t="s">
        <v>842</v>
      </c>
      <c r="M91" s="927">
        <v>2026</v>
      </c>
    </row>
    <row r="92" spans="1:13" ht="30">
      <c r="A92" s="926"/>
      <c r="B92" s="927">
        <v>17</v>
      </c>
      <c r="C92" s="927">
        <v>3.1</v>
      </c>
      <c r="D92" s="927">
        <v>0.2</v>
      </c>
      <c r="E92" s="927" t="s">
        <v>348</v>
      </c>
      <c r="F92" s="926" t="s">
        <v>1119</v>
      </c>
      <c r="G92" s="932"/>
      <c r="H92" s="932"/>
      <c r="I92" s="933"/>
      <c r="J92" s="928"/>
      <c r="K92" s="927"/>
      <c r="L92" s="936" t="s">
        <v>842</v>
      </c>
      <c r="M92" s="927">
        <v>2026</v>
      </c>
    </row>
    <row r="93" spans="1:13" ht="30">
      <c r="A93" s="926"/>
      <c r="B93" s="927">
        <v>17</v>
      </c>
      <c r="C93" s="927">
        <v>3.2</v>
      </c>
      <c r="D93" s="927">
        <v>0.5</v>
      </c>
      <c r="E93" s="927" t="s">
        <v>348</v>
      </c>
      <c r="F93" s="926" t="s">
        <v>1119</v>
      </c>
      <c r="G93" s="932"/>
      <c r="H93" s="932"/>
      <c r="I93" s="933"/>
      <c r="J93" s="928"/>
      <c r="K93" s="927"/>
      <c r="L93" s="936" t="s">
        <v>842</v>
      </c>
      <c r="M93" s="927">
        <v>2026</v>
      </c>
    </row>
    <row r="94" spans="1:13" ht="30">
      <c r="A94" s="926"/>
      <c r="B94" s="926">
        <v>22</v>
      </c>
      <c r="C94" s="927">
        <v>9.2</v>
      </c>
      <c r="D94" s="927">
        <v>1</v>
      </c>
      <c r="E94" s="927" t="s">
        <v>348</v>
      </c>
      <c r="F94" s="926" t="s">
        <v>1119</v>
      </c>
      <c r="G94" s="146"/>
      <c r="H94" s="146"/>
      <c r="I94" s="934"/>
      <c r="J94" s="927"/>
      <c r="K94" s="927"/>
      <c r="L94" s="936" t="s">
        <v>842</v>
      </c>
      <c r="M94" s="927">
        <v>2026</v>
      </c>
    </row>
    <row r="95" spans="1:13" ht="30">
      <c r="A95" s="926"/>
      <c r="B95" s="927">
        <v>22</v>
      </c>
      <c r="C95" s="927">
        <v>17.1</v>
      </c>
      <c r="D95" s="927">
        <v>1</v>
      </c>
      <c r="E95" s="927" t="s">
        <v>348</v>
      </c>
      <c r="F95" s="926" t="s">
        <v>1119</v>
      </c>
      <c r="G95" s="146"/>
      <c r="H95" s="146"/>
      <c r="I95" s="934"/>
      <c r="J95" s="927"/>
      <c r="K95" s="927"/>
      <c r="L95" s="936" t="s">
        <v>842</v>
      </c>
      <c r="M95" s="927">
        <v>2026</v>
      </c>
    </row>
    <row r="96" spans="1:13" ht="30">
      <c r="A96" s="926"/>
      <c r="B96" s="927">
        <v>26</v>
      </c>
      <c r="C96" s="927">
        <v>11.4</v>
      </c>
      <c r="D96" s="927">
        <v>0.6</v>
      </c>
      <c r="E96" s="927" t="s">
        <v>348</v>
      </c>
      <c r="F96" s="926" t="s">
        <v>1119</v>
      </c>
      <c r="G96" s="146"/>
      <c r="H96" s="146"/>
      <c r="I96" s="934"/>
      <c r="J96" s="927"/>
      <c r="K96" s="927"/>
      <c r="L96" s="936" t="s">
        <v>842</v>
      </c>
      <c r="M96" s="927">
        <v>2026</v>
      </c>
    </row>
    <row r="97" spans="1:13" ht="30">
      <c r="A97" s="926"/>
      <c r="B97" s="1081">
        <v>26</v>
      </c>
      <c r="C97" s="927">
        <v>11.5</v>
      </c>
      <c r="D97" s="927">
        <v>1</v>
      </c>
      <c r="E97" s="927" t="s">
        <v>348</v>
      </c>
      <c r="F97" s="926" t="s">
        <v>1119</v>
      </c>
      <c r="G97" s="146"/>
      <c r="H97" s="146"/>
      <c r="I97" s="934"/>
      <c r="J97" s="927"/>
      <c r="K97" s="927"/>
      <c r="L97" s="936" t="s">
        <v>842</v>
      </c>
      <c r="M97" s="927">
        <v>2026</v>
      </c>
    </row>
    <row r="98" spans="1:13" ht="30">
      <c r="A98" s="926"/>
      <c r="B98" s="927">
        <v>26</v>
      </c>
      <c r="C98" s="927">
        <v>11.6</v>
      </c>
      <c r="D98" s="927">
        <v>1</v>
      </c>
      <c r="E98" s="927" t="s">
        <v>348</v>
      </c>
      <c r="F98" s="926" t="s">
        <v>1119</v>
      </c>
      <c r="G98" s="146"/>
      <c r="H98" s="146"/>
      <c r="I98" s="934"/>
      <c r="J98" s="927"/>
      <c r="K98" s="927"/>
      <c r="L98" s="936" t="s">
        <v>842</v>
      </c>
      <c r="M98" s="927">
        <v>2026</v>
      </c>
    </row>
    <row r="99" spans="1:13" ht="30">
      <c r="A99" s="926"/>
      <c r="B99" s="927">
        <v>26</v>
      </c>
      <c r="C99" s="927">
        <v>11.7</v>
      </c>
      <c r="D99" s="927">
        <v>0.9</v>
      </c>
      <c r="E99" s="927" t="s">
        <v>348</v>
      </c>
      <c r="F99" s="926" t="s">
        <v>1119</v>
      </c>
      <c r="G99" s="146"/>
      <c r="H99" s="146"/>
      <c r="I99" s="934"/>
      <c r="J99" s="927"/>
      <c r="K99" s="927"/>
      <c r="L99" s="936" t="s">
        <v>842</v>
      </c>
      <c r="M99" s="927">
        <v>2026</v>
      </c>
    </row>
    <row r="100" spans="1:13" ht="30">
      <c r="A100" s="926"/>
      <c r="B100" s="927">
        <v>27</v>
      </c>
      <c r="C100" s="927">
        <v>3.2</v>
      </c>
      <c r="D100" s="927">
        <v>1</v>
      </c>
      <c r="E100" s="927" t="s">
        <v>348</v>
      </c>
      <c r="F100" s="926" t="s">
        <v>1119</v>
      </c>
      <c r="G100" s="146"/>
      <c r="H100" s="146"/>
      <c r="I100" s="934"/>
      <c r="J100" s="927"/>
      <c r="K100" s="927"/>
      <c r="L100" s="936" t="s">
        <v>842</v>
      </c>
      <c r="M100" s="927">
        <v>2026</v>
      </c>
    </row>
    <row r="101" spans="1:13" ht="30">
      <c r="A101" s="926"/>
      <c r="B101" s="927">
        <v>27</v>
      </c>
      <c r="C101" s="927">
        <v>3.3</v>
      </c>
      <c r="D101" s="927">
        <v>1</v>
      </c>
      <c r="E101" s="927" t="s">
        <v>348</v>
      </c>
      <c r="F101" s="926" t="s">
        <v>1119</v>
      </c>
      <c r="G101" s="146"/>
      <c r="H101" s="146"/>
      <c r="I101" s="934"/>
      <c r="J101" s="927"/>
      <c r="K101" s="927"/>
      <c r="L101" s="936" t="s">
        <v>842</v>
      </c>
      <c r="M101" s="927">
        <v>2026</v>
      </c>
    </row>
    <row r="102" spans="1:13" ht="30">
      <c r="A102" s="926"/>
      <c r="B102" s="927">
        <v>27</v>
      </c>
      <c r="C102" s="927">
        <v>3.4</v>
      </c>
      <c r="D102" s="927">
        <v>1</v>
      </c>
      <c r="E102" s="927" t="s">
        <v>348</v>
      </c>
      <c r="F102" s="926" t="s">
        <v>1119</v>
      </c>
      <c r="G102" s="146"/>
      <c r="H102" s="146"/>
      <c r="I102" s="934"/>
      <c r="J102" s="927"/>
      <c r="K102" s="927"/>
      <c r="L102" s="936" t="s">
        <v>842</v>
      </c>
      <c r="M102" s="927">
        <v>2026</v>
      </c>
    </row>
    <row r="103" spans="1:13" ht="30">
      <c r="A103" s="926"/>
      <c r="B103" s="927">
        <v>32</v>
      </c>
      <c r="C103" s="927">
        <v>4.4</v>
      </c>
      <c r="D103" s="927">
        <v>0.9</v>
      </c>
      <c r="E103" s="927" t="s">
        <v>348</v>
      </c>
      <c r="F103" s="926" t="s">
        <v>1119</v>
      </c>
      <c r="G103" s="146"/>
      <c r="H103" s="146"/>
      <c r="I103" s="934"/>
      <c r="J103" s="927"/>
      <c r="K103" s="927"/>
      <c r="L103" s="936" t="s">
        <v>842</v>
      </c>
      <c r="M103" s="927">
        <v>2026</v>
      </c>
    </row>
    <row r="104" spans="1:13" ht="30">
      <c r="A104" s="926"/>
      <c r="B104" s="927">
        <v>32</v>
      </c>
      <c r="C104" s="927">
        <v>4.5</v>
      </c>
      <c r="D104" s="927">
        <v>0.8</v>
      </c>
      <c r="E104" s="927" t="s">
        <v>348</v>
      </c>
      <c r="F104" s="926" t="s">
        <v>1119</v>
      </c>
      <c r="G104" s="146"/>
      <c r="H104" s="146"/>
      <c r="I104" s="934"/>
      <c r="J104" s="927"/>
      <c r="K104" s="927"/>
      <c r="L104" s="936" t="s">
        <v>842</v>
      </c>
      <c r="M104" s="927">
        <v>2026</v>
      </c>
    </row>
    <row r="105" spans="1:13" ht="30">
      <c r="A105" s="926"/>
      <c r="B105" s="1081">
        <v>38</v>
      </c>
      <c r="C105" s="927">
        <v>11.3</v>
      </c>
      <c r="D105" s="927">
        <v>1</v>
      </c>
      <c r="E105" s="927" t="s">
        <v>348</v>
      </c>
      <c r="F105" s="926" t="s">
        <v>1119</v>
      </c>
      <c r="G105" s="146"/>
      <c r="H105" s="146"/>
      <c r="I105" s="934"/>
      <c r="J105" s="927"/>
      <c r="K105" s="927"/>
      <c r="L105" s="936" t="s">
        <v>842</v>
      </c>
      <c r="M105" s="927">
        <v>2026</v>
      </c>
    </row>
    <row r="106" spans="1:13" ht="30">
      <c r="A106" s="926"/>
      <c r="B106" s="1081">
        <v>38</v>
      </c>
      <c r="C106" s="927">
        <v>11.4</v>
      </c>
      <c r="D106" s="927">
        <v>1</v>
      </c>
      <c r="E106" s="927" t="s">
        <v>348</v>
      </c>
      <c r="F106" s="926" t="s">
        <v>1119</v>
      </c>
      <c r="G106" s="146"/>
      <c r="H106" s="146"/>
      <c r="I106" s="934"/>
      <c r="J106" s="927"/>
      <c r="K106" s="927"/>
      <c r="L106" s="936" t="s">
        <v>842</v>
      </c>
      <c r="M106" s="927">
        <v>2026</v>
      </c>
    </row>
    <row r="107" spans="1:13" ht="30">
      <c r="A107" s="926"/>
      <c r="B107" s="1081">
        <v>38</v>
      </c>
      <c r="C107" s="927">
        <v>11.5</v>
      </c>
      <c r="D107" s="927">
        <v>1</v>
      </c>
      <c r="E107" s="927" t="s">
        <v>348</v>
      </c>
      <c r="F107" s="926" t="s">
        <v>1119</v>
      </c>
      <c r="G107" s="146"/>
      <c r="H107" s="146"/>
      <c r="I107" s="934"/>
      <c r="J107" s="927"/>
      <c r="K107" s="927"/>
      <c r="L107" s="936" t="s">
        <v>842</v>
      </c>
      <c r="M107" s="927">
        <v>2026</v>
      </c>
    </row>
    <row r="108" spans="1:13" ht="30">
      <c r="A108" s="926"/>
      <c r="B108" s="1081">
        <v>38</v>
      </c>
      <c r="C108" s="927">
        <v>11.6</v>
      </c>
      <c r="D108" s="927">
        <v>1</v>
      </c>
      <c r="E108" s="927" t="s">
        <v>348</v>
      </c>
      <c r="F108" s="926" t="s">
        <v>1119</v>
      </c>
      <c r="G108" s="146"/>
      <c r="H108" s="146"/>
      <c r="I108" s="934"/>
      <c r="J108" s="927"/>
      <c r="K108" s="927"/>
      <c r="L108" s="936" t="s">
        <v>842</v>
      </c>
      <c r="M108" s="927">
        <v>2026</v>
      </c>
    </row>
    <row r="109" spans="1:13" ht="30">
      <c r="A109" s="926"/>
      <c r="B109" s="927">
        <v>39</v>
      </c>
      <c r="C109" s="927">
        <v>14.1</v>
      </c>
      <c r="D109" s="927">
        <v>0.9</v>
      </c>
      <c r="E109" s="927" t="s">
        <v>348</v>
      </c>
      <c r="F109" s="926" t="s">
        <v>1119</v>
      </c>
      <c r="G109" s="146"/>
      <c r="H109" s="146"/>
      <c r="I109" s="934"/>
      <c r="J109" s="927"/>
      <c r="K109" s="927"/>
      <c r="L109" s="936" t="s">
        <v>842</v>
      </c>
      <c r="M109" s="927">
        <v>2026</v>
      </c>
    </row>
    <row r="110" spans="1:13" ht="30">
      <c r="A110" s="927"/>
      <c r="B110" s="927">
        <v>39</v>
      </c>
      <c r="C110" s="927">
        <v>14.2</v>
      </c>
      <c r="D110" s="927">
        <v>1</v>
      </c>
      <c r="E110" s="927" t="s">
        <v>348</v>
      </c>
      <c r="F110" s="926" t="s">
        <v>1119</v>
      </c>
      <c r="G110" s="146"/>
      <c r="H110" s="146"/>
      <c r="I110" s="934"/>
      <c r="J110" s="927"/>
      <c r="K110" s="927"/>
      <c r="L110" s="936" t="s">
        <v>842</v>
      </c>
      <c r="M110" s="927">
        <v>2026</v>
      </c>
    </row>
    <row r="111" spans="1:13" ht="30">
      <c r="A111" s="927"/>
      <c r="B111" s="927">
        <v>39</v>
      </c>
      <c r="C111" s="927">
        <v>14.3</v>
      </c>
      <c r="D111" s="927">
        <v>1</v>
      </c>
      <c r="E111" s="927" t="s">
        <v>348</v>
      </c>
      <c r="F111" s="926" t="s">
        <v>1119</v>
      </c>
      <c r="G111" s="146"/>
      <c r="H111" s="146"/>
      <c r="I111" s="934"/>
      <c r="J111" s="927"/>
      <c r="K111" s="927"/>
      <c r="L111" s="936" t="s">
        <v>842</v>
      </c>
      <c r="M111" s="927">
        <v>2026</v>
      </c>
    </row>
    <row r="112" spans="1:13" ht="30">
      <c r="A112" s="927"/>
      <c r="B112" s="927">
        <v>50</v>
      </c>
      <c r="C112" s="927">
        <v>2.3</v>
      </c>
      <c r="D112" s="927">
        <v>0.9</v>
      </c>
      <c r="E112" s="927" t="s">
        <v>342</v>
      </c>
      <c r="F112" s="926" t="s">
        <v>1119</v>
      </c>
      <c r="G112" s="146"/>
      <c r="H112" s="146"/>
      <c r="I112" s="934"/>
      <c r="J112" s="927"/>
      <c r="K112" s="927"/>
      <c r="L112" s="936" t="s">
        <v>842</v>
      </c>
      <c r="M112" s="927">
        <v>2026</v>
      </c>
    </row>
    <row r="113" spans="1:13" ht="30">
      <c r="A113" s="927"/>
      <c r="B113" s="927">
        <v>50</v>
      </c>
      <c r="C113" s="927">
        <v>7.2</v>
      </c>
      <c r="D113" s="927">
        <v>0.9</v>
      </c>
      <c r="E113" s="927" t="s">
        <v>342</v>
      </c>
      <c r="F113" s="926" t="s">
        <v>1119</v>
      </c>
      <c r="G113" s="146"/>
      <c r="H113" s="146"/>
      <c r="I113" s="934"/>
      <c r="J113" s="927"/>
      <c r="K113" s="927"/>
      <c r="L113" s="936" t="s">
        <v>842</v>
      </c>
      <c r="M113" s="927">
        <v>2026</v>
      </c>
    </row>
    <row r="114" spans="1:13" ht="30">
      <c r="A114" s="927"/>
      <c r="B114" s="927">
        <v>51</v>
      </c>
      <c r="C114" s="927">
        <v>6.3</v>
      </c>
      <c r="D114" s="927">
        <v>1</v>
      </c>
      <c r="E114" s="927" t="s">
        <v>348</v>
      </c>
      <c r="F114" s="926" t="s">
        <v>1119</v>
      </c>
      <c r="G114" s="146"/>
      <c r="H114" s="146"/>
      <c r="I114" s="934"/>
      <c r="J114" s="927"/>
      <c r="K114" s="927"/>
      <c r="L114" s="936" t="s">
        <v>842</v>
      </c>
      <c r="M114" s="927">
        <v>2026</v>
      </c>
    </row>
    <row r="115" spans="1:13" ht="30">
      <c r="A115" s="927"/>
      <c r="B115" s="927">
        <v>53</v>
      </c>
      <c r="C115" s="927">
        <v>6.1</v>
      </c>
      <c r="D115" s="927">
        <v>0.9</v>
      </c>
      <c r="E115" s="927" t="s">
        <v>342</v>
      </c>
      <c r="F115" s="926" t="s">
        <v>1119</v>
      </c>
      <c r="G115" s="146"/>
      <c r="H115" s="146"/>
      <c r="I115" s="934"/>
      <c r="J115" s="927"/>
      <c r="K115" s="927"/>
      <c r="L115" s="936" t="s">
        <v>842</v>
      </c>
      <c r="M115" s="927">
        <v>2026</v>
      </c>
    </row>
    <row r="116" spans="1:13" ht="30">
      <c r="A116" s="927"/>
      <c r="B116" s="927">
        <v>53</v>
      </c>
      <c r="C116" s="927">
        <v>14.1</v>
      </c>
      <c r="D116" s="927">
        <v>0.9</v>
      </c>
      <c r="E116" s="927" t="s">
        <v>342</v>
      </c>
      <c r="F116" s="926" t="s">
        <v>1119</v>
      </c>
      <c r="G116" s="146"/>
      <c r="H116" s="146"/>
      <c r="I116" s="934"/>
      <c r="J116" s="927"/>
      <c r="K116" s="927"/>
      <c r="L116" s="936" t="s">
        <v>842</v>
      </c>
      <c r="M116" s="927">
        <v>2026</v>
      </c>
    </row>
    <row r="117" spans="1:13" ht="30">
      <c r="A117" s="927"/>
      <c r="B117" s="927">
        <v>53</v>
      </c>
      <c r="C117" s="927">
        <v>16.1</v>
      </c>
      <c r="D117" s="927">
        <v>0.9</v>
      </c>
      <c r="E117" s="927" t="s">
        <v>342</v>
      </c>
      <c r="F117" s="926" t="s">
        <v>1119</v>
      </c>
      <c r="G117" s="146"/>
      <c r="H117" s="146"/>
      <c r="I117" s="934"/>
      <c r="J117" s="927"/>
      <c r="K117" s="927"/>
      <c r="L117" s="936" t="s">
        <v>842</v>
      </c>
      <c r="M117" s="927">
        <v>2026</v>
      </c>
    </row>
    <row r="118" spans="1:13" ht="30">
      <c r="A118" s="927"/>
      <c r="B118" s="1081">
        <v>63</v>
      </c>
      <c r="C118" s="927">
        <v>6.3</v>
      </c>
      <c r="D118" s="927">
        <v>1</v>
      </c>
      <c r="E118" s="927" t="s">
        <v>342</v>
      </c>
      <c r="F118" s="926" t="s">
        <v>1119</v>
      </c>
      <c r="G118" s="146"/>
      <c r="H118" s="146"/>
      <c r="I118" s="934"/>
      <c r="J118" s="927"/>
      <c r="K118" s="927"/>
      <c r="L118" s="936" t="s">
        <v>842</v>
      </c>
      <c r="M118" s="927">
        <v>2026</v>
      </c>
    </row>
    <row r="119" spans="1:13" ht="30">
      <c r="A119" s="927"/>
      <c r="B119" s="1081">
        <v>63</v>
      </c>
      <c r="C119" s="927">
        <v>6.4</v>
      </c>
      <c r="D119" s="927">
        <v>1</v>
      </c>
      <c r="E119" s="927" t="s">
        <v>342</v>
      </c>
      <c r="F119" s="926" t="s">
        <v>1119</v>
      </c>
      <c r="G119" s="146"/>
      <c r="H119" s="146"/>
      <c r="I119" s="934"/>
      <c r="J119" s="927"/>
      <c r="K119" s="927"/>
      <c r="L119" s="936" t="s">
        <v>842</v>
      </c>
      <c r="M119" s="927">
        <v>2026</v>
      </c>
    </row>
    <row r="120" spans="1:13" ht="30">
      <c r="A120" s="927"/>
      <c r="B120" s="927">
        <v>64</v>
      </c>
      <c r="C120" s="927">
        <v>1.4</v>
      </c>
      <c r="D120" s="927">
        <v>1</v>
      </c>
      <c r="E120" s="927" t="s">
        <v>342</v>
      </c>
      <c r="F120" s="926" t="s">
        <v>1119</v>
      </c>
      <c r="G120" s="146"/>
      <c r="H120" s="146"/>
      <c r="I120" s="934"/>
      <c r="J120" s="927"/>
      <c r="K120" s="927"/>
      <c r="L120" s="936" t="s">
        <v>842</v>
      </c>
      <c r="M120" s="927">
        <v>2026</v>
      </c>
    </row>
    <row r="121" spans="1:13" ht="30">
      <c r="A121" s="927"/>
      <c r="B121" s="927">
        <v>64</v>
      </c>
      <c r="C121" s="927">
        <v>1.5</v>
      </c>
      <c r="D121" s="927">
        <v>1</v>
      </c>
      <c r="E121" s="927" t="s">
        <v>342</v>
      </c>
      <c r="F121" s="926" t="s">
        <v>1119</v>
      </c>
      <c r="G121" s="146"/>
      <c r="H121" s="146"/>
      <c r="I121" s="934"/>
      <c r="J121" s="927"/>
      <c r="K121" s="927"/>
      <c r="L121" s="936" t="s">
        <v>842</v>
      </c>
      <c r="M121" s="927">
        <v>2026</v>
      </c>
    </row>
    <row r="122" spans="1:13" ht="30">
      <c r="A122" s="927"/>
      <c r="B122" s="927">
        <v>64</v>
      </c>
      <c r="C122" s="927">
        <v>1.6</v>
      </c>
      <c r="D122" s="927">
        <v>1</v>
      </c>
      <c r="E122" s="927" t="s">
        <v>342</v>
      </c>
      <c r="F122" s="926" t="s">
        <v>1119</v>
      </c>
      <c r="G122" s="146"/>
      <c r="H122" s="146"/>
      <c r="I122" s="934"/>
      <c r="J122" s="927"/>
      <c r="K122" s="927"/>
      <c r="L122" s="936" t="s">
        <v>842</v>
      </c>
      <c r="M122" s="927">
        <v>2026</v>
      </c>
    </row>
    <row r="123" spans="1:13" ht="30">
      <c r="A123" s="927"/>
      <c r="B123" s="927">
        <v>65</v>
      </c>
      <c r="C123" s="927">
        <v>2.1</v>
      </c>
      <c r="D123" s="927">
        <v>1</v>
      </c>
      <c r="E123" s="927" t="s">
        <v>342</v>
      </c>
      <c r="F123" s="926" t="s">
        <v>1119</v>
      </c>
      <c r="G123" s="146"/>
      <c r="H123" s="146"/>
      <c r="I123" s="934"/>
      <c r="J123" s="927"/>
      <c r="K123" s="927"/>
      <c r="L123" s="936" t="s">
        <v>842</v>
      </c>
      <c r="M123" s="927">
        <v>2026</v>
      </c>
    </row>
    <row r="124" spans="1:13" ht="30">
      <c r="A124" s="927"/>
      <c r="B124" s="927">
        <v>65</v>
      </c>
      <c r="C124" s="927">
        <v>2.2</v>
      </c>
      <c r="D124" s="927">
        <v>1</v>
      </c>
      <c r="E124" s="927" t="s">
        <v>342</v>
      </c>
      <c r="F124" s="926" t="s">
        <v>1119</v>
      </c>
      <c r="G124" s="146"/>
      <c r="H124" s="146"/>
      <c r="I124" s="934"/>
      <c r="J124" s="927"/>
      <c r="K124" s="927"/>
      <c r="L124" s="936" t="s">
        <v>842</v>
      </c>
      <c r="M124" s="927">
        <v>2026</v>
      </c>
    </row>
    <row r="125" spans="1:13" ht="30">
      <c r="A125" s="927"/>
      <c r="B125" s="927">
        <v>67</v>
      </c>
      <c r="C125" s="927">
        <v>9.5</v>
      </c>
      <c r="D125" s="927">
        <v>1</v>
      </c>
      <c r="E125" s="927" t="s">
        <v>348</v>
      </c>
      <c r="F125" s="926" t="s">
        <v>1119</v>
      </c>
      <c r="G125" s="146"/>
      <c r="H125" s="146"/>
      <c r="I125" s="934"/>
      <c r="J125" s="927"/>
      <c r="K125" s="927"/>
      <c r="L125" s="936" t="s">
        <v>842</v>
      </c>
      <c r="M125" s="927">
        <v>2026</v>
      </c>
    </row>
    <row r="126" spans="1:13" ht="30">
      <c r="A126" s="927"/>
      <c r="B126" s="927">
        <v>67</v>
      </c>
      <c r="C126" s="927">
        <v>9.6</v>
      </c>
      <c r="D126" s="927">
        <v>1</v>
      </c>
      <c r="E126" s="927" t="s">
        <v>348</v>
      </c>
      <c r="F126" s="926" t="s">
        <v>1119</v>
      </c>
      <c r="G126" s="146"/>
      <c r="H126" s="146"/>
      <c r="I126" s="934"/>
      <c r="J126" s="927"/>
      <c r="K126" s="927"/>
      <c r="L126" s="936" t="s">
        <v>842</v>
      </c>
      <c r="M126" s="927">
        <v>2026</v>
      </c>
    </row>
    <row r="127" spans="1:13" ht="30">
      <c r="A127" s="927"/>
      <c r="B127" s="927">
        <v>67</v>
      </c>
      <c r="C127" s="927">
        <v>25.1</v>
      </c>
      <c r="D127" s="927">
        <v>1</v>
      </c>
      <c r="E127" s="927" t="s">
        <v>342</v>
      </c>
      <c r="F127" s="926" t="s">
        <v>1119</v>
      </c>
      <c r="G127" s="146"/>
      <c r="H127" s="146"/>
      <c r="I127" s="934"/>
      <c r="J127" s="927"/>
      <c r="K127" s="927"/>
      <c r="L127" s="936" t="s">
        <v>842</v>
      </c>
      <c r="M127" s="927">
        <v>2026</v>
      </c>
    </row>
    <row r="128" spans="1:13" ht="30">
      <c r="A128" s="927"/>
      <c r="B128" s="1081">
        <v>77</v>
      </c>
      <c r="C128" s="927">
        <v>15.2</v>
      </c>
      <c r="D128" s="927">
        <v>0.7</v>
      </c>
      <c r="E128" s="927" t="s">
        <v>354</v>
      </c>
      <c r="F128" s="926" t="s">
        <v>1119</v>
      </c>
      <c r="G128" s="146"/>
      <c r="H128" s="146"/>
      <c r="I128" s="934"/>
      <c r="J128" s="927"/>
      <c r="K128" s="927"/>
      <c r="L128" s="936" t="s">
        <v>1120</v>
      </c>
      <c r="M128" s="927">
        <v>2026</v>
      </c>
    </row>
    <row r="129" spans="1:13" ht="30">
      <c r="A129" s="927"/>
      <c r="B129" s="927">
        <v>80</v>
      </c>
      <c r="C129" s="927">
        <v>3.1</v>
      </c>
      <c r="D129" s="927">
        <v>1</v>
      </c>
      <c r="E129" s="927" t="s">
        <v>342</v>
      </c>
      <c r="F129" s="926" t="s">
        <v>1119</v>
      </c>
      <c r="G129" s="146"/>
      <c r="H129" s="146"/>
      <c r="I129" s="934"/>
      <c r="J129" s="927"/>
      <c r="K129" s="927"/>
      <c r="L129" s="936" t="s">
        <v>842</v>
      </c>
      <c r="M129" s="927">
        <v>2026</v>
      </c>
    </row>
    <row r="130" spans="1:13" ht="30">
      <c r="A130" s="927"/>
      <c r="B130" s="927">
        <v>80</v>
      </c>
      <c r="C130" s="927">
        <v>3.2</v>
      </c>
      <c r="D130" s="927">
        <v>1</v>
      </c>
      <c r="E130" s="927" t="s">
        <v>342</v>
      </c>
      <c r="F130" s="926" t="s">
        <v>1119</v>
      </c>
      <c r="G130" s="146"/>
      <c r="H130" s="146"/>
      <c r="I130" s="934"/>
      <c r="J130" s="927"/>
      <c r="K130" s="927"/>
      <c r="L130" s="936" t="s">
        <v>842</v>
      </c>
      <c r="M130" s="927">
        <v>2026</v>
      </c>
    </row>
    <row r="131" spans="1:13" ht="30">
      <c r="A131" s="927"/>
      <c r="B131" s="927">
        <v>81</v>
      </c>
      <c r="C131" s="927">
        <v>1.9</v>
      </c>
      <c r="D131" s="927">
        <v>1</v>
      </c>
      <c r="E131" s="927" t="s">
        <v>342</v>
      </c>
      <c r="F131" s="926" t="s">
        <v>1119</v>
      </c>
      <c r="G131" s="146"/>
      <c r="H131" s="146"/>
      <c r="I131" s="934"/>
      <c r="J131" s="927"/>
      <c r="K131" s="927"/>
      <c r="L131" s="936" t="s">
        <v>842</v>
      </c>
      <c r="M131" s="927">
        <v>2026</v>
      </c>
    </row>
    <row r="132" spans="1:13" ht="30">
      <c r="A132" s="927"/>
      <c r="B132" s="927">
        <v>83</v>
      </c>
      <c r="C132" s="927">
        <v>2.1</v>
      </c>
      <c r="D132" s="927">
        <v>1</v>
      </c>
      <c r="E132" s="927" t="s">
        <v>348</v>
      </c>
      <c r="F132" s="926" t="s">
        <v>1119</v>
      </c>
      <c r="G132" s="146"/>
      <c r="H132" s="146"/>
      <c r="I132" s="934"/>
      <c r="J132" s="927"/>
      <c r="K132" s="927"/>
      <c r="L132" s="936" t="s">
        <v>842</v>
      </c>
      <c r="M132" s="927">
        <v>2026</v>
      </c>
    </row>
    <row r="133" spans="1:13" ht="30">
      <c r="A133" s="927"/>
      <c r="B133" s="927">
        <v>83</v>
      </c>
      <c r="C133" s="927">
        <v>10.2</v>
      </c>
      <c r="D133" s="927">
        <v>1</v>
      </c>
      <c r="E133" s="927" t="s">
        <v>348</v>
      </c>
      <c r="F133" s="926" t="s">
        <v>1119</v>
      </c>
      <c r="G133" s="146"/>
      <c r="H133" s="146"/>
      <c r="I133" s="934"/>
      <c r="J133" s="927"/>
      <c r="K133" s="927"/>
      <c r="L133" s="936" t="s">
        <v>842</v>
      </c>
      <c r="M133" s="927">
        <v>2026</v>
      </c>
    </row>
    <row r="134" spans="1:13" ht="30">
      <c r="A134" s="927"/>
      <c r="B134" s="927">
        <v>83</v>
      </c>
      <c r="C134" s="927">
        <v>12.4</v>
      </c>
      <c r="D134" s="927">
        <v>1</v>
      </c>
      <c r="E134" s="927" t="s">
        <v>348</v>
      </c>
      <c r="F134" s="926" t="s">
        <v>1119</v>
      </c>
      <c r="G134" s="146"/>
      <c r="H134" s="146"/>
      <c r="I134" s="934"/>
      <c r="J134" s="927"/>
      <c r="K134" s="927"/>
      <c r="L134" s="936" t="s">
        <v>842</v>
      </c>
      <c r="M134" s="927">
        <v>2026</v>
      </c>
    </row>
    <row r="135" spans="1:13" ht="30">
      <c r="A135" s="927"/>
      <c r="B135" s="927">
        <v>83</v>
      </c>
      <c r="C135" s="927">
        <v>14.1</v>
      </c>
      <c r="D135" s="927">
        <v>1</v>
      </c>
      <c r="E135" s="927" t="s">
        <v>348</v>
      </c>
      <c r="F135" s="926" t="s">
        <v>1119</v>
      </c>
      <c r="G135" s="146"/>
      <c r="H135" s="146"/>
      <c r="I135" s="934"/>
      <c r="J135" s="927"/>
      <c r="K135" s="927"/>
      <c r="L135" s="936" t="s">
        <v>842</v>
      </c>
      <c r="M135" s="927">
        <v>2026</v>
      </c>
    </row>
    <row r="136" spans="1:13" ht="30">
      <c r="A136" s="927"/>
      <c r="B136" s="927">
        <v>84</v>
      </c>
      <c r="C136" s="927">
        <v>5.5</v>
      </c>
      <c r="D136" s="927">
        <v>1</v>
      </c>
      <c r="E136" s="927" t="s">
        <v>348</v>
      </c>
      <c r="F136" s="926" t="s">
        <v>1119</v>
      </c>
      <c r="G136" s="146"/>
      <c r="H136" s="146"/>
      <c r="I136" s="934"/>
      <c r="J136" s="927"/>
      <c r="K136" s="927"/>
      <c r="L136" s="936" t="s">
        <v>842</v>
      </c>
      <c r="M136" s="927">
        <v>2026</v>
      </c>
    </row>
    <row r="137" spans="1:13" ht="30">
      <c r="A137" s="927"/>
      <c r="B137" s="927">
        <v>84</v>
      </c>
      <c r="C137" s="927">
        <v>5.6</v>
      </c>
      <c r="D137" s="927">
        <v>1</v>
      </c>
      <c r="E137" s="927" t="s">
        <v>348</v>
      </c>
      <c r="F137" s="926" t="s">
        <v>1119</v>
      </c>
      <c r="G137" s="146"/>
      <c r="H137" s="146"/>
      <c r="I137" s="934"/>
      <c r="J137" s="927"/>
      <c r="K137" s="927"/>
      <c r="L137" s="936" t="s">
        <v>842</v>
      </c>
      <c r="M137" s="927">
        <v>2026</v>
      </c>
    </row>
    <row r="138" spans="1:13" ht="30">
      <c r="A138" s="927"/>
      <c r="B138" s="927">
        <v>84</v>
      </c>
      <c r="C138" s="927">
        <v>5.7</v>
      </c>
      <c r="D138" s="927">
        <v>1</v>
      </c>
      <c r="E138" s="927" t="s">
        <v>348</v>
      </c>
      <c r="F138" s="926" t="s">
        <v>1119</v>
      </c>
      <c r="G138" s="146"/>
      <c r="H138" s="146"/>
      <c r="I138" s="934"/>
      <c r="J138" s="927"/>
      <c r="K138" s="927"/>
      <c r="L138" s="936" t="s">
        <v>842</v>
      </c>
      <c r="M138" s="927">
        <v>2026</v>
      </c>
    </row>
    <row r="139" spans="1:13" ht="30">
      <c r="A139" s="927"/>
      <c r="B139" s="927">
        <v>84</v>
      </c>
      <c r="C139" s="927">
        <v>5.8</v>
      </c>
      <c r="D139" s="927">
        <v>0.9</v>
      </c>
      <c r="E139" s="927" t="s">
        <v>348</v>
      </c>
      <c r="F139" s="926" t="s">
        <v>1119</v>
      </c>
      <c r="G139" s="146"/>
      <c r="H139" s="146"/>
      <c r="I139" s="934"/>
      <c r="J139" s="927"/>
      <c r="K139" s="927"/>
      <c r="L139" s="936" t="s">
        <v>842</v>
      </c>
      <c r="M139" s="927">
        <v>2026</v>
      </c>
    </row>
    <row r="140" spans="1:13" ht="30">
      <c r="A140" s="927"/>
      <c r="B140" s="927">
        <v>85</v>
      </c>
      <c r="C140" s="927">
        <v>2.2</v>
      </c>
      <c r="D140" s="927">
        <v>0.9</v>
      </c>
      <c r="E140" s="927" t="s">
        <v>348</v>
      </c>
      <c r="F140" s="926" t="s">
        <v>1119</v>
      </c>
      <c r="G140" s="146"/>
      <c r="H140" s="146"/>
      <c r="I140" s="934"/>
      <c r="J140" s="927"/>
      <c r="K140" s="927"/>
      <c r="L140" s="936" t="s">
        <v>842</v>
      </c>
      <c r="M140" s="927">
        <v>2026</v>
      </c>
    </row>
    <row r="141" spans="1:13" ht="30">
      <c r="A141" s="927"/>
      <c r="B141" s="927">
        <v>85</v>
      </c>
      <c r="C141" s="927">
        <v>8.1</v>
      </c>
      <c r="D141" s="927">
        <v>0.9</v>
      </c>
      <c r="E141" s="927" t="s">
        <v>348</v>
      </c>
      <c r="F141" s="926" t="s">
        <v>1119</v>
      </c>
      <c r="G141" s="146"/>
      <c r="H141" s="146"/>
      <c r="I141" s="934"/>
      <c r="J141" s="927"/>
      <c r="K141" s="927"/>
      <c r="L141" s="936" t="s">
        <v>842</v>
      </c>
      <c r="M141" s="927">
        <v>2026</v>
      </c>
    </row>
    <row r="142" spans="1:13" ht="30">
      <c r="A142" s="927"/>
      <c r="B142" s="1081">
        <v>86</v>
      </c>
      <c r="C142" s="927">
        <v>3.7</v>
      </c>
      <c r="D142" s="927">
        <v>1</v>
      </c>
      <c r="E142" s="927" t="s">
        <v>348</v>
      </c>
      <c r="F142" s="926" t="s">
        <v>1119</v>
      </c>
      <c r="G142" s="146"/>
      <c r="H142" s="146"/>
      <c r="I142" s="934"/>
      <c r="J142" s="927"/>
      <c r="K142" s="927"/>
      <c r="L142" s="936" t="s">
        <v>842</v>
      </c>
      <c r="M142" s="927">
        <v>2026</v>
      </c>
    </row>
    <row r="143" spans="1:13" ht="30">
      <c r="A143" s="927"/>
      <c r="B143" s="927">
        <v>86</v>
      </c>
      <c r="C143" s="927">
        <v>3.8</v>
      </c>
      <c r="D143" s="927">
        <v>1</v>
      </c>
      <c r="E143" s="927" t="s">
        <v>348</v>
      </c>
      <c r="F143" s="926" t="s">
        <v>1119</v>
      </c>
      <c r="G143" s="146"/>
      <c r="H143" s="146"/>
      <c r="I143" s="934"/>
      <c r="J143" s="927"/>
      <c r="K143" s="927"/>
      <c r="L143" s="936" t="s">
        <v>842</v>
      </c>
      <c r="M143" s="927">
        <v>2026</v>
      </c>
    </row>
    <row r="144" spans="1:13" ht="30">
      <c r="A144" s="927"/>
      <c r="B144" s="927">
        <v>87</v>
      </c>
      <c r="C144" s="927">
        <v>1.7</v>
      </c>
      <c r="D144" s="927">
        <v>1</v>
      </c>
      <c r="E144" s="927" t="s">
        <v>349</v>
      </c>
      <c r="F144" s="926" t="s">
        <v>1119</v>
      </c>
      <c r="G144" s="146"/>
      <c r="H144" s="146"/>
      <c r="I144" s="934"/>
      <c r="J144" s="927"/>
      <c r="K144" s="927"/>
      <c r="L144" s="936" t="s">
        <v>842</v>
      </c>
      <c r="M144" s="927">
        <v>2026</v>
      </c>
    </row>
    <row r="145" spans="1:13" ht="30">
      <c r="A145" s="927"/>
      <c r="B145" s="927">
        <v>88</v>
      </c>
      <c r="C145" s="927">
        <v>12.1</v>
      </c>
      <c r="D145" s="927">
        <v>1</v>
      </c>
      <c r="E145" s="927" t="s">
        <v>348</v>
      </c>
      <c r="F145" s="926" t="s">
        <v>1119</v>
      </c>
      <c r="G145" s="146"/>
      <c r="H145" s="146"/>
      <c r="I145" s="934"/>
      <c r="J145" s="927"/>
      <c r="K145" s="927"/>
      <c r="L145" s="936" t="s">
        <v>842</v>
      </c>
      <c r="M145" s="927">
        <v>2026</v>
      </c>
    </row>
    <row r="146" spans="1:13" ht="30">
      <c r="A146" s="927"/>
      <c r="B146" s="927">
        <v>93</v>
      </c>
      <c r="C146" s="927">
        <v>12</v>
      </c>
      <c r="D146" s="927">
        <v>1</v>
      </c>
      <c r="E146" s="927" t="s">
        <v>342</v>
      </c>
      <c r="F146" s="926" t="s">
        <v>1119</v>
      </c>
      <c r="G146" s="146"/>
      <c r="H146" s="146"/>
      <c r="I146" s="934"/>
      <c r="J146" s="927"/>
      <c r="K146" s="927"/>
      <c r="L146" s="936" t="s">
        <v>842</v>
      </c>
      <c r="M146" s="927">
        <v>2026</v>
      </c>
    </row>
    <row r="147" spans="1:13" ht="30">
      <c r="A147" s="927"/>
      <c r="B147" s="927">
        <v>95</v>
      </c>
      <c r="C147" s="927">
        <v>1</v>
      </c>
      <c r="D147" s="927">
        <v>0.5</v>
      </c>
      <c r="E147" s="927" t="s">
        <v>342</v>
      </c>
      <c r="F147" s="926" t="s">
        <v>1119</v>
      </c>
      <c r="G147" s="146"/>
      <c r="H147" s="146"/>
      <c r="I147" s="934"/>
      <c r="J147" s="927"/>
      <c r="K147" s="927"/>
      <c r="L147" s="936" t="s">
        <v>842</v>
      </c>
      <c r="M147" s="927">
        <v>2026</v>
      </c>
    </row>
    <row r="148" spans="1:13" ht="30">
      <c r="A148" s="927"/>
      <c r="B148" s="927">
        <v>95</v>
      </c>
      <c r="C148" s="927">
        <v>4.1</v>
      </c>
      <c r="D148" s="927">
        <v>1</v>
      </c>
      <c r="E148" s="927" t="s">
        <v>342</v>
      </c>
      <c r="F148" s="926" t="s">
        <v>1119</v>
      </c>
      <c r="G148" s="146"/>
      <c r="H148" s="146"/>
      <c r="I148" s="934"/>
      <c r="J148" s="927"/>
      <c r="K148" s="927"/>
      <c r="L148" s="936" t="s">
        <v>842</v>
      </c>
      <c r="M148" s="927">
        <v>2026</v>
      </c>
    </row>
    <row r="149" spans="1:13" ht="30">
      <c r="A149" s="927"/>
      <c r="B149" s="927">
        <v>96</v>
      </c>
      <c r="C149" s="927">
        <v>14.1</v>
      </c>
      <c r="D149" s="927">
        <v>1</v>
      </c>
      <c r="E149" s="927" t="s">
        <v>348</v>
      </c>
      <c r="F149" s="926" t="s">
        <v>1119</v>
      </c>
      <c r="G149" s="146"/>
      <c r="H149" s="146"/>
      <c r="I149" s="934"/>
      <c r="J149" s="927"/>
      <c r="K149" s="927"/>
      <c r="L149" s="936" t="s">
        <v>842</v>
      </c>
      <c r="M149" s="927">
        <v>2026</v>
      </c>
    </row>
    <row r="150" spans="1:13" ht="14.25">
      <c r="A150" s="2083" t="s">
        <v>298</v>
      </c>
      <c r="B150" s="2083"/>
      <c r="C150" s="927"/>
      <c r="D150" s="1371">
        <f>SUM(D89:D149)</f>
        <v>56.39999999999999</v>
      </c>
      <c r="E150" s="927"/>
      <c r="F150" s="927"/>
      <c r="G150" s="191"/>
      <c r="H150" s="191"/>
      <c r="I150" s="927"/>
      <c r="J150" s="927"/>
      <c r="K150" s="927"/>
      <c r="L150" s="927"/>
      <c r="M150" s="927"/>
    </row>
    <row r="151" spans="1:13" ht="14.25">
      <c r="A151" s="199"/>
      <c r="B151" s="198"/>
      <c r="C151" s="198"/>
      <c r="D151" s="198"/>
      <c r="E151" s="200"/>
      <c r="F151" s="2099" t="s">
        <v>385</v>
      </c>
      <c r="G151" s="2100"/>
      <c r="H151" s="2100"/>
      <c r="I151" s="2101"/>
      <c r="J151" s="198"/>
      <c r="K151" s="198"/>
      <c r="L151" s="201"/>
      <c r="M151" s="198"/>
    </row>
    <row r="152" spans="1:13" ht="30">
      <c r="A152" s="926" t="s">
        <v>384</v>
      </c>
      <c r="B152" s="932">
        <v>1</v>
      </c>
      <c r="C152" s="932">
        <v>1.6</v>
      </c>
      <c r="D152" s="932">
        <v>0.8</v>
      </c>
      <c r="E152" s="932" t="s">
        <v>348</v>
      </c>
      <c r="F152" s="938" t="s">
        <v>1119</v>
      </c>
      <c r="G152" s="1363"/>
      <c r="H152" s="1363"/>
      <c r="I152" s="1363"/>
      <c r="J152" s="932"/>
      <c r="K152" s="932"/>
      <c r="L152" s="1086" t="s">
        <v>842</v>
      </c>
      <c r="M152" s="191">
        <v>2026</v>
      </c>
    </row>
    <row r="153" spans="1:13" ht="30">
      <c r="A153" s="926"/>
      <c r="B153" s="932">
        <v>1</v>
      </c>
      <c r="C153" s="932">
        <v>11.4</v>
      </c>
      <c r="D153" s="932">
        <v>1</v>
      </c>
      <c r="E153" s="932" t="s">
        <v>348</v>
      </c>
      <c r="F153" s="938" t="s">
        <v>1119</v>
      </c>
      <c r="G153" s="1363"/>
      <c r="H153" s="1363"/>
      <c r="I153" s="1363"/>
      <c r="J153" s="932"/>
      <c r="K153" s="932"/>
      <c r="L153" s="1086" t="s">
        <v>842</v>
      </c>
      <c r="M153" s="191">
        <v>2026</v>
      </c>
    </row>
    <row r="154" spans="1:13" ht="30">
      <c r="A154" s="926"/>
      <c r="B154" s="932">
        <v>1</v>
      </c>
      <c r="C154" s="932">
        <v>11.5</v>
      </c>
      <c r="D154" s="932">
        <v>1</v>
      </c>
      <c r="E154" s="932" t="s">
        <v>348</v>
      </c>
      <c r="F154" s="938" t="s">
        <v>1119</v>
      </c>
      <c r="G154" s="1363"/>
      <c r="H154" s="1363"/>
      <c r="I154" s="1363"/>
      <c r="J154" s="932"/>
      <c r="K154" s="932"/>
      <c r="L154" s="1086" t="s">
        <v>842</v>
      </c>
      <c r="M154" s="191">
        <v>2026</v>
      </c>
    </row>
    <row r="155" spans="1:13" ht="30">
      <c r="A155" s="926"/>
      <c r="B155" s="932">
        <v>2</v>
      </c>
      <c r="C155" s="932">
        <v>20.2</v>
      </c>
      <c r="D155" s="932">
        <v>1</v>
      </c>
      <c r="E155" s="932" t="s">
        <v>348</v>
      </c>
      <c r="F155" s="938" t="s">
        <v>1119</v>
      </c>
      <c r="G155" s="1363"/>
      <c r="H155" s="1363"/>
      <c r="I155" s="1363"/>
      <c r="J155" s="932"/>
      <c r="K155" s="932"/>
      <c r="L155" s="1086" t="s">
        <v>842</v>
      </c>
      <c r="M155" s="191">
        <v>2026</v>
      </c>
    </row>
    <row r="156" spans="1:13" ht="30">
      <c r="A156" s="926"/>
      <c r="B156" s="932">
        <v>3</v>
      </c>
      <c r="C156" s="932">
        <v>3.2</v>
      </c>
      <c r="D156" s="932">
        <v>1</v>
      </c>
      <c r="E156" s="932" t="s">
        <v>348</v>
      </c>
      <c r="F156" s="938" t="s">
        <v>1119</v>
      </c>
      <c r="G156" s="1363"/>
      <c r="H156" s="1363"/>
      <c r="I156" s="1363"/>
      <c r="J156" s="932"/>
      <c r="K156" s="932"/>
      <c r="L156" s="1086" t="s">
        <v>842</v>
      </c>
      <c r="M156" s="191">
        <v>2026</v>
      </c>
    </row>
    <row r="157" spans="1:13" ht="30">
      <c r="A157" s="926"/>
      <c r="B157" s="932">
        <v>6</v>
      </c>
      <c r="C157" s="932">
        <v>1.3</v>
      </c>
      <c r="D157" s="932">
        <v>0.5</v>
      </c>
      <c r="E157" s="932" t="s">
        <v>348</v>
      </c>
      <c r="F157" s="938" t="s">
        <v>1119</v>
      </c>
      <c r="G157" s="1363"/>
      <c r="H157" s="1363"/>
      <c r="I157" s="1363"/>
      <c r="J157" s="932"/>
      <c r="K157" s="932"/>
      <c r="L157" s="1086" t="s">
        <v>842</v>
      </c>
      <c r="M157" s="191">
        <v>2026</v>
      </c>
    </row>
    <row r="158" spans="1:13" ht="30">
      <c r="A158" s="926"/>
      <c r="B158" s="932">
        <v>12</v>
      </c>
      <c r="C158" s="932">
        <v>16.4</v>
      </c>
      <c r="D158" s="932">
        <v>0.9</v>
      </c>
      <c r="E158" s="932" t="s">
        <v>348</v>
      </c>
      <c r="F158" s="938" t="s">
        <v>1119</v>
      </c>
      <c r="G158" s="1363"/>
      <c r="H158" s="1363"/>
      <c r="I158" s="1363"/>
      <c r="J158" s="932"/>
      <c r="K158" s="932"/>
      <c r="L158" s="1086" t="s">
        <v>842</v>
      </c>
      <c r="M158" s="191">
        <v>2026</v>
      </c>
    </row>
    <row r="159" spans="1:13" ht="30">
      <c r="A159" s="926"/>
      <c r="B159" s="1364">
        <v>13</v>
      </c>
      <c r="C159" s="191">
        <v>3</v>
      </c>
      <c r="D159" s="1365">
        <v>1</v>
      </c>
      <c r="E159" s="1366" t="s">
        <v>348</v>
      </c>
      <c r="F159" s="938" t="s">
        <v>1119</v>
      </c>
      <c r="G159" s="1367"/>
      <c r="H159" s="1367"/>
      <c r="I159" s="1368"/>
      <c r="J159" s="1368"/>
      <c r="K159" s="1366"/>
      <c r="L159" s="1086" t="s">
        <v>842</v>
      </c>
      <c r="M159" s="191">
        <v>2026</v>
      </c>
    </row>
    <row r="160" spans="1:13" ht="30">
      <c r="A160" s="926"/>
      <c r="B160" s="927">
        <v>13</v>
      </c>
      <c r="C160" s="927">
        <v>6.1</v>
      </c>
      <c r="D160" s="935">
        <v>1</v>
      </c>
      <c r="E160" s="932" t="s">
        <v>348</v>
      </c>
      <c r="F160" s="926" t="s">
        <v>1119</v>
      </c>
      <c r="G160" s="146"/>
      <c r="H160" s="146"/>
      <c r="I160" s="937"/>
      <c r="J160" s="937"/>
      <c r="K160" s="932"/>
      <c r="L160" s="936" t="s">
        <v>842</v>
      </c>
      <c r="M160" s="927">
        <v>2026</v>
      </c>
    </row>
    <row r="161" spans="1:13" ht="30">
      <c r="A161" s="926"/>
      <c r="B161" s="927">
        <v>16</v>
      </c>
      <c r="C161" s="927">
        <v>1.3</v>
      </c>
      <c r="D161" s="935">
        <v>0.9</v>
      </c>
      <c r="E161" s="932" t="s">
        <v>348</v>
      </c>
      <c r="F161" s="926" t="s">
        <v>1119</v>
      </c>
      <c r="G161" s="146"/>
      <c r="H161" s="146"/>
      <c r="I161" s="937"/>
      <c r="J161" s="937"/>
      <c r="K161" s="932"/>
      <c r="L161" s="936" t="s">
        <v>842</v>
      </c>
      <c r="M161" s="927">
        <v>2026</v>
      </c>
    </row>
    <row r="162" spans="1:13" ht="30">
      <c r="A162" s="926"/>
      <c r="B162" s="927">
        <v>16</v>
      </c>
      <c r="C162" s="927">
        <v>1.4</v>
      </c>
      <c r="D162" s="935">
        <v>0.9</v>
      </c>
      <c r="E162" s="932" t="s">
        <v>348</v>
      </c>
      <c r="F162" s="926" t="s">
        <v>1119</v>
      </c>
      <c r="G162" s="146"/>
      <c r="H162" s="146"/>
      <c r="I162" s="937"/>
      <c r="J162" s="937"/>
      <c r="K162" s="932"/>
      <c r="L162" s="936" t="s">
        <v>842</v>
      </c>
      <c r="M162" s="927">
        <v>2026</v>
      </c>
    </row>
    <row r="163" spans="1:13" ht="30">
      <c r="A163" s="926"/>
      <c r="B163" s="927">
        <v>28</v>
      </c>
      <c r="C163" s="927">
        <v>7.2</v>
      </c>
      <c r="D163" s="935">
        <v>1</v>
      </c>
      <c r="E163" s="932" t="s">
        <v>348</v>
      </c>
      <c r="F163" s="926" t="s">
        <v>1119</v>
      </c>
      <c r="G163" s="146"/>
      <c r="H163" s="146"/>
      <c r="I163" s="937"/>
      <c r="J163" s="937"/>
      <c r="K163" s="932"/>
      <c r="L163" s="936" t="s">
        <v>842</v>
      </c>
      <c r="M163" s="927">
        <v>2026</v>
      </c>
    </row>
    <row r="164" spans="1:13" ht="30">
      <c r="A164" s="926"/>
      <c r="B164" s="927">
        <v>31</v>
      </c>
      <c r="C164" s="927">
        <v>1.4</v>
      </c>
      <c r="D164" s="935">
        <v>0.9</v>
      </c>
      <c r="E164" s="932" t="s">
        <v>348</v>
      </c>
      <c r="F164" s="926" t="s">
        <v>1119</v>
      </c>
      <c r="G164" s="146"/>
      <c r="H164" s="146"/>
      <c r="I164" s="937"/>
      <c r="J164" s="937"/>
      <c r="K164" s="932"/>
      <c r="L164" s="936" t="s">
        <v>842</v>
      </c>
      <c r="M164" s="927">
        <v>2026</v>
      </c>
    </row>
    <row r="165" spans="1:13" ht="30">
      <c r="A165" s="926"/>
      <c r="B165" s="927">
        <v>31</v>
      </c>
      <c r="C165" s="927">
        <v>1.5</v>
      </c>
      <c r="D165" s="935">
        <v>0.9</v>
      </c>
      <c r="E165" s="932" t="s">
        <v>348</v>
      </c>
      <c r="F165" s="926" t="s">
        <v>1119</v>
      </c>
      <c r="G165" s="146"/>
      <c r="H165" s="146"/>
      <c r="I165" s="937"/>
      <c r="J165" s="937"/>
      <c r="K165" s="932"/>
      <c r="L165" s="936" t="s">
        <v>842</v>
      </c>
      <c r="M165" s="927">
        <v>2026</v>
      </c>
    </row>
    <row r="166" spans="1:13" ht="30">
      <c r="A166" s="926"/>
      <c r="B166" s="927">
        <v>31</v>
      </c>
      <c r="C166" s="927">
        <v>1.7</v>
      </c>
      <c r="D166" s="935">
        <v>1</v>
      </c>
      <c r="E166" s="932" t="s">
        <v>348</v>
      </c>
      <c r="F166" s="926" t="s">
        <v>1119</v>
      </c>
      <c r="G166" s="146"/>
      <c r="H166" s="146"/>
      <c r="I166" s="937"/>
      <c r="J166" s="937"/>
      <c r="K166" s="932"/>
      <c r="L166" s="936" t="s">
        <v>842</v>
      </c>
      <c r="M166" s="927">
        <v>2026</v>
      </c>
    </row>
    <row r="167" spans="1:13" ht="30">
      <c r="A167" s="926"/>
      <c r="B167" s="927">
        <v>60</v>
      </c>
      <c r="C167" s="927">
        <v>19.2</v>
      </c>
      <c r="D167" s="935">
        <v>1</v>
      </c>
      <c r="E167" s="932" t="s">
        <v>342</v>
      </c>
      <c r="F167" s="926" t="s">
        <v>1119</v>
      </c>
      <c r="G167" s="146"/>
      <c r="H167" s="146"/>
      <c r="I167" s="937"/>
      <c r="J167" s="937"/>
      <c r="K167" s="932"/>
      <c r="L167" s="936" t="s">
        <v>842</v>
      </c>
      <c r="M167" s="927">
        <v>2026</v>
      </c>
    </row>
    <row r="168" spans="1:13" ht="30">
      <c r="A168" s="926"/>
      <c r="B168" s="927">
        <v>60</v>
      </c>
      <c r="C168" s="927">
        <v>19.3</v>
      </c>
      <c r="D168" s="935">
        <v>0.6</v>
      </c>
      <c r="E168" s="932" t="s">
        <v>342</v>
      </c>
      <c r="F168" s="926" t="s">
        <v>1119</v>
      </c>
      <c r="G168" s="932"/>
      <c r="H168" s="932"/>
      <c r="I168" s="937"/>
      <c r="J168" s="937"/>
      <c r="K168" s="932"/>
      <c r="L168" s="936" t="s">
        <v>842</v>
      </c>
      <c r="M168" s="927">
        <v>2026</v>
      </c>
    </row>
    <row r="169" spans="1:13" ht="30">
      <c r="A169" s="926"/>
      <c r="B169" s="927">
        <v>61</v>
      </c>
      <c r="C169" s="927">
        <v>18.4</v>
      </c>
      <c r="D169" s="927">
        <v>1</v>
      </c>
      <c r="E169" s="932" t="s">
        <v>342</v>
      </c>
      <c r="F169" s="926" t="s">
        <v>1119</v>
      </c>
      <c r="G169" s="191"/>
      <c r="H169" s="191"/>
      <c r="I169" s="939"/>
      <c r="J169" s="939"/>
      <c r="K169" s="191"/>
      <c r="L169" s="936" t="s">
        <v>842</v>
      </c>
      <c r="M169" s="927">
        <v>2026</v>
      </c>
    </row>
    <row r="170" spans="1:13" ht="30">
      <c r="A170" s="926"/>
      <c r="B170" s="927">
        <v>61</v>
      </c>
      <c r="C170" s="927">
        <v>18.5</v>
      </c>
      <c r="D170" s="927">
        <v>1</v>
      </c>
      <c r="E170" s="932" t="s">
        <v>342</v>
      </c>
      <c r="F170" s="926" t="s">
        <v>1119</v>
      </c>
      <c r="G170" s="927"/>
      <c r="H170" s="927"/>
      <c r="I170" s="928"/>
      <c r="J170" s="928"/>
      <c r="K170" s="927"/>
      <c r="L170" s="936" t="s">
        <v>842</v>
      </c>
      <c r="M170" s="927">
        <v>2026</v>
      </c>
    </row>
    <row r="171" spans="1:13" ht="30">
      <c r="A171" s="926"/>
      <c r="B171" s="927">
        <v>61</v>
      </c>
      <c r="C171" s="927">
        <v>18.6</v>
      </c>
      <c r="D171" s="927">
        <v>1</v>
      </c>
      <c r="E171" s="932" t="s">
        <v>342</v>
      </c>
      <c r="F171" s="926" t="s">
        <v>1119</v>
      </c>
      <c r="G171" s="927"/>
      <c r="H171" s="927"/>
      <c r="I171" s="928"/>
      <c r="J171" s="928"/>
      <c r="K171" s="927"/>
      <c r="L171" s="936" t="s">
        <v>842</v>
      </c>
      <c r="M171" s="927">
        <v>2026</v>
      </c>
    </row>
    <row r="172" spans="1:13" ht="30">
      <c r="A172" s="926"/>
      <c r="B172" s="927">
        <v>61</v>
      </c>
      <c r="C172" s="927">
        <v>18.7</v>
      </c>
      <c r="D172" s="927">
        <v>0.9</v>
      </c>
      <c r="E172" s="932" t="s">
        <v>342</v>
      </c>
      <c r="F172" s="926" t="s">
        <v>1119</v>
      </c>
      <c r="G172" s="927"/>
      <c r="H172" s="927"/>
      <c r="I172" s="928"/>
      <c r="J172" s="928"/>
      <c r="K172" s="927"/>
      <c r="L172" s="936" t="s">
        <v>842</v>
      </c>
      <c r="M172" s="927">
        <v>2026</v>
      </c>
    </row>
    <row r="173" spans="1:13" ht="30">
      <c r="A173" s="926"/>
      <c r="B173" s="927">
        <v>64</v>
      </c>
      <c r="C173" s="927">
        <v>4.2</v>
      </c>
      <c r="D173" s="927">
        <v>1</v>
      </c>
      <c r="E173" s="932" t="s">
        <v>342</v>
      </c>
      <c r="F173" s="926" t="s">
        <v>1119</v>
      </c>
      <c r="G173" s="927"/>
      <c r="H173" s="927"/>
      <c r="I173" s="928"/>
      <c r="J173" s="928"/>
      <c r="K173" s="927"/>
      <c r="L173" s="936" t="s">
        <v>842</v>
      </c>
      <c r="M173" s="927">
        <v>2026</v>
      </c>
    </row>
    <row r="174" spans="1:13" ht="30">
      <c r="A174" s="926"/>
      <c r="B174" s="927">
        <v>68</v>
      </c>
      <c r="C174" s="927">
        <v>10.1</v>
      </c>
      <c r="D174" s="927">
        <v>1</v>
      </c>
      <c r="E174" s="932" t="s">
        <v>342</v>
      </c>
      <c r="F174" s="926" t="s">
        <v>1119</v>
      </c>
      <c r="G174" s="927"/>
      <c r="H174" s="927"/>
      <c r="I174" s="928"/>
      <c r="J174" s="928"/>
      <c r="K174" s="927"/>
      <c r="L174" s="936" t="s">
        <v>842</v>
      </c>
      <c r="M174" s="927">
        <v>2026</v>
      </c>
    </row>
    <row r="175" spans="1:13" ht="30">
      <c r="A175" s="926"/>
      <c r="B175" s="927">
        <v>68</v>
      </c>
      <c r="C175" s="927">
        <v>10.2</v>
      </c>
      <c r="D175" s="927">
        <v>1</v>
      </c>
      <c r="E175" s="932" t="s">
        <v>342</v>
      </c>
      <c r="F175" s="926" t="s">
        <v>1119</v>
      </c>
      <c r="G175" s="927"/>
      <c r="H175" s="927"/>
      <c r="I175" s="928"/>
      <c r="J175" s="928"/>
      <c r="K175" s="927"/>
      <c r="L175" s="936" t="s">
        <v>842</v>
      </c>
      <c r="M175" s="927">
        <v>2026</v>
      </c>
    </row>
    <row r="176" spans="1:13" ht="30">
      <c r="A176" s="926"/>
      <c r="B176" s="927">
        <v>70</v>
      </c>
      <c r="C176" s="927">
        <v>3.6</v>
      </c>
      <c r="D176" s="927">
        <v>0.9</v>
      </c>
      <c r="E176" s="932" t="s">
        <v>348</v>
      </c>
      <c r="F176" s="926" t="s">
        <v>1119</v>
      </c>
      <c r="G176" s="927"/>
      <c r="H176" s="927"/>
      <c r="I176" s="928"/>
      <c r="J176" s="928"/>
      <c r="K176" s="927"/>
      <c r="L176" s="936" t="s">
        <v>842</v>
      </c>
      <c r="M176" s="927">
        <v>2026</v>
      </c>
    </row>
    <row r="177" spans="1:13" ht="30">
      <c r="A177" s="926"/>
      <c r="B177" s="927">
        <v>70</v>
      </c>
      <c r="C177" s="927">
        <v>3.7</v>
      </c>
      <c r="D177" s="927">
        <v>1</v>
      </c>
      <c r="E177" s="932" t="s">
        <v>348</v>
      </c>
      <c r="F177" s="926" t="s">
        <v>1119</v>
      </c>
      <c r="G177" s="927"/>
      <c r="H177" s="927"/>
      <c r="I177" s="928"/>
      <c r="J177" s="928"/>
      <c r="K177" s="927"/>
      <c r="L177" s="936" t="s">
        <v>842</v>
      </c>
      <c r="M177" s="927">
        <v>2026</v>
      </c>
    </row>
    <row r="178" spans="1:13" ht="30">
      <c r="A178" s="926"/>
      <c r="B178" s="927">
        <v>70</v>
      </c>
      <c r="C178" s="927">
        <v>3.9</v>
      </c>
      <c r="D178" s="927">
        <v>1</v>
      </c>
      <c r="E178" s="932" t="s">
        <v>348</v>
      </c>
      <c r="F178" s="926" t="s">
        <v>1119</v>
      </c>
      <c r="G178" s="927"/>
      <c r="H178" s="927"/>
      <c r="I178" s="928"/>
      <c r="J178" s="928"/>
      <c r="K178" s="927"/>
      <c r="L178" s="936" t="s">
        <v>842</v>
      </c>
      <c r="M178" s="927">
        <v>2026</v>
      </c>
    </row>
    <row r="179" spans="1:13" ht="30">
      <c r="A179" s="926"/>
      <c r="B179" s="927">
        <v>70</v>
      </c>
      <c r="C179" s="927">
        <v>24.2</v>
      </c>
      <c r="D179" s="927">
        <v>0.9</v>
      </c>
      <c r="E179" s="927" t="s">
        <v>342</v>
      </c>
      <c r="F179" s="926" t="s">
        <v>1119</v>
      </c>
      <c r="G179" s="927"/>
      <c r="H179" s="927"/>
      <c r="I179" s="928"/>
      <c r="J179" s="928"/>
      <c r="K179" s="927"/>
      <c r="L179" s="936" t="s">
        <v>842</v>
      </c>
      <c r="M179" s="927">
        <v>2026</v>
      </c>
    </row>
    <row r="180" spans="1:13" ht="30">
      <c r="A180" s="926"/>
      <c r="B180" s="927">
        <v>76</v>
      </c>
      <c r="C180" s="927">
        <v>3.2</v>
      </c>
      <c r="D180" s="927">
        <v>1</v>
      </c>
      <c r="E180" s="927" t="s">
        <v>348</v>
      </c>
      <c r="F180" s="926" t="s">
        <v>1119</v>
      </c>
      <c r="G180" s="927"/>
      <c r="H180" s="927"/>
      <c r="I180" s="928"/>
      <c r="J180" s="928"/>
      <c r="K180" s="927"/>
      <c r="L180" s="936" t="s">
        <v>842</v>
      </c>
      <c r="M180" s="927">
        <v>2026</v>
      </c>
    </row>
    <row r="181" spans="1:13" ht="30">
      <c r="A181" s="926"/>
      <c r="B181" s="927">
        <v>77</v>
      </c>
      <c r="C181" s="927">
        <v>1.5</v>
      </c>
      <c r="D181" s="927">
        <v>1</v>
      </c>
      <c r="E181" s="927" t="s">
        <v>342</v>
      </c>
      <c r="F181" s="926" t="s">
        <v>1119</v>
      </c>
      <c r="G181" s="927"/>
      <c r="H181" s="927"/>
      <c r="I181" s="928"/>
      <c r="J181" s="928"/>
      <c r="K181" s="927"/>
      <c r="L181" s="936" t="s">
        <v>842</v>
      </c>
      <c r="M181" s="927">
        <v>2026</v>
      </c>
    </row>
    <row r="182" spans="1:13" ht="30">
      <c r="A182" s="926"/>
      <c r="B182" s="927">
        <v>77</v>
      </c>
      <c r="C182" s="927">
        <v>1.6</v>
      </c>
      <c r="D182" s="927">
        <v>1</v>
      </c>
      <c r="E182" s="927" t="s">
        <v>342</v>
      </c>
      <c r="F182" s="926" t="s">
        <v>1119</v>
      </c>
      <c r="G182" s="927"/>
      <c r="H182" s="927"/>
      <c r="I182" s="928"/>
      <c r="J182" s="928"/>
      <c r="K182" s="927"/>
      <c r="L182" s="936" t="s">
        <v>842</v>
      </c>
      <c r="M182" s="927">
        <v>2026</v>
      </c>
    </row>
    <row r="183" spans="1:13" ht="30">
      <c r="A183" s="926"/>
      <c r="B183" s="927">
        <v>77</v>
      </c>
      <c r="C183" s="927">
        <v>1.7</v>
      </c>
      <c r="D183" s="927">
        <v>1</v>
      </c>
      <c r="E183" s="927" t="s">
        <v>342</v>
      </c>
      <c r="F183" s="926" t="s">
        <v>1119</v>
      </c>
      <c r="G183" s="927"/>
      <c r="H183" s="927"/>
      <c r="I183" s="928"/>
      <c r="J183" s="928"/>
      <c r="K183" s="927"/>
      <c r="L183" s="936" t="s">
        <v>842</v>
      </c>
      <c r="M183" s="927">
        <v>2026</v>
      </c>
    </row>
    <row r="184" spans="1:13" ht="30">
      <c r="A184" s="926"/>
      <c r="B184" s="927">
        <v>77</v>
      </c>
      <c r="C184" s="927">
        <v>1.8</v>
      </c>
      <c r="D184" s="927">
        <v>1</v>
      </c>
      <c r="E184" s="927" t="s">
        <v>342</v>
      </c>
      <c r="F184" s="926" t="s">
        <v>1119</v>
      </c>
      <c r="G184" s="927"/>
      <c r="H184" s="927"/>
      <c r="I184" s="928"/>
      <c r="J184" s="928"/>
      <c r="K184" s="927"/>
      <c r="L184" s="936" t="s">
        <v>842</v>
      </c>
      <c r="M184" s="927">
        <v>2026</v>
      </c>
    </row>
    <row r="185" spans="1:13" ht="30">
      <c r="A185" s="926"/>
      <c r="B185" s="927">
        <v>83</v>
      </c>
      <c r="C185" s="927">
        <v>23.1</v>
      </c>
      <c r="D185" s="927">
        <v>0.9</v>
      </c>
      <c r="E185" s="927" t="s">
        <v>342</v>
      </c>
      <c r="F185" s="926" t="s">
        <v>1119</v>
      </c>
      <c r="G185" s="927"/>
      <c r="H185" s="927"/>
      <c r="I185" s="928"/>
      <c r="J185" s="928"/>
      <c r="K185" s="927"/>
      <c r="L185" s="936" t="s">
        <v>842</v>
      </c>
      <c r="M185" s="927">
        <v>2026</v>
      </c>
    </row>
    <row r="186" spans="1:13" ht="30">
      <c r="A186" s="926"/>
      <c r="B186" s="927">
        <v>83</v>
      </c>
      <c r="C186" s="927">
        <v>23.2</v>
      </c>
      <c r="D186" s="927">
        <v>0.7</v>
      </c>
      <c r="E186" s="927" t="s">
        <v>342</v>
      </c>
      <c r="F186" s="926" t="s">
        <v>1119</v>
      </c>
      <c r="G186" s="927"/>
      <c r="H186" s="927"/>
      <c r="I186" s="928"/>
      <c r="J186" s="928"/>
      <c r="K186" s="927"/>
      <c r="L186" s="936" t="s">
        <v>842</v>
      </c>
      <c r="M186" s="927">
        <v>2026</v>
      </c>
    </row>
    <row r="187" spans="1:13" ht="30">
      <c r="A187" s="926"/>
      <c r="B187" s="927">
        <v>86</v>
      </c>
      <c r="C187" s="927">
        <v>3.2</v>
      </c>
      <c r="D187" s="927">
        <v>1</v>
      </c>
      <c r="E187" s="927" t="s">
        <v>348</v>
      </c>
      <c r="F187" s="926" t="s">
        <v>1119</v>
      </c>
      <c r="G187" s="927"/>
      <c r="H187" s="927"/>
      <c r="I187" s="928"/>
      <c r="J187" s="928"/>
      <c r="K187" s="927"/>
      <c r="L187" s="936" t="s">
        <v>842</v>
      </c>
      <c r="M187" s="927">
        <v>2026</v>
      </c>
    </row>
    <row r="188" spans="1:13" ht="30">
      <c r="A188" s="926"/>
      <c r="B188" s="927">
        <v>87</v>
      </c>
      <c r="C188" s="927">
        <v>12.3</v>
      </c>
      <c r="D188" s="927">
        <v>0.9</v>
      </c>
      <c r="E188" s="927" t="s">
        <v>348</v>
      </c>
      <c r="F188" s="926" t="s">
        <v>1119</v>
      </c>
      <c r="G188" s="927"/>
      <c r="H188" s="927"/>
      <c r="I188" s="928"/>
      <c r="J188" s="928"/>
      <c r="K188" s="927"/>
      <c r="L188" s="936" t="s">
        <v>842</v>
      </c>
      <c r="M188" s="927">
        <v>2026</v>
      </c>
    </row>
    <row r="189" spans="1:13" ht="30">
      <c r="A189" s="926"/>
      <c r="B189" s="927">
        <v>87</v>
      </c>
      <c r="C189" s="927">
        <v>12.4</v>
      </c>
      <c r="D189" s="927">
        <v>1</v>
      </c>
      <c r="E189" s="927" t="s">
        <v>348</v>
      </c>
      <c r="F189" s="926" t="s">
        <v>1119</v>
      </c>
      <c r="G189" s="927"/>
      <c r="H189" s="927"/>
      <c r="I189" s="928"/>
      <c r="J189" s="928"/>
      <c r="K189" s="927"/>
      <c r="L189" s="936" t="s">
        <v>842</v>
      </c>
      <c r="M189" s="927">
        <v>2026</v>
      </c>
    </row>
    <row r="190" spans="1:13" ht="30">
      <c r="A190" s="926"/>
      <c r="B190" s="927">
        <v>87</v>
      </c>
      <c r="C190" s="927">
        <v>33.3</v>
      </c>
      <c r="D190" s="927">
        <v>0.5</v>
      </c>
      <c r="E190" s="927" t="s">
        <v>342</v>
      </c>
      <c r="F190" s="926" t="s">
        <v>1119</v>
      </c>
      <c r="G190" s="927"/>
      <c r="H190" s="927"/>
      <c r="I190" s="928"/>
      <c r="J190" s="928"/>
      <c r="K190" s="927"/>
      <c r="L190" s="936" t="s">
        <v>842</v>
      </c>
      <c r="M190" s="927">
        <v>2026</v>
      </c>
    </row>
    <row r="191" spans="1:13" ht="30">
      <c r="A191" s="926"/>
      <c r="B191" s="927">
        <v>87</v>
      </c>
      <c r="C191" s="927">
        <v>33.4</v>
      </c>
      <c r="D191" s="927">
        <v>0.8</v>
      </c>
      <c r="E191" s="927" t="s">
        <v>342</v>
      </c>
      <c r="F191" s="926" t="s">
        <v>1119</v>
      </c>
      <c r="G191" s="927"/>
      <c r="H191" s="927"/>
      <c r="I191" s="928"/>
      <c r="J191" s="928"/>
      <c r="K191" s="927"/>
      <c r="L191" s="936" t="s">
        <v>842</v>
      </c>
      <c r="M191" s="927">
        <v>2026</v>
      </c>
    </row>
    <row r="192" spans="1:13" ht="30">
      <c r="A192" s="926"/>
      <c r="B192" s="927">
        <v>87</v>
      </c>
      <c r="C192" s="927">
        <v>33.5</v>
      </c>
      <c r="D192" s="927">
        <v>1</v>
      </c>
      <c r="E192" s="927" t="s">
        <v>342</v>
      </c>
      <c r="F192" s="926" t="s">
        <v>1119</v>
      </c>
      <c r="G192" s="927"/>
      <c r="H192" s="927"/>
      <c r="I192" s="928"/>
      <c r="J192" s="928"/>
      <c r="K192" s="927"/>
      <c r="L192" s="936" t="s">
        <v>842</v>
      </c>
      <c r="M192" s="927">
        <v>2026</v>
      </c>
    </row>
    <row r="193" spans="1:13" ht="30">
      <c r="A193" s="926"/>
      <c r="B193" s="927">
        <v>91</v>
      </c>
      <c r="C193" s="927">
        <v>10.2</v>
      </c>
      <c r="D193" s="927">
        <v>0.9</v>
      </c>
      <c r="E193" s="927" t="s">
        <v>342</v>
      </c>
      <c r="F193" s="926" t="s">
        <v>1119</v>
      </c>
      <c r="G193" s="927"/>
      <c r="H193" s="927"/>
      <c r="I193" s="928"/>
      <c r="J193" s="928"/>
      <c r="K193" s="927"/>
      <c r="L193" s="936" t="s">
        <v>842</v>
      </c>
      <c r="M193" s="927">
        <v>2026</v>
      </c>
    </row>
    <row r="194" spans="1:13" ht="30">
      <c r="A194" s="926"/>
      <c r="B194" s="927">
        <v>92</v>
      </c>
      <c r="C194" s="927">
        <v>6.2</v>
      </c>
      <c r="D194" s="927">
        <v>0.9</v>
      </c>
      <c r="E194" s="927" t="s">
        <v>342</v>
      </c>
      <c r="F194" s="926" t="s">
        <v>1119</v>
      </c>
      <c r="G194" s="927"/>
      <c r="H194" s="927"/>
      <c r="I194" s="928"/>
      <c r="J194" s="928"/>
      <c r="K194" s="927"/>
      <c r="L194" s="936" t="s">
        <v>842</v>
      </c>
      <c r="M194" s="927">
        <v>2026</v>
      </c>
    </row>
    <row r="195" spans="1:13" ht="30">
      <c r="A195" s="926"/>
      <c r="B195" s="927">
        <v>92</v>
      </c>
      <c r="C195" s="927">
        <v>6.3</v>
      </c>
      <c r="D195" s="927">
        <v>0.8</v>
      </c>
      <c r="E195" s="927" t="s">
        <v>342</v>
      </c>
      <c r="F195" s="926" t="s">
        <v>1119</v>
      </c>
      <c r="G195" s="927"/>
      <c r="H195" s="927"/>
      <c r="I195" s="928"/>
      <c r="J195" s="928"/>
      <c r="K195" s="927"/>
      <c r="L195" s="936" t="s">
        <v>842</v>
      </c>
      <c r="M195" s="927">
        <v>2026</v>
      </c>
    </row>
    <row r="196" spans="1:13" ht="30">
      <c r="A196" s="926"/>
      <c r="B196" s="927">
        <v>94</v>
      </c>
      <c r="C196" s="927">
        <v>3.1</v>
      </c>
      <c r="D196" s="927">
        <v>0.9</v>
      </c>
      <c r="E196" s="927" t="s">
        <v>342</v>
      </c>
      <c r="F196" s="926" t="s">
        <v>1119</v>
      </c>
      <c r="G196" s="927"/>
      <c r="H196" s="927"/>
      <c r="I196" s="928"/>
      <c r="J196" s="928"/>
      <c r="K196" s="927"/>
      <c r="L196" s="936" t="s">
        <v>842</v>
      </c>
      <c r="M196" s="927">
        <v>2026</v>
      </c>
    </row>
    <row r="197" spans="1:13" ht="30">
      <c r="A197" s="926"/>
      <c r="B197" s="927">
        <v>95</v>
      </c>
      <c r="C197" s="927">
        <v>22.11</v>
      </c>
      <c r="D197" s="927">
        <v>0.9</v>
      </c>
      <c r="E197" s="927" t="s">
        <v>348</v>
      </c>
      <c r="F197" s="926" t="s">
        <v>1119</v>
      </c>
      <c r="G197" s="927"/>
      <c r="H197" s="927"/>
      <c r="I197" s="928"/>
      <c r="J197" s="928"/>
      <c r="K197" s="927"/>
      <c r="L197" s="936" t="s">
        <v>842</v>
      </c>
      <c r="M197" s="927">
        <v>2026</v>
      </c>
    </row>
    <row r="198" spans="1:13" ht="14.25">
      <c r="A198" s="2083" t="s">
        <v>298</v>
      </c>
      <c r="B198" s="2083"/>
      <c r="C198" s="927"/>
      <c r="D198" s="1371">
        <f>SUM(D152:D197)</f>
        <v>42.29999999999998</v>
      </c>
      <c r="E198" s="927"/>
      <c r="F198" s="927"/>
      <c r="G198" s="927"/>
      <c r="H198" s="927"/>
      <c r="I198" s="927"/>
      <c r="J198" s="927"/>
      <c r="K198" s="927"/>
      <c r="L198" s="927"/>
      <c r="M198" s="927"/>
    </row>
    <row r="199" spans="1:13" ht="15">
      <c r="A199" s="202"/>
      <c r="B199" s="203"/>
      <c r="C199" s="203"/>
      <c r="D199" s="203"/>
      <c r="E199" s="203"/>
      <c r="F199" s="2096" t="s">
        <v>386</v>
      </c>
      <c r="G199" s="2097"/>
      <c r="H199" s="2097"/>
      <c r="I199" s="2098"/>
      <c r="J199" s="204"/>
      <c r="K199" s="203"/>
      <c r="L199" s="202"/>
      <c r="M199" s="203"/>
    </row>
    <row r="200" spans="1:13" ht="30">
      <c r="A200" s="926" t="s">
        <v>384</v>
      </c>
      <c r="B200" s="1081">
        <v>18</v>
      </c>
      <c r="C200" s="927">
        <v>17.3</v>
      </c>
      <c r="D200" s="927">
        <v>0.8</v>
      </c>
      <c r="E200" s="927" t="s">
        <v>342</v>
      </c>
      <c r="F200" s="926" t="s">
        <v>1119</v>
      </c>
      <c r="G200" s="149"/>
      <c r="H200" s="149"/>
      <c r="I200" s="933"/>
      <c r="J200" s="928"/>
      <c r="K200" s="927"/>
      <c r="L200" s="936" t="s">
        <v>842</v>
      </c>
      <c r="M200" s="927">
        <v>2026</v>
      </c>
    </row>
    <row r="201" spans="1:13" ht="30">
      <c r="A201" s="926"/>
      <c r="B201" s="1081">
        <v>18</v>
      </c>
      <c r="C201" s="927">
        <v>17.4</v>
      </c>
      <c r="D201" s="927">
        <v>1</v>
      </c>
      <c r="E201" s="927" t="s">
        <v>342</v>
      </c>
      <c r="F201" s="926" t="s">
        <v>1119</v>
      </c>
      <c r="G201" s="149"/>
      <c r="H201" s="149"/>
      <c r="I201" s="933"/>
      <c r="J201" s="928"/>
      <c r="K201" s="927"/>
      <c r="L201" s="936" t="s">
        <v>842</v>
      </c>
      <c r="M201" s="927">
        <v>2026</v>
      </c>
    </row>
    <row r="202" spans="1:13" ht="30">
      <c r="A202" s="926"/>
      <c r="B202" s="1081">
        <v>18</v>
      </c>
      <c r="C202" s="927">
        <v>17.5</v>
      </c>
      <c r="D202" s="927">
        <v>1</v>
      </c>
      <c r="E202" s="927" t="s">
        <v>342</v>
      </c>
      <c r="F202" s="926" t="s">
        <v>1119</v>
      </c>
      <c r="G202" s="149"/>
      <c r="H202" s="149"/>
      <c r="I202" s="933"/>
      <c r="J202" s="928"/>
      <c r="K202" s="927"/>
      <c r="L202" s="936" t="s">
        <v>842</v>
      </c>
      <c r="M202" s="927">
        <v>2026</v>
      </c>
    </row>
    <row r="203" spans="1:13" ht="30">
      <c r="A203" s="926"/>
      <c r="B203" s="1081">
        <v>20</v>
      </c>
      <c r="C203" s="927">
        <v>6.1</v>
      </c>
      <c r="D203" s="927">
        <v>1</v>
      </c>
      <c r="E203" s="927" t="s">
        <v>348</v>
      </c>
      <c r="F203" s="926" t="s">
        <v>1119</v>
      </c>
      <c r="G203" s="149"/>
      <c r="H203" s="149"/>
      <c r="I203" s="933"/>
      <c r="J203" s="928"/>
      <c r="K203" s="927"/>
      <c r="L203" s="936" t="s">
        <v>842</v>
      </c>
      <c r="M203" s="927">
        <v>2026</v>
      </c>
    </row>
    <row r="204" spans="1:13" ht="30">
      <c r="A204" s="926"/>
      <c r="B204" s="1081">
        <v>20</v>
      </c>
      <c r="C204" s="927">
        <v>6.2</v>
      </c>
      <c r="D204" s="927">
        <v>1</v>
      </c>
      <c r="E204" s="927" t="s">
        <v>348</v>
      </c>
      <c r="F204" s="926" t="s">
        <v>1119</v>
      </c>
      <c r="G204" s="149"/>
      <c r="H204" s="149"/>
      <c r="I204" s="933"/>
      <c r="J204" s="928"/>
      <c r="K204" s="927"/>
      <c r="L204" s="936" t="s">
        <v>842</v>
      </c>
      <c r="M204" s="927">
        <v>2026</v>
      </c>
    </row>
    <row r="205" spans="1:13" ht="30">
      <c r="A205" s="926"/>
      <c r="B205" s="1081">
        <v>20</v>
      </c>
      <c r="C205" s="927">
        <v>6.3</v>
      </c>
      <c r="D205" s="927">
        <v>0.9</v>
      </c>
      <c r="E205" s="927" t="s">
        <v>348</v>
      </c>
      <c r="F205" s="926" t="s">
        <v>1119</v>
      </c>
      <c r="G205" s="149"/>
      <c r="H205" s="149"/>
      <c r="I205" s="933"/>
      <c r="J205" s="928"/>
      <c r="K205" s="927"/>
      <c r="L205" s="936" t="s">
        <v>842</v>
      </c>
      <c r="M205" s="927">
        <v>2026</v>
      </c>
    </row>
    <row r="206" spans="1:13" ht="30">
      <c r="A206" s="926"/>
      <c r="B206" s="1081">
        <v>20</v>
      </c>
      <c r="C206" s="927">
        <v>6.4</v>
      </c>
      <c r="D206" s="927">
        <v>0.9</v>
      </c>
      <c r="E206" s="927" t="s">
        <v>348</v>
      </c>
      <c r="F206" s="926" t="s">
        <v>1119</v>
      </c>
      <c r="G206" s="149"/>
      <c r="H206" s="149"/>
      <c r="I206" s="933"/>
      <c r="J206" s="928"/>
      <c r="K206" s="927"/>
      <c r="L206" s="936" t="s">
        <v>842</v>
      </c>
      <c r="M206" s="927">
        <v>2026</v>
      </c>
    </row>
    <row r="207" spans="1:13" ht="30">
      <c r="A207" s="926"/>
      <c r="B207" s="1081">
        <v>21</v>
      </c>
      <c r="C207" s="927">
        <v>1.1</v>
      </c>
      <c r="D207" s="927">
        <v>1</v>
      </c>
      <c r="E207" s="927" t="s">
        <v>349</v>
      </c>
      <c r="F207" s="926" t="s">
        <v>1119</v>
      </c>
      <c r="G207" s="149"/>
      <c r="H207" s="149"/>
      <c r="I207" s="933"/>
      <c r="J207" s="928"/>
      <c r="K207" s="927"/>
      <c r="L207" s="936" t="s">
        <v>842</v>
      </c>
      <c r="M207" s="927">
        <v>2026</v>
      </c>
    </row>
    <row r="208" spans="1:13" ht="30">
      <c r="A208" s="926"/>
      <c r="B208" s="1081">
        <v>21</v>
      </c>
      <c r="C208" s="927">
        <v>1.2</v>
      </c>
      <c r="D208" s="927">
        <v>1</v>
      </c>
      <c r="E208" s="927" t="s">
        <v>349</v>
      </c>
      <c r="F208" s="926" t="s">
        <v>1119</v>
      </c>
      <c r="G208" s="149"/>
      <c r="H208" s="149"/>
      <c r="I208" s="933"/>
      <c r="J208" s="928"/>
      <c r="K208" s="927"/>
      <c r="L208" s="936" t="s">
        <v>842</v>
      </c>
      <c r="M208" s="927">
        <v>2026</v>
      </c>
    </row>
    <row r="209" spans="1:13" ht="30">
      <c r="A209" s="926"/>
      <c r="B209" s="1081">
        <v>21</v>
      </c>
      <c r="C209" s="927">
        <v>1.3</v>
      </c>
      <c r="D209" s="927">
        <v>1</v>
      </c>
      <c r="E209" s="927" t="s">
        <v>349</v>
      </c>
      <c r="F209" s="926" t="s">
        <v>1119</v>
      </c>
      <c r="G209" s="149"/>
      <c r="H209" s="149"/>
      <c r="I209" s="933"/>
      <c r="J209" s="928"/>
      <c r="K209" s="927"/>
      <c r="L209" s="936" t="s">
        <v>842</v>
      </c>
      <c r="M209" s="927">
        <v>2026</v>
      </c>
    </row>
    <row r="210" spans="1:13" ht="30">
      <c r="A210" s="926"/>
      <c r="B210" s="1081">
        <v>21</v>
      </c>
      <c r="C210" s="927">
        <v>1.4</v>
      </c>
      <c r="D210" s="927">
        <v>1</v>
      </c>
      <c r="E210" s="927" t="s">
        <v>349</v>
      </c>
      <c r="F210" s="926" t="s">
        <v>1119</v>
      </c>
      <c r="G210" s="149"/>
      <c r="H210" s="149"/>
      <c r="I210" s="933"/>
      <c r="J210" s="928"/>
      <c r="K210" s="927"/>
      <c r="L210" s="936" t="s">
        <v>842</v>
      </c>
      <c r="M210" s="927">
        <v>2026</v>
      </c>
    </row>
    <row r="211" spans="1:13" ht="30">
      <c r="A211" s="926"/>
      <c r="B211" s="1081">
        <v>21</v>
      </c>
      <c r="C211" s="927">
        <v>1.5</v>
      </c>
      <c r="D211" s="927">
        <v>1</v>
      </c>
      <c r="E211" s="927" t="s">
        <v>349</v>
      </c>
      <c r="F211" s="926" t="s">
        <v>1119</v>
      </c>
      <c r="G211" s="149"/>
      <c r="H211" s="149"/>
      <c r="I211" s="933"/>
      <c r="J211" s="928"/>
      <c r="K211" s="927"/>
      <c r="L211" s="936" t="s">
        <v>842</v>
      </c>
      <c r="M211" s="927">
        <v>2026</v>
      </c>
    </row>
    <row r="212" spans="1:13" ht="30">
      <c r="A212" s="926"/>
      <c r="B212" s="1081">
        <v>21</v>
      </c>
      <c r="C212" s="927">
        <v>1.6</v>
      </c>
      <c r="D212" s="927">
        <v>1</v>
      </c>
      <c r="E212" s="927" t="s">
        <v>349</v>
      </c>
      <c r="F212" s="926" t="s">
        <v>1119</v>
      </c>
      <c r="G212" s="149"/>
      <c r="H212" s="149"/>
      <c r="I212" s="933"/>
      <c r="J212" s="928"/>
      <c r="K212" s="927"/>
      <c r="L212" s="936" t="s">
        <v>842</v>
      </c>
      <c r="M212" s="927">
        <v>2026</v>
      </c>
    </row>
    <row r="213" spans="1:13" ht="30">
      <c r="A213" s="926"/>
      <c r="B213" s="1081">
        <v>21</v>
      </c>
      <c r="C213" s="927">
        <v>1.7</v>
      </c>
      <c r="D213" s="927">
        <v>1</v>
      </c>
      <c r="E213" s="927" t="s">
        <v>349</v>
      </c>
      <c r="F213" s="926" t="s">
        <v>1119</v>
      </c>
      <c r="G213" s="149"/>
      <c r="H213" s="149"/>
      <c r="I213" s="933"/>
      <c r="J213" s="928"/>
      <c r="K213" s="927"/>
      <c r="L213" s="936" t="s">
        <v>842</v>
      </c>
      <c r="M213" s="927">
        <v>2026</v>
      </c>
    </row>
    <row r="214" spans="1:13" ht="30">
      <c r="A214" s="926"/>
      <c r="B214" s="1081">
        <v>21</v>
      </c>
      <c r="C214" s="927">
        <v>1.8</v>
      </c>
      <c r="D214" s="927">
        <v>1</v>
      </c>
      <c r="E214" s="927" t="s">
        <v>349</v>
      </c>
      <c r="F214" s="926" t="s">
        <v>1119</v>
      </c>
      <c r="G214" s="149"/>
      <c r="H214" s="149"/>
      <c r="I214" s="933"/>
      <c r="J214" s="928"/>
      <c r="K214" s="927"/>
      <c r="L214" s="936" t="s">
        <v>842</v>
      </c>
      <c r="M214" s="927">
        <v>2026</v>
      </c>
    </row>
    <row r="215" spans="1:13" ht="30">
      <c r="A215" s="926"/>
      <c r="B215" s="1081">
        <v>21</v>
      </c>
      <c r="C215" s="927">
        <v>1.9</v>
      </c>
      <c r="D215" s="927">
        <v>0.9</v>
      </c>
      <c r="E215" s="927" t="s">
        <v>349</v>
      </c>
      <c r="F215" s="926" t="s">
        <v>1119</v>
      </c>
      <c r="G215" s="149"/>
      <c r="H215" s="149"/>
      <c r="I215" s="933"/>
      <c r="J215" s="928"/>
      <c r="K215" s="927"/>
      <c r="L215" s="936" t="s">
        <v>842</v>
      </c>
      <c r="M215" s="927">
        <v>2026</v>
      </c>
    </row>
    <row r="216" spans="1:13" ht="30">
      <c r="A216" s="926"/>
      <c r="B216" s="1081">
        <v>22</v>
      </c>
      <c r="C216" s="927">
        <v>1.1</v>
      </c>
      <c r="D216" s="927">
        <v>0.7</v>
      </c>
      <c r="E216" s="927" t="s">
        <v>348</v>
      </c>
      <c r="F216" s="926" t="s">
        <v>1119</v>
      </c>
      <c r="G216" s="149"/>
      <c r="H216" s="149"/>
      <c r="I216" s="933"/>
      <c r="J216" s="928"/>
      <c r="K216" s="927"/>
      <c r="L216" s="936" t="s">
        <v>842</v>
      </c>
      <c r="M216" s="927">
        <v>2026</v>
      </c>
    </row>
    <row r="217" spans="1:13" ht="30">
      <c r="A217" s="926"/>
      <c r="B217" s="1081">
        <v>22</v>
      </c>
      <c r="C217" s="927">
        <v>1.3</v>
      </c>
      <c r="D217" s="927">
        <v>0.9</v>
      </c>
      <c r="E217" s="927" t="s">
        <v>348</v>
      </c>
      <c r="F217" s="926" t="s">
        <v>1119</v>
      </c>
      <c r="G217" s="149"/>
      <c r="H217" s="149"/>
      <c r="I217" s="933"/>
      <c r="J217" s="928"/>
      <c r="K217" s="927"/>
      <c r="L217" s="936" t="s">
        <v>842</v>
      </c>
      <c r="M217" s="927">
        <v>2026</v>
      </c>
    </row>
    <row r="218" spans="1:13" ht="30">
      <c r="A218" s="926"/>
      <c r="B218" s="1081">
        <v>22</v>
      </c>
      <c r="C218" s="927">
        <v>1.4</v>
      </c>
      <c r="D218" s="927">
        <v>1</v>
      </c>
      <c r="E218" s="927" t="s">
        <v>348</v>
      </c>
      <c r="F218" s="926" t="s">
        <v>1119</v>
      </c>
      <c r="G218" s="149"/>
      <c r="H218" s="149"/>
      <c r="I218" s="933"/>
      <c r="J218" s="928"/>
      <c r="K218" s="927"/>
      <c r="L218" s="936" t="s">
        <v>842</v>
      </c>
      <c r="M218" s="927">
        <v>2026</v>
      </c>
    </row>
    <row r="219" spans="1:13" ht="30">
      <c r="A219" s="926"/>
      <c r="B219" s="1081">
        <v>22</v>
      </c>
      <c r="C219" s="927">
        <v>1.2</v>
      </c>
      <c r="D219" s="927">
        <v>0.7</v>
      </c>
      <c r="E219" s="927" t="s">
        <v>348</v>
      </c>
      <c r="F219" s="926" t="s">
        <v>1119</v>
      </c>
      <c r="G219" s="149"/>
      <c r="H219" s="149"/>
      <c r="I219" s="933"/>
      <c r="J219" s="928"/>
      <c r="K219" s="927"/>
      <c r="L219" s="936" t="s">
        <v>842</v>
      </c>
      <c r="M219" s="927">
        <v>2026</v>
      </c>
    </row>
    <row r="220" spans="1:13" ht="30">
      <c r="A220" s="926"/>
      <c r="B220" s="1081">
        <v>33</v>
      </c>
      <c r="C220" s="927">
        <v>8.2</v>
      </c>
      <c r="D220" s="927">
        <v>0.8</v>
      </c>
      <c r="E220" s="927" t="s">
        <v>348</v>
      </c>
      <c r="F220" s="926" t="s">
        <v>1119</v>
      </c>
      <c r="G220" s="149"/>
      <c r="H220" s="149"/>
      <c r="I220" s="933"/>
      <c r="J220" s="928"/>
      <c r="K220" s="927"/>
      <c r="L220" s="936" t="s">
        <v>842</v>
      </c>
      <c r="M220" s="927">
        <v>2026</v>
      </c>
    </row>
    <row r="221" spans="1:13" ht="30">
      <c r="A221" s="926"/>
      <c r="B221" s="1081">
        <v>34</v>
      </c>
      <c r="C221" s="927">
        <v>3.4</v>
      </c>
      <c r="D221" s="927">
        <v>1</v>
      </c>
      <c r="E221" s="927" t="s">
        <v>342</v>
      </c>
      <c r="F221" s="926" t="s">
        <v>1119</v>
      </c>
      <c r="G221" s="149"/>
      <c r="H221" s="149"/>
      <c r="I221" s="933"/>
      <c r="J221" s="928"/>
      <c r="K221" s="927"/>
      <c r="L221" s="936" t="s">
        <v>842</v>
      </c>
      <c r="M221" s="927">
        <v>2026</v>
      </c>
    </row>
    <row r="222" spans="1:13" ht="30">
      <c r="A222" s="926"/>
      <c r="B222" s="1081">
        <v>34</v>
      </c>
      <c r="C222" s="927">
        <v>10</v>
      </c>
      <c r="D222" s="927">
        <v>1</v>
      </c>
      <c r="E222" s="927" t="s">
        <v>342</v>
      </c>
      <c r="F222" s="926" t="s">
        <v>1119</v>
      </c>
      <c r="G222" s="149"/>
      <c r="H222" s="149"/>
      <c r="I222" s="933"/>
      <c r="J222" s="928"/>
      <c r="K222" s="927"/>
      <c r="L222" s="936" t="s">
        <v>842</v>
      </c>
      <c r="M222" s="927">
        <v>2026</v>
      </c>
    </row>
    <row r="223" spans="1:13" ht="30">
      <c r="A223" s="926"/>
      <c r="B223" s="1081">
        <v>44</v>
      </c>
      <c r="C223" s="927">
        <v>3.2</v>
      </c>
      <c r="D223" s="927">
        <v>1</v>
      </c>
      <c r="E223" s="927" t="s">
        <v>342</v>
      </c>
      <c r="F223" s="926" t="s">
        <v>1119</v>
      </c>
      <c r="G223" s="149"/>
      <c r="H223" s="149"/>
      <c r="I223" s="933"/>
      <c r="J223" s="928"/>
      <c r="K223" s="927"/>
      <c r="L223" s="936" t="s">
        <v>842</v>
      </c>
      <c r="M223" s="927">
        <v>2026</v>
      </c>
    </row>
    <row r="224" spans="1:13" ht="30">
      <c r="A224" s="926"/>
      <c r="B224" s="1081">
        <v>45</v>
      </c>
      <c r="C224" s="927">
        <v>3.2</v>
      </c>
      <c r="D224" s="927">
        <v>0.7</v>
      </c>
      <c r="E224" s="927" t="s">
        <v>348</v>
      </c>
      <c r="F224" s="926" t="s">
        <v>1119</v>
      </c>
      <c r="G224" s="149"/>
      <c r="H224" s="149"/>
      <c r="I224" s="933"/>
      <c r="J224" s="928"/>
      <c r="K224" s="927"/>
      <c r="L224" s="936" t="s">
        <v>842</v>
      </c>
      <c r="M224" s="927">
        <v>2026</v>
      </c>
    </row>
    <row r="225" spans="1:13" ht="30">
      <c r="A225" s="926"/>
      <c r="B225" s="1081">
        <v>45</v>
      </c>
      <c r="C225" s="927">
        <v>11.2</v>
      </c>
      <c r="D225" s="927">
        <v>0.9</v>
      </c>
      <c r="E225" s="927" t="s">
        <v>348</v>
      </c>
      <c r="F225" s="926" t="s">
        <v>1119</v>
      </c>
      <c r="G225" s="149"/>
      <c r="H225" s="149"/>
      <c r="I225" s="933"/>
      <c r="J225" s="928"/>
      <c r="K225" s="927"/>
      <c r="L225" s="936" t="s">
        <v>842</v>
      </c>
      <c r="M225" s="927">
        <v>2026</v>
      </c>
    </row>
    <row r="226" spans="1:13" ht="30">
      <c r="A226" s="926"/>
      <c r="B226" s="1081">
        <v>46</v>
      </c>
      <c r="C226" s="927">
        <v>1.5</v>
      </c>
      <c r="D226" s="927">
        <v>0.8</v>
      </c>
      <c r="E226" s="927" t="s">
        <v>348</v>
      </c>
      <c r="F226" s="926" t="s">
        <v>1119</v>
      </c>
      <c r="G226" s="149"/>
      <c r="H226" s="149"/>
      <c r="I226" s="933"/>
      <c r="J226" s="928"/>
      <c r="K226" s="927"/>
      <c r="L226" s="936" t="s">
        <v>842</v>
      </c>
      <c r="M226" s="927">
        <v>2026</v>
      </c>
    </row>
    <row r="227" spans="1:13" ht="30">
      <c r="A227" s="926"/>
      <c r="B227" s="1081">
        <v>47</v>
      </c>
      <c r="C227" s="927">
        <v>6.4</v>
      </c>
      <c r="D227" s="927">
        <v>0.8</v>
      </c>
      <c r="E227" s="927" t="s">
        <v>342</v>
      </c>
      <c r="F227" s="926" t="s">
        <v>1119</v>
      </c>
      <c r="G227" s="149"/>
      <c r="H227" s="149"/>
      <c r="I227" s="933"/>
      <c r="J227" s="928"/>
      <c r="K227" s="927"/>
      <c r="L227" s="936" t="s">
        <v>842</v>
      </c>
      <c r="M227" s="927">
        <v>2026</v>
      </c>
    </row>
    <row r="228" spans="1:13" ht="30">
      <c r="A228" s="926"/>
      <c r="B228" s="1081">
        <v>50</v>
      </c>
      <c r="C228" s="927">
        <v>19.2</v>
      </c>
      <c r="D228" s="927">
        <v>1</v>
      </c>
      <c r="E228" s="927" t="s">
        <v>342</v>
      </c>
      <c r="F228" s="926" t="s">
        <v>1119</v>
      </c>
      <c r="G228" s="149"/>
      <c r="H228" s="149"/>
      <c r="I228" s="933"/>
      <c r="J228" s="928"/>
      <c r="K228" s="927"/>
      <c r="L228" s="936" t="s">
        <v>842</v>
      </c>
      <c r="M228" s="927">
        <v>2026</v>
      </c>
    </row>
    <row r="229" spans="1:13" ht="30">
      <c r="A229" s="926"/>
      <c r="B229" s="1081">
        <v>62</v>
      </c>
      <c r="C229" s="1082" t="s">
        <v>893</v>
      </c>
      <c r="D229" s="927">
        <v>0.7</v>
      </c>
      <c r="E229" s="927" t="s">
        <v>342</v>
      </c>
      <c r="F229" s="926" t="s">
        <v>1119</v>
      </c>
      <c r="G229" s="149"/>
      <c r="H229" s="149"/>
      <c r="I229" s="933"/>
      <c r="J229" s="928"/>
      <c r="K229" s="927"/>
      <c r="L229" s="936" t="s">
        <v>842</v>
      </c>
      <c r="M229" s="927">
        <v>2026</v>
      </c>
    </row>
    <row r="230" spans="1:13" ht="30">
      <c r="A230" s="926"/>
      <c r="B230" s="1081">
        <v>63</v>
      </c>
      <c r="C230" s="927">
        <v>6.4</v>
      </c>
      <c r="D230" s="927">
        <v>0.9</v>
      </c>
      <c r="E230" s="927" t="s">
        <v>348</v>
      </c>
      <c r="F230" s="926" t="s">
        <v>1119</v>
      </c>
      <c r="G230" s="149"/>
      <c r="H230" s="149"/>
      <c r="I230" s="933"/>
      <c r="J230" s="928"/>
      <c r="K230" s="927"/>
      <c r="L230" s="936" t="s">
        <v>842</v>
      </c>
      <c r="M230" s="927">
        <v>2026</v>
      </c>
    </row>
    <row r="231" spans="1:13" ht="30">
      <c r="A231" s="926"/>
      <c r="B231" s="1081">
        <v>72</v>
      </c>
      <c r="C231" s="927">
        <v>2.4</v>
      </c>
      <c r="D231" s="927">
        <v>0.7</v>
      </c>
      <c r="E231" s="927" t="s">
        <v>349</v>
      </c>
      <c r="F231" s="926" t="s">
        <v>1119</v>
      </c>
      <c r="G231" s="149"/>
      <c r="H231" s="149"/>
      <c r="I231" s="933"/>
      <c r="J231" s="928"/>
      <c r="K231" s="927"/>
      <c r="L231" s="936" t="s">
        <v>842</v>
      </c>
      <c r="M231" s="927">
        <v>2026</v>
      </c>
    </row>
    <row r="232" spans="1:13" ht="30">
      <c r="A232" s="926"/>
      <c r="B232" s="1081">
        <v>72</v>
      </c>
      <c r="C232" s="927">
        <v>2.5</v>
      </c>
      <c r="D232" s="927">
        <v>0.8</v>
      </c>
      <c r="E232" s="927" t="s">
        <v>349</v>
      </c>
      <c r="F232" s="926" t="s">
        <v>1119</v>
      </c>
      <c r="G232" s="149"/>
      <c r="H232" s="149"/>
      <c r="I232" s="933"/>
      <c r="J232" s="928"/>
      <c r="K232" s="927"/>
      <c r="L232" s="936" t="s">
        <v>842</v>
      </c>
      <c r="M232" s="927">
        <v>2026</v>
      </c>
    </row>
    <row r="233" spans="1:13" ht="30">
      <c r="A233" s="926"/>
      <c r="B233" s="1081">
        <v>73</v>
      </c>
      <c r="C233" s="927">
        <v>1.3</v>
      </c>
      <c r="D233" s="927">
        <v>1</v>
      </c>
      <c r="E233" s="927" t="s">
        <v>342</v>
      </c>
      <c r="F233" s="926" t="s">
        <v>1119</v>
      </c>
      <c r="G233" s="149"/>
      <c r="H233" s="149"/>
      <c r="I233" s="933"/>
      <c r="J233" s="928"/>
      <c r="K233" s="927"/>
      <c r="L233" s="936" t="s">
        <v>842</v>
      </c>
      <c r="M233" s="927">
        <v>2026</v>
      </c>
    </row>
    <row r="234" spans="1:13" ht="30">
      <c r="A234" s="926"/>
      <c r="B234" s="1081">
        <v>73</v>
      </c>
      <c r="C234" s="931">
        <v>2.2</v>
      </c>
      <c r="D234" s="931">
        <v>1</v>
      </c>
      <c r="E234" s="931" t="s">
        <v>342</v>
      </c>
      <c r="F234" s="926" t="s">
        <v>1119</v>
      </c>
      <c r="G234" s="149"/>
      <c r="H234" s="149"/>
      <c r="I234" s="933"/>
      <c r="J234" s="928"/>
      <c r="K234" s="927"/>
      <c r="L234" s="936" t="s">
        <v>842</v>
      </c>
      <c r="M234" s="927">
        <v>2026</v>
      </c>
    </row>
    <row r="235" spans="1:13" ht="30">
      <c r="A235" s="926"/>
      <c r="B235" s="1369">
        <v>74</v>
      </c>
      <c r="C235" s="932">
        <v>6.1</v>
      </c>
      <c r="D235" s="932">
        <v>1</v>
      </c>
      <c r="E235" s="932" t="s">
        <v>348</v>
      </c>
      <c r="F235" s="926" t="s">
        <v>1119</v>
      </c>
      <c r="G235" s="149"/>
      <c r="H235" s="149"/>
      <c r="I235" s="933"/>
      <c r="J235" s="928"/>
      <c r="K235" s="927"/>
      <c r="L235" s="936" t="s">
        <v>842</v>
      </c>
      <c r="M235" s="927">
        <v>2026</v>
      </c>
    </row>
    <row r="236" spans="1:13" ht="30">
      <c r="A236" s="926"/>
      <c r="B236" s="1369">
        <v>79</v>
      </c>
      <c r="C236" s="932">
        <v>13.1</v>
      </c>
      <c r="D236" s="932">
        <v>1</v>
      </c>
      <c r="E236" s="932" t="s">
        <v>342</v>
      </c>
      <c r="F236" s="926" t="s">
        <v>1119</v>
      </c>
      <c r="G236" s="149"/>
      <c r="H236" s="149"/>
      <c r="I236" s="933"/>
      <c r="J236" s="928"/>
      <c r="K236" s="927"/>
      <c r="L236" s="936" t="s">
        <v>842</v>
      </c>
      <c r="M236" s="927">
        <v>2026</v>
      </c>
    </row>
    <row r="237" spans="1:13" ht="30">
      <c r="A237" s="926"/>
      <c r="B237" s="935">
        <v>86</v>
      </c>
      <c r="C237" s="932">
        <v>19.1</v>
      </c>
      <c r="D237" s="932">
        <v>0.9</v>
      </c>
      <c r="E237" s="162" t="s">
        <v>342</v>
      </c>
      <c r="F237" s="926" t="s">
        <v>1119</v>
      </c>
      <c r="G237" s="149"/>
      <c r="H237" s="149"/>
      <c r="I237" s="933"/>
      <c r="J237" s="928"/>
      <c r="K237" s="927"/>
      <c r="L237" s="936" t="s">
        <v>842</v>
      </c>
      <c r="M237" s="927">
        <v>2026</v>
      </c>
    </row>
    <row r="238" spans="1:13" ht="30">
      <c r="A238" s="926"/>
      <c r="B238" s="935">
        <v>88</v>
      </c>
      <c r="C238" s="932">
        <v>7.4</v>
      </c>
      <c r="D238" s="932">
        <v>1</v>
      </c>
      <c r="E238" s="162" t="s">
        <v>348</v>
      </c>
      <c r="F238" s="926" t="s">
        <v>1119</v>
      </c>
      <c r="G238" s="149"/>
      <c r="H238" s="149"/>
      <c r="I238" s="933"/>
      <c r="J238" s="928"/>
      <c r="K238" s="927"/>
      <c r="L238" s="936" t="s">
        <v>842</v>
      </c>
      <c r="M238" s="927">
        <v>2026</v>
      </c>
    </row>
    <row r="239" spans="1:13" ht="14.25">
      <c r="A239" s="940" t="s">
        <v>298</v>
      </c>
      <c r="B239" s="932"/>
      <c r="C239" s="932"/>
      <c r="D239" s="942">
        <f>D238+D237+D236+D235+D234+D233+D232+D231+D230+D229+D228+D227+D226+D225+D224+D223+D222+D221+D220+D219+D218+D217+D216+D215+D214+D213+D212+D211+D210+D209+D208+D207+D206+D205+D204+D203+D202+D201+D200</f>
        <v>35.8</v>
      </c>
      <c r="E239" s="932"/>
      <c r="F239" s="941"/>
      <c r="G239" s="940"/>
      <c r="H239" s="932"/>
      <c r="I239" s="932"/>
      <c r="J239" s="932"/>
      <c r="K239" s="932"/>
      <c r="L239" s="936"/>
      <c r="M239" s="927"/>
    </row>
    <row r="240" spans="1:13" ht="15">
      <c r="A240" s="205"/>
      <c r="B240" s="205"/>
      <c r="C240" s="206"/>
      <c r="D240" s="207"/>
      <c r="E240" s="206"/>
      <c r="F240" s="2082" t="s">
        <v>388</v>
      </c>
      <c r="G240" s="2082"/>
      <c r="H240" s="2082"/>
      <c r="I240" s="2082"/>
      <c r="J240" s="206"/>
      <c r="K240" s="206"/>
      <c r="L240" s="206"/>
      <c r="M240" s="206"/>
    </row>
    <row r="241" spans="1:13" ht="24" customHeight="1">
      <c r="A241" s="936" t="s">
        <v>384</v>
      </c>
      <c r="B241" s="932">
        <v>6</v>
      </c>
      <c r="C241" s="932">
        <v>13.2</v>
      </c>
      <c r="D241" s="937">
        <v>1</v>
      </c>
      <c r="E241" s="932" t="s">
        <v>349</v>
      </c>
      <c r="F241" s="926" t="s">
        <v>1119</v>
      </c>
      <c r="G241" s="932"/>
      <c r="H241" s="932"/>
      <c r="I241" s="932"/>
      <c r="J241" s="932"/>
      <c r="K241" s="932"/>
      <c r="L241" s="936" t="s">
        <v>842</v>
      </c>
      <c r="M241" s="927">
        <v>2026</v>
      </c>
    </row>
    <row r="242" spans="1:13" ht="24" customHeight="1">
      <c r="A242" s="936"/>
      <c r="B242" s="932">
        <v>14</v>
      </c>
      <c r="C242" s="932">
        <v>1.2</v>
      </c>
      <c r="D242" s="937">
        <v>1</v>
      </c>
      <c r="E242" s="932" t="s">
        <v>215</v>
      </c>
      <c r="F242" s="926" t="s">
        <v>1119</v>
      </c>
      <c r="G242" s="932"/>
      <c r="H242" s="932"/>
      <c r="I242" s="932"/>
      <c r="J242" s="932"/>
      <c r="K242" s="932"/>
      <c r="L242" s="936" t="s">
        <v>842</v>
      </c>
      <c r="M242" s="927">
        <v>2026</v>
      </c>
    </row>
    <row r="243" spans="1:13" ht="23.25" customHeight="1">
      <c r="A243" s="940"/>
      <c r="B243" s="932">
        <v>35</v>
      </c>
      <c r="C243" s="932">
        <v>8.2</v>
      </c>
      <c r="D243" s="937">
        <v>1</v>
      </c>
      <c r="E243" s="932" t="s">
        <v>342</v>
      </c>
      <c r="F243" s="926" t="s">
        <v>1119</v>
      </c>
      <c r="G243" s="932"/>
      <c r="H243" s="932"/>
      <c r="I243" s="932"/>
      <c r="J243" s="932"/>
      <c r="K243" s="932"/>
      <c r="L243" s="936" t="s">
        <v>842</v>
      </c>
      <c r="M243" s="927">
        <v>2026</v>
      </c>
    </row>
    <row r="244" spans="1:13" ht="21.75" customHeight="1">
      <c r="A244" s="940"/>
      <c r="B244" s="932">
        <v>35</v>
      </c>
      <c r="C244" s="932">
        <v>8.3</v>
      </c>
      <c r="D244" s="937">
        <v>1</v>
      </c>
      <c r="E244" s="932" t="s">
        <v>342</v>
      </c>
      <c r="F244" s="926" t="s">
        <v>1119</v>
      </c>
      <c r="G244" s="932"/>
      <c r="H244" s="932"/>
      <c r="I244" s="932"/>
      <c r="J244" s="932"/>
      <c r="K244" s="932"/>
      <c r="L244" s="936" t="s">
        <v>842</v>
      </c>
      <c r="M244" s="927">
        <v>2026</v>
      </c>
    </row>
    <row r="245" spans="1:13" ht="14.25">
      <c r="A245" s="2086" t="s">
        <v>298</v>
      </c>
      <c r="B245" s="2086"/>
      <c r="C245" s="932"/>
      <c r="D245" s="1370">
        <f>D244+D243+D242+D241</f>
        <v>4</v>
      </c>
      <c r="E245" s="932"/>
      <c r="F245" s="932"/>
      <c r="G245" s="932"/>
      <c r="H245" s="932"/>
      <c r="I245" s="932"/>
      <c r="J245" s="932"/>
      <c r="K245" s="932"/>
      <c r="L245" s="936"/>
      <c r="M245" s="932"/>
    </row>
    <row r="246" spans="1:13" ht="15">
      <c r="A246" s="208"/>
      <c r="B246" s="208"/>
      <c r="C246" s="208"/>
      <c r="D246" s="208"/>
      <c r="E246" s="208"/>
      <c r="F246" s="2102" t="s">
        <v>362</v>
      </c>
      <c r="G246" s="2102"/>
      <c r="H246" s="2102"/>
      <c r="I246" s="2102"/>
      <c r="J246" s="208"/>
      <c r="K246" s="208"/>
      <c r="L246" s="208"/>
      <c r="M246" s="208"/>
    </row>
    <row r="247" spans="1:13" ht="14.25">
      <c r="A247" s="926" t="s">
        <v>384</v>
      </c>
      <c r="B247" s="152">
        <v>5</v>
      </c>
      <c r="C247" s="152">
        <v>4.4</v>
      </c>
      <c r="D247" s="152">
        <v>0.9</v>
      </c>
      <c r="E247" s="936" t="s">
        <v>365</v>
      </c>
      <c r="F247" s="926" t="s">
        <v>1119</v>
      </c>
      <c r="G247" s="1083" t="s">
        <v>1121</v>
      </c>
      <c r="H247" s="932" t="s">
        <v>389</v>
      </c>
      <c r="I247" s="1083" t="s">
        <v>1122</v>
      </c>
      <c r="J247" s="936">
        <v>0.25</v>
      </c>
      <c r="K247" s="1083" t="s">
        <v>241</v>
      </c>
      <c r="L247" s="1083"/>
      <c r="M247" s="936">
        <v>2027</v>
      </c>
    </row>
    <row r="248" spans="1:13" ht="14.25">
      <c r="A248" s="53"/>
      <c r="B248" s="152">
        <v>5</v>
      </c>
      <c r="C248" s="1085">
        <v>4.5</v>
      </c>
      <c r="D248" s="1085">
        <v>0.9</v>
      </c>
      <c r="E248" s="1084" t="s">
        <v>365</v>
      </c>
      <c r="F248" s="926" t="s">
        <v>1119</v>
      </c>
      <c r="G248" s="1083" t="s">
        <v>1121</v>
      </c>
      <c r="H248" s="1088" t="s">
        <v>389</v>
      </c>
      <c r="I248" s="1087" t="s">
        <v>1123</v>
      </c>
      <c r="J248" s="1089">
        <v>0.25</v>
      </c>
      <c r="K248" s="1083" t="s">
        <v>241</v>
      </c>
      <c r="L248" s="1083"/>
      <c r="M248" s="936">
        <v>2027</v>
      </c>
    </row>
    <row r="249" spans="1:13" ht="14.25">
      <c r="A249" s="1090"/>
      <c r="B249" s="1084">
        <v>5</v>
      </c>
      <c r="C249" s="1084">
        <v>4.6</v>
      </c>
      <c r="D249" s="1084">
        <v>1</v>
      </c>
      <c r="E249" s="1084" t="s">
        <v>365</v>
      </c>
      <c r="F249" s="926" t="s">
        <v>1119</v>
      </c>
      <c r="G249" s="1084" t="s">
        <v>1124</v>
      </c>
      <c r="H249" s="1088" t="s">
        <v>389</v>
      </c>
      <c r="I249" s="1084">
        <v>7.4</v>
      </c>
      <c r="J249" s="1091">
        <v>0.9</v>
      </c>
      <c r="K249" s="1084" t="s">
        <v>112</v>
      </c>
      <c r="L249" s="1092"/>
      <c r="M249" s="936">
        <v>2027</v>
      </c>
    </row>
    <row r="250" spans="1:13" ht="14.25">
      <c r="A250" s="944"/>
      <c r="B250" s="938">
        <v>5</v>
      </c>
      <c r="C250" s="938">
        <v>4.7</v>
      </c>
      <c r="D250" s="938">
        <v>1</v>
      </c>
      <c r="E250" s="938" t="s">
        <v>365</v>
      </c>
      <c r="F250" s="926" t="s">
        <v>1119</v>
      </c>
      <c r="G250" s="938" t="s">
        <v>1125</v>
      </c>
      <c r="H250" s="191" t="s">
        <v>389</v>
      </c>
      <c r="I250" s="938">
        <v>7.7</v>
      </c>
      <c r="J250" s="1089">
        <v>0.9</v>
      </c>
      <c r="K250" s="938" t="s">
        <v>112</v>
      </c>
      <c r="L250" s="1093"/>
      <c r="M250" s="936">
        <v>2027</v>
      </c>
    </row>
    <row r="251" spans="1:13" ht="14.25">
      <c r="A251" s="1094"/>
      <c r="B251" s="926">
        <v>5</v>
      </c>
      <c r="C251" s="926">
        <v>4.8</v>
      </c>
      <c r="D251" s="926">
        <v>0.7</v>
      </c>
      <c r="E251" s="926" t="s">
        <v>365</v>
      </c>
      <c r="F251" s="926" t="s">
        <v>1119</v>
      </c>
      <c r="G251" s="926" t="s">
        <v>1126</v>
      </c>
      <c r="H251" s="927" t="s">
        <v>389</v>
      </c>
      <c r="I251" s="926">
        <v>8.4</v>
      </c>
      <c r="J251" s="943">
        <v>0.9</v>
      </c>
      <c r="K251" s="926" t="s">
        <v>112</v>
      </c>
      <c r="L251" s="930"/>
      <c r="M251" s="936">
        <v>2027</v>
      </c>
    </row>
    <row r="252" spans="1:13" ht="14.25">
      <c r="A252" s="1094"/>
      <c r="B252" s="926">
        <v>13</v>
      </c>
      <c r="C252" s="926">
        <v>12.5</v>
      </c>
      <c r="D252" s="926">
        <v>1</v>
      </c>
      <c r="E252" s="926" t="s">
        <v>365</v>
      </c>
      <c r="F252" s="926" t="s">
        <v>1119</v>
      </c>
      <c r="G252" s="1372" t="s">
        <v>1127</v>
      </c>
      <c r="H252" s="927" t="s">
        <v>389</v>
      </c>
      <c r="I252" s="926">
        <v>7.9</v>
      </c>
      <c r="J252" s="943">
        <v>0.9</v>
      </c>
      <c r="K252" s="926" t="s">
        <v>112</v>
      </c>
      <c r="L252" s="930"/>
      <c r="M252" s="936">
        <v>2027</v>
      </c>
    </row>
    <row r="253" spans="1:13" ht="14.25">
      <c r="A253" s="1094"/>
      <c r="B253" s="926">
        <v>13</v>
      </c>
      <c r="C253" s="926">
        <v>12.6</v>
      </c>
      <c r="D253" s="926">
        <v>1</v>
      </c>
      <c r="E253" s="926" t="s">
        <v>365</v>
      </c>
      <c r="F253" s="926" t="s">
        <v>1119</v>
      </c>
      <c r="G253" s="926" t="s">
        <v>843</v>
      </c>
      <c r="H253" s="927" t="s">
        <v>389</v>
      </c>
      <c r="I253" s="926">
        <v>7.7</v>
      </c>
      <c r="J253" s="943">
        <v>0.9</v>
      </c>
      <c r="K253" s="926" t="s">
        <v>112</v>
      </c>
      <c r="L253" s="930"/>
      <c r="M253" s="936">
        <v>2027</v>
      </c>
    </row>
    <row r="254" spans="1:13" ht="14.25">
      <c r="A254" s="1094"/>
      <c r="B254" s="926">
        <v>13</v>
      </c>
      <c r="C254" s="926">
        <v>12.7</v>
      </c>
      <c r="D254" s="926">
        <v>1</v>
      </c>
      <c r="E254" s="926" t="s">
        <v>365</v>
      </c>
      <c r="F254" s="926" t="s">
        <v>1119</v>
      </c>
      <c r="G254" s="926" t="s">
        <v>844</v>
      </c>
      <c r="H254" s="927" t="s">
        <v>389</v>
      </c>
      <c r="I254" s="926">
        <v>8.2</v>
      </c>
      <c r="J254" s="943">
        <v>0.9</v>
      </c>
      <c r="K254" s="926" t="s">
        <v>112</v>
      </c>
      <c r="L254" s="930"/>
      <c r="M254" s="936">
        <v>2027</v>
      </c>
    </row>
    <row r="255" spans="1:13" ht="14.25">
      <c r="A255" s="1094"/>
      <c r="B255" s="926">
        <v>20</v>
      </c>
      <c r="C255" s="926">
        <v>8.1</v>
      </c>
      <c r="D255" s="926">
        <v>1</v>
      </c>
      <c r="E255" s="926" t="s">
        <v>365</v>
      </c>
      <c r="F255" s="926" t="s">
        <v>1119</v>
      </c>
      <c r="G255" s="926" t="s">
        <v>843</v>
      </c>
      <c r="H255" s="927" t="s">
        <v>389</v>
      </c>
      <c r="I255" s="926">
        <v>8</v>
      </c>
      <c r="J255" s="943">
        <v>0.9</v>
      </c>
      <c r="K255" s="926" t="s">
        <v>112</v>
      </c>
      <c r="L255" s="930"/>
      <c r="M255" s="936">
        <v>2027</v>
      </c>
    </row>
    <row r="256" spans="1:13" ht="14.25">
      <c r="A256" s="1094"/>
      <c r="B256" s="926">
        <v>22</v>
      </c>
      <c r="C256" s="926">
        <v>2.2</v>
      </c>
      <c r="D256" s="926">
        <v>0.7</v>
      </c>
      <c r="E256" s="926" t="s">
        <v>365</v>
      </c>
      <c r="F256" s="926" t="s">
        <v>1119</v>
      </c>
      <c r="G256" s="926" t="s">
        <v>1128</v>
      </c>
      <c r="H256" s="927" t="s">
        <v>389</v>
      </c>
      <c r="I256" s="926">
        <v>7.7</v>
      </c>
      <c r="J256" s="943">
        <v>0.9</v>
      </c>
      <c r="K256" s="926" t="s">
        <v>112</v>
      </c>
      <c r="L256" s="930"/>
      <c r="M256" s="936">
        <v>2027</v>
      </c>
    </row>
    <row r="257" spans="1:13" ht="14.25">
      <c r="A257" s="1094"/>
      <c r="B257" s="926">
        <v>22</v>
      </c>
      <c r="C257" s="926">
        <v>16.1</v>
      </c>
      <c r="D257" s="926">
        <v>0.7</v>
      </c>
      <c r="E257" s="926" t="s">
        <v>365</v>
      </c>
      <c r="F257" s="926" t="s">
        <v>1119</v>
      </c>
      <c r="G257" s="926" t="s">
        <v>1129</v>
      </c>
      <c r="H257" s="927" t="s">
        <v>389</v>
      </c>
      <c r="I257" s="926">
        <v>8</v>
      </c>
      <c r="J257" s="943">
        <v>0.9</v>
      </c>
      <c r="K257" s="926" t="s">
        <v>112</v>
      </c>
      <c r="L257" s="930"/>
      <c r="M257" s="936">
        <v>2027</v>
      </c>
    </row>
    <row r="258" spans="1:13" ht="14.25">
      <c r="A258" s="1094"/>
      <c r="B258" s="926">
        <v>30</v>
      </c>
      <c r="C258" s="926">
        <v>19.4</v>
      </c>
      <c r="D258" s="926">
        <v>1</v>
      </c>
      <c r="E258" s="926" t="s">
        <v>365</v>
      </c>
      <c r="F258" s="926" t="s">
        <v>1119</v>
      </c>
      <c r="G258" s="926" t="s">
        <v>844</v>
      </c>
      <c r="H258" s="927" t="s">
        <v>389</v>
      </c>
      <c r="I258" s="926">
        <v>8.2</v>
      </c>
      <c r="J258" s="943">
        <v>0.9</v>
      </c>
      <c r="K258" s="926" t="s">
        <v>112</v>
      </c>
      <c r="L258" s="930"/>
      <c r="M258" s="936">
        <v>2027</v>
      </c>
    </row>
    <row r="259" spans="1:13" ht="14.25">
      <c r="A259" s="1094"/>
      <c r="B259" s="926">
        <v>30</v>
      </c>
      <c r="C259" s="926">
        <v>19.5</v>
      </c>
      <c r="D259" s="926">
        <v>1</v>
      </c>
      <c r="E259" s="926" t="s">
        <v>365</v>
      </c>
      <c r="F259" s="926" t="s">
        <v>1119</v>
      </c>
      <c r="G259" s="926" t="s">
        <v>1130</v>
      </c>
      <c r="H259" s="927" t="s">
        <v>389</v>
      </c>
      <c r="I259" s="926">
        <v>7.8</v>
      </c>
      <c r="J259" s="943">
        <v>0.9</v>
      </c>
      <c r="K259" s="926" t="s">
        <v>112</v>
      </c>
      <c r="L259" s="930"/>
      <c r="M259" s="936">
        <v>2027</v>
      </c>
    </row>
    <row r="260" spans="1:13" ht="14.25">
      <c r="A260" s="1094"/>
      <c r="B260" s="926">
        <v>41</v>
      </c>
      <c r="C260" s="926">
        <v>8.4</v>
      </c>
      <c r="D260" s="926">
        <v>1</v>
      </c>
      <c r="E260" s="926" t="s">
        <v>365</v>
      </c>
      <c r="F260" s="926" t="s">
        <v>1119</v>
      </c>
      <c r="G260" s="926" t="s">
        <v>843</v>
      </c>
      <c r="H260" s="927" t="s">
        <v>389</v>
      </c>
      <c r="I260" s="926">
        <v>7.9</v>
      </c>
      <c r="J260" s="943">
        <v>0.9</v>
      </c>
      <c r="K260" s="926" t="s">
        <v>112</v>
      </c>
      <c r="L260" s="930"/>
      <c r="M260" s="936">
        <v>2027</v>
      </c>
    </row>
    <row r="261" spans="1:13" ht="14.25">
      <c r="A261" s="1094"/>
      <c r="B261" s="926">
        <v>41</v>
      </c>
      <c r="C261" s="926">
        <v>8.5</v>
      </c>
      <c r="D261" s="926">
        <v>1</v>
      </c>
      <c r="E261" s="926" t="s">
        <v>365</v>
      </c>
      <c r="F261" s="926" t="s">
        <v>1119</v>
      </c>
      <c r="G261" s="926" t="s">
        <v>843</v>
      </c>
      <c r="H261" s="927" t="s">
        <v>389</v>
      </c>
      <c r="I261" s="926">
        <v>8.3</v>
      </c>
      <c r="J261" s="943">
        <v>0.9</v>
      </c>
      <c r="K261" s="926" t="s">
        <v>112</v>
      </c>
      <c r="L261" s="930"/>
      <c r="M261" s="936">
        <v>2027</v>
      </c>
    </row>
    <row r="262" spans="1:13" ht="14.25">
      <c r="A262" s="1094"/>
      <c r="B262" s="926">
        <v>63</v>
      </c>
      <c r="C262" s="926">
        <v>6.1</v>
      </c>
      <c r="D262" s="926">
        <v>0.9</v>
      </c>
      <c r="E262" s="926" t="s">
        <v>365</v>
      </c>
      <c r="F262" s="926" t="s">
        <v>1119</v>
      </c>
      <c r="G262" s="926" t="s">
        <v>1127</v>
      </c>
      <c r="H262" s="927" t="s">
        <v>389</v>
      </c>
      <c r="I262" s="926">
        <v>8.1</v>
      </c>
      <c r="J262" s="943">
        <v>0.9</v>
      </c>
      <c r="K262" s="926" t="s">
        <v>112</v>
      </c>
      <c r="L262" s="930"/>
      <c r="M262" s="936">
        <v>2027</v>
      </c>
    </row>
    <row r="263" spans="1:13" ht="14.25">
      <c r="A263" s="1094"/>
      <c r="B263" s="926">
        <v>70</v>
      </c>
      <c r="C263" s="926">
        <v>1.4</v>
      </c>
      <c r="D263" s="926">
        <v>1</v>
      </c>
      <c r="E263" s="926" t="s">
        <v>365</v>
      </c>
      <c r="F263" s="926" t="s">
        <v>1119</v>
      </c>
      <c r="G263" s="926" t="s">
        <v>843</v>
      </c>
      <c r="H263" s="927" t="s">
        <v>389</v>
      </c>
      <c r="I263" s="926">
        <v>7.9</v>
      </c>
      <c r="J263" s="943">
        <v>0.9</v>
      </c>
      <c r="K263" s="926" t="s">
        <v>112</v>
      </c>
      <c r="L263" s="930"/>
      <c r="M263" s="936">
        <v>2027</v>
      </c>
    </row>
    <row r="264" spans="1:13" ht="14.25">
      <c r="A264" s="53" t="s">
        <v>298</v>
      </c>
      <c r="B264" s="53"/>
      <c r="C264" s="53"/>
      <c r="D264" s="963">
        <f>D263+D262+D261+D260+D259+D258+D257+D256+D255+D254+D253+D252+D251+D250+D249+D248+D247</f>
        <v>15.8</v>
      </c>
      <c r="E264" s="53"/>
      <c r="F264" s="53"/>
      <c r="G264" s="53"/>
      <c r="H264" s="53"/>
      <c r="I264" s="53"/>
      <c r="J264" s="53"/>
      <c r="K264" s="151"/>
      <c r="L264" s="53"/>
      <c r="M264" s="53"/>
    </row>
    <row r="265" spans="1:13" ht="14.25">
      <c r="A265" s="2087" t="s">
        <v>391</v>
      </c>
      <c r="B265" s="2088"/>
      <c r="C265" s="680"/>
      <c r="D265" s="956">
        <f>D264+D245+D239+D198+D150+D87</f>
        <v>181.59999999999997</v>
      </c>
      <c r="E265" s="54"/>
      <c r="F265" s="54"/>
      <c r="G265" s="54"/>
      <c r="H265" s="54"/>
      <c r="I265" s="54"/>
      <c r="J265" s="54"/>
      <c r="K265" s="54"/>
      <c r="L265" s="54"/>
      <c r="M265" s="54"/>
    </row>
    <row r="268" spans="1:4" ht="18">
      <c r="A268" s="1716" t="s">
        <v>1873</v>
      </c>
      <c r="D268" s="1061">
        <f>D269+D270</f>
        <v>208.79999999999998</v>
      </c>
    </row>
    <row r="269" spans="1:4" ht="18">
      <c r="A269" s="1717" t="s">
        <v>1872</v>
      </c>
      <c r="D269" s="1061">
        <v>27.2</v>
      </c>
    </row>
    <row r="270" spans="1:4" ht="18">
      <c r="A270" s="1717" t="s">
        <v>1874</v>
      </c>
      <c r="D270" s="1061">
        <v>181.6</v>
      </c>
    </row>
  </sheetData>
  <sheetProtection/>
  <mergeCells count="45">
    <mergeCell ref="A198:B198"/>
    <mergeCell ref="A245:B245"/>
    <mergeCell ref="A265:B265"/>
    <mergeCell ref="F55:I55"/>
    <mergeCell ref="A87:B87"/>
    <mergeCell ref="A88:B88"/>
    <mergeCell ref="F88:I88"/>
    <mergeCell ref="F199:I199"/>
    <mergeCell ref="F151:I151"/>
    <mergeCell ref="F246:I246"/>
    <mergeCell ref="F240:I240"/>
    <mergeCell ref="A150:B150"/>
    <mergeCell ref="A49:M49"/>
    <mergeCell ref="A50:M50"/>
    <mergeCell ref="E52:E53"/>
    <mergeCell ref="M52:M53"/>
    <mergeCell ref="G52:K52"/>
    <mergeCell ref="A52:A53"/>
    <mergeCell ref="B52:B53"/>
    <mergeCell ref="C52:C53"/>
    <mergeCell ref="L52:L53"/>
    <mergeCell ref="D52:D53"/>
    <mergeCell ref="B45:D45"/>
    <mergeCell ref="B9:D9"/>
    <mergeCell ref="B22:D22"/>
    <mergeCell ref="H39:L39"/>
    <mergeCell ref="A5:A7"/>
    <mergeCell ref="B5:B7"/>
    <mergeCell ref="C5:C7"/>
    <mergeCell ref="L5:L7"/>
    <mergeCell ref="M5:U5"/>
    <mergeCell ref="E5:E7"/>
    <mergeCell ref="F5:F7"/>
    <mergeCell ref="G5:G7"/>
    <mergeCell ref="K5:K7"/>
    <mergeCell ref="A1:S1"/>
    <mergeCell ref="A2:T2"/>
    <mergeCell ref="A3:T3"/>
    <mergeCell ref="I6:I7"/>
    <mergeCell ref="J6:J7"/>
    <mergeCell ref="M6:M7"/>
    <mergeCell ref="H5:H7"/>
    <mergeCell ref="I5:J5"/>
    <mergeCell ref="D5:D7"/>
    <mergeCell ref="N6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U265"/>
  <sheetViews>
    <sheetView zoomScalePageLayoutView="0" workbookViewId="0" topLeftCell="A1">
      <selection activeCell="D266" sqref="D266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7.8515625" style="0" customWidth="1"/>
    <col min="4" max="4" width="10.140625" style="0" customWidth="1"/>
    <col min="5" max="5" width="11.57421875" style="0" customWidth="1"/>
    <col min="6" max="6" width="15.28125" style="0" customWidth="1"/>
    <col min="7" max="7" width="16.00390625" style="0" customWidth="1"/>
    <col min="8" max="8" width="13.421875" style="0" customWidth="1"/>
    <col min="9" max="9" width="12.421875" style="0" customWidth="1"/>
    <col min="11" max="11" width="22.00390625" style="0" customWidth="1"/>
    <col min="12" max="12" width="12.57421875" style="0" customWidth="1"/>
    <col min="13" max="13" width="12.00390625" style="0" bestFit="1" customWidth="1"/>
    <col min="14" max="14" width="13.57421875" style="0" customWidth="1"/>
    <col min="17" max="19" width="0" style="0" hidden="1" customWidth="1"/>
    <col min="20" max="20" width="14.28125" style="0" customWidth="1"/>
    <col min="21" max="21" width="11.140625" style="0" customWidth="1"/>
  </cols>
  <sheetData>
    <row r="2" spans="1:21" ht="17.25">
      <c r="A2" s="2128" t="s">
        <v>332</v>
      </c>
      <c r="B2" s="2128"/>
      <c r="C2" s="2128"/>
      <c r="D2" s="2128"/>
      <c r="E2" s="2128"/>
      <c r="F2" s="2128"/>
      <c r="G2" s="2128"/>
      <c r="H2" s="2128"/>
      <c r="I2" s="2128"/>
      <c r="J2" s="2128"/>
      <c r="K2" s="2128"/>
      <c r="L2" s="2128"/>
      <c r="M2" s="2128"/>
      <c r="N2" s="2128"/>
      <c r="O2" s="2128"/>
      <c r="P2" s="2128"/>
      <c r="Q2" s="2128"/>
      <c r="R2" s="44"/>
      <c r="S2" s="44"/>
      <c r="T2" s="44"/>
      <c r="U2" s="44"/>
    </row>
    <row r="3" spans="1:21" ht="17.25">
      <c r="A3" s="2128" t="s">
        <v>1493</v>
      </c>
      <c r="B3" s="2128"/>
      <c r="C3" s="2128"/>
      <c r="D3" s="2128"/>
      <c r="E3" s="2128"/>
      <c r="F3" s="2128"/>
      <c r="G3" s="2128"/>
      <c r="H3" s="2128"/>
      <c r="I3" s="2128"/>
      <c r="J3" s="2128"/>
      <c r="K3" s="2128"/>
      <c r="L3" s="2128"/>
      <c r="M3" s="2128"/>
      <c r="N3" s="2128"/>
      <c r="O3" s="2128"/>
      <c r="P3" s="2128"/>
      <c r="Q3" s="2128"/>
      <c r="R3" s="2128"/>
      <c r="S3" s="2128"/>
      <c r="T3" s="2128"/>
      <c r="U3" s="2128"/>
    </row>
    <row r="4" spans="1:21" ht="17.25">
      <c r="A4" s="2129" t="s">
        <v>393</v>
      </c>
      <c r="B4" s="2129"/>
      <c r="C4" s="2129"/>
      <c r="D4" s="2129"/>
      <c r="E4" s="2129"/>
      <c r="F4" s="2129"/>
      <c r="G4" s="2129"/>
      <c r="H4" s="2129"/>
      <c r="I4" s="2129"/>
      <c r="J4" s="2129"/>
      <c r="K4" s="2129"/>
      <c r="L4" s="2130"/>
      <c r="M4" s="2130"/>
      <c r="N4" s="2130"/>
      <c r="O4" s="2130"/>
      <c r="P4" s="2130"/>
      <c r="Q4" s="2130"/>
      <c r="R4" s="732"/>
      <c r="S4" s="732"/>
      <c r="T4" s="732"/>
      <c r="U4" s="732"/>
    </row>
    <row r="5" spans="1:21" ht="14.25">
      <c r="A5" s="2106" t="s">
        <v>183</v>
      </c>
      <c r="B5" s="2106" t="s">
        <v>184</v>
      </c>
      <c r="C5" s="2112" t="s">
        <v>185</v>
      </c>
      <c r="D5" s="2121" t="s">
        <v>394</v>
      </c>
      <c r="E5" s="2106" t="s">
        <v>187</v>
      </c>
      <c r="F5" s="2112" t="s">
        <v>395</v>
      </c>
      <c r="G5" s="2106" t="s">
        <v>396</v>
      </c>
      <c r="H5" s="2134" t="s">
        <v>397</v>
      </c>
      <c r="I5" s="2135"/>
      <c r="J5" s="2106" t="s">
        <v>191</v>
      </c>
      <c r="K5" s="2131" t="s">
        <v>192</v>
      </c>
      <c r="L5" s="2115" t="s">
        <v>398</v>
      </c>
      <c r="M5" s="2116"/>
      <c r="N5" s="2116"/>
      <c r="O5" s="2116"/>
      <c r="P5" s="2116"/>
      <c r="Q5" s="2116"/>
      <c r="R5" s="2116"/>
      <c r="S5" s="2116"/>
      <c r="T5" s="2116"/>
      <c r="U5" s="2117"/>
    </row>
    <row r="6" spans="1:21" ht="14.25">
      <c r="A6" s="2107"/>
      <c r="B6" s="2107"/>
      <c r="C6" s="2113"/>
      <c r="D6" s="2122"/>
      <c r="E6" s="2107"/>
      <c r="F6" s="2113"/>
      <c r="G6" s="2107"/>
      <c r="H6" s="2106" t="s">
        <v>399</v>
      </c>
      <c r="I6" s="2118" t="s">
        <v>400</v>
      </c>
      <c r="J6" s="2107"/>
      <c r="K6" s="2132"/>
      <c r="L6" s="2109" t="s">
        <v>298</v>
      </c>
      <c r="M6" s="2115" t="s">
        <v>401</v>
      </c>
      <c r="N6" s="2116"/>
      <c r="O6" s="2116"/>
      <c r="P6" s="2116"/>
      <c r="Q6" s="2116"/>
      <c r="R6" s="2116"/>
      <c r="S6" s="2116"/>
      <c r="T6" s="2116"/>
      <c r="U6" s="2117"/>
    </row>
    <row r="7" spans="1:21" ht="27" customHeight="1">
      <c r="A7" s="2107"/>
      <c r="B7" s="2107"/>
      <c r="C7" s="2113"/>
      <c r="D7" s="2122"/>
      <c r="E7" s="2107"/>
      <c r="F7" s="2113"/>
      <c r="G7" s="2107"/>
      <c r="H7" s="2107"/>
      <c r="I7" s="2119"/>
      <c r="J7" s="2107"/>
      <c r="K7" s="2132"/>
      <c r="L7" s="2110"/>
      <c r="M7" s="2126" t="s">
        <v>402</v>
      </c>
      <c r="N7" s="2124" t="s">
        <v>403</v>
      </c>
      <c r="O7" s="2124" t="s">
        <v>1504</v>
      </c>
      <c r="P7" s="2124" t="s">
        <v>1505</v>
      </c>
      <c r="Q7" s="2126" t="s">
        <v>1027</v>
      </c>
      <c r="R7" s="2126" t="s">
        <v>406</v>
      </c>
      <c r="S7" s="2124" t="s">
        <v>407</v>
      </c>
      <c r="T7" s="2124" t="s">
        <v>1506</v>
      </c>
      <c r="U7" s="2124" t="s">
        <v>408</v>
      </c>
    </row>
    <row r="8" spans="1:21" ht="29.25" customHeight="1">
      <c r="A8" s="2108"/>
      <c r="B8" s="2108"/>
      <c r="C8" s="2114"/>
      <c r="D8" s="2123"/>
      <c r="E8" s="2108"/>
      <c r="F8" s="2114"/>
      <c r="G8" s="2108"/>
      <c r="H8" s="2108"/>
      <c r="I8" s="2120"/>
      <c r="J8" s="2108"/>
      <c r="K8" s="2133"/>
      <c r="L8" s="2111"/>
      <c r="M8" s="2127"/>
      <c r="N8" s="2125"/>
      <c r="O8" s="2125"/>
      <c r="P8" s="2125"/>
      <c r="Q8" s="2127"/>
      <c r="R8" s="2127"/>
      <c r="S8" s="2125"/>
      <c r="T8" s="2125"/>
      <c r="U8" s="2125"/>
    </row>
    <row r="9" spans="1:21" ht="15">
      <c r="A9" s="209" t="s">
        <v>409</v>
      </c>
      <c r="B9" s="210"/>
      <c r="C9" s="210"/>
      <c r="D9" s="210"/>
      <c r="E9" s="210"/>
      <c r="F9" s="211"/>
      <c r="G9" s="211"/>
      <c r="H9" s="210"/>
      <c r="I9" s="210"/>
      <c r="J9" s="211"/>
      <c r="K9" s="211"/>
      <c r="L9" s="210"/>
      <c r="M9" s="210"/>
      <c r="N9" s="210"/>
      <c r="O9" s="210"/>
      <c r="P9" s="210"/>
      <c r="Q9" s="210"/>
      <c r="R9" s="1"/>
      <c r="S9" s="1"/>
      <c r="T9" s="1"/>
      <c r="U9" s="1"/>
    </row>
    <row r="10" spans="1:21" ht="15">
      <c r="A10" s="1563" t="s">
        <v>410</v>
      </c>
      <c r="B10" s="1564"/>
      <c r="C10" s="1564"/>
      <c r="D10" s="1564"/>
      <c r="E10" s="46"/>
      <c r="F10" s="47"/>
      <c r="G10" s="47"/>
      <c r="H10" s="46"/>
      <c r="I10" s="46"/>
      <c r="J10" s="47"/>
      <c r="K10" s="47"/>
      <c r="L10" s="46"/>
      <c r="M10" s="46"/>
      <c r="N10" s="46"/>
      <c r="O10" s="46"/>
      <c r="P10" s="46"/>
      <c r="Q10" s="46"/>
      <c r="R10" s="48"/>
      <c r="S10" s="48"/>
      <c r="T10" s="48"/>
      <c r="U10" s="48"/>
    </row>
    <row r="11" spans="1:21" ht="15">
      <c r="A11" s="2">
        <v>1</v>
      </c>
      <c r="B11" s="8">
        <v>7</v>
      </c>
      <c r="C11" s="6" t="s">
        <v>1494</v>
      </c>
      <c r="D11" s="9">
        <v>1</v>
      </c>
      <c r="E11" s="6" t="s">
        <v>364</v>
      </c>
      <c r="F11" s="6" t="s">
        <v>354</v>
      </c>
      <c r="G11" s="6" t="s">
        <v>411</v>
      </c>
      <c r="H11" s="4" t="s">
        <v>412</v>
      </c>
      <c r="I11" s="4" t="s">
        <v>818</v>
      </c>
      <c r="J11" s="6" t="s">
        <v>417</v>
      </c>
      <c r="K11" s="6" t="s">
        <v>1101</v>
      </c>
      <c r="L11" s="7">
        <f aca="true" t="shared" si="0" ref="L11:L21">SUM(M11:T11)</f>
        <v>3.33</v>
      </c>
      <c r="M11" s="1"/>
      <c r="N11" s="1">
        <v>3.33</v>
      </c>
      <c r="O11" s="1"/>
      <c r="P11" s="1"/>
      <c r="Q11" s="1"/>
      <c r="R11" s="1"/>
      <c r="S11" s="1"/>
      <c r="T11" s="1"/>
      <c r="U11" s="1"/>
    </row>
    <row r="12" spans="1:21" ht="15">
      <c r="A12" s="2">
        <v>2</v>
      </c>
      <c r="B12" s="8">
        <v>8</v>
      </c>
      <c r="C12" s="6" t="s">
        <v>1490</v>
      </c>
      <c r="D12" s="9">
        <v>0.9</v>
      </c>
      <c r="E12" s="6" t="s">
        <v>364</v>
      </c>
      <c r="F12" s="6" t="s">
        <v>354</v>
      </c>
      <c r="G12" s="6" t="s">
        <v>411</v>
      </c>
      <c r="H12" s="4" t="s">
        <v>412</v>
      </c>
      <c r="I12" s="4" t="s">
        <v>818</v>
      </c>
      <c r="J12" s="6" t="s">
        <v>417</v>
      </c>
      <c r="K12" s="6" t="s">
        <v>1101</v>
      </c>
      <c r="L12" s="7">
        <f t="shared" si="0"/>
        <v>3.33</v>
      </c>
      <c r="M12" s="1"/>
      <c r="N12" s="1">
        <v>3.33</v>
      </c>
      <c r="O12" s="1"/>
      <c r="P12" s="1"/>
      <c r="Q12" s="1"/>
      <c r="R12" s="1"/>
      <c r="S12" s="1"/>
      <c r="T12" s="1"/>
      <c r="U12" s="1"/>
    </row>
    <row r="13" spans="1:21" ht="15">
      <c r="A13" s="2">
        <v>3</v>
      </c>
      <c r="B13" s="8">
        <v>8</v>
      </c>
      <c r="C13" s="6" t="s">
        <v>1495</v>
      </c>
      <c r="D13" s="9">
        <v>1</v>
      </c>
      <c r="E13" s="6" t="s">
        <v>364</v>
      </c>
      <c r="F13" s="6" t="s">
        <v>354</v>
      </c>
      <c r="G13" s="6" t="s">
        <v>411</v>
      </c>
      <c r="H13" s="4" t="s">
        <v>412</v>
      </c>
      <c r="I13" s="4" t="s">
        <v>818</v>
      </c>
      <c r="J13" s="6" t="s">
        <v>417</v>
      </c>
      <c r="K13" s="6" t="s">
        <v>1101</v>
      </c>
      <c r="L13" s="7">
        <f t="shared" si="0"/>
        <v>3.33</v>
      </c>
      <c r="M13" s="1"/>
      <c r="N13" s="1">
        <v>3.33</v>
      </c>
      <c r="O13" s="1"/>
      <c r="P13" s="1"/>
      <c r="Q13" s="1"/>
      <c r="R13" s="1"/>
      <c r="S13" s="1"/>
      <c r="T13" s="1"/>
      <c r="U13" s="1"/>
    </row>
    <row r="14" spans="1:21" ht="15">
      <c r="A14" s="2">
        <v>4</v>
      </c>
      <c r="B14" s="8">
        <v>8</v>
      </c>
      <c r="C14" s="6" t="s">
        <v>1496</v>
      </c>
      <c r="D14" s="9">
        <v>1</v>
      </c>
      <c r="E14" s="6" t="s">
        <v>364</v>
      </c>
      <c r="F14" s="6" t="s">
        <v>354</v>
      </c>
      <c r="G14" s="6" t="s">
        <v>411</v>
      </c>
      <c r="H14" s="4" t="s">
        <v>412</v>
      </c>
      <c r="I14" s="4" t="s">
        <v>818</v>
      </c>
      <c r="J14" s="6" t="s">
        <v>417</v>
      </c>
      <c r="K14" s="6" t="s">
        <v>1101</v>
      </c>
      <c r="L14" s="7">
        <f t="shared" si="0"/>
        <v>3.33</v>
      </c>
      <c r="M14" s="1"/>
      <c r="N14" s="1">
        <v>3.33</v>
      </c>
      <c r="O14" s="1"/>
      <c r="P14" s="1"/>
      <c r="Q14" s="1"/>
      <c r="R14" s="1"/>
      <c r="S14" s="1"/>
      <c r="T14" s="1"/>
      <c r="U14" s="1"/>
    </row>
    <row r="15" spans="1:21" ht="15">
      <c r="A15" s="2">
        <v>5</v>
      </c>
      <c r="B15" s="8">
        <v>17</v>
      </c>
      <c r="C15" s="6" t="s">
        <v>749</v>
      </c>
      <c r="D15" s="9">
        <v>1</v>
      </c>
      <c r="E15" s="6" t="s">
        <v>364</v>
      </c>
      <c r="F15" s="6" t="s">
        <v>342</v>
      </c>
      <c r="G15" s="6" t="s">
        <v>411</v>
      </c>
      <c r="H15" s="4" t="s">
        <v>412</v>
      </c>
      <c r="I15" s="4" t="s">
        <v>818</v>
      </c>
      <c r="J15" s="6" t="s">
        <v>417</v>
      </c>
      <c r="K15" s="6" t="s">
        <v>1101</v>
      </c>
      <c r="L15" s="7">
        <f t="shared" si="0"/>
        <v>3.33</v>
      </c>
      <c r="M15" s="1"/>
      <c r="N15" s="1">
        <v>3.33</v>
      </c>
      <c r="O15" s="1"/>
      <c r="P15" s="1"/>
      <c r="Q15" s="1"/>
      <c r="R15" s="1"/>
      <c r="S15" s="1"/>
      <c r="T15" s="1"/>
      <c r="U15" s="1"/>
    </row>
    <row r="16" spans="1:21" ht="15">
      <c r="A16" s="2">
        <v>6</v>
      </c>
      <c r="B16" s="8">
        <v>39</v>
      </c>
      <c r="C16" s="6" t="s">
        <v>218</v>
      </c>
      <c r="D16" s="9">
        <v>0.9</v>
      </c>
      <c r="E16" s="6" t="s">
        <v>309</v>
      </c>
      <c r="F16" s="6" t="s">
        <v>342</v>
      </c>
      <c r="G16" s="6" t="s">
        <v>411</v>
      </c>
      <c r="H16" s="4" t="s">
        <v>412</v>
      </c>
      <c r="I16" s="4" t="s">
        <v>818</v>
      </c>
      <c r="J16" s="6" t="s">
        <v>371</v>
      </c>
      <c r="K16" s="6" t="s">
        <v>1497</v>
      </c>
      <c r="L16" s="7">
        <f>SUM(M16:T16)</f>
        <v>5.312</v>
      </c>
      <c r="M16" s="23">
        <f>(5680*50/100)/1000*D16</f>
        <v>2.556</v>
      </c>
      <c r="N16" s="23">
        <f>(5680*50/100)/1000*D16</f>
        <v>2.556</v>
      </c>
      <c r="O16" s="1"/>
      <c r="P16" s="1"/>
      <c r="Q16" s="1">
        <v>0.2</v>
      </c>
      <c r="R16" s="1"/>
      <c r="S16" s="1"/>
      <c r="T16" s="1"/>
      <c r="U16" s="1"/>
    </row>
    <row r="17" spans="1:21" ht="15">
      <c r="A17" s="2">
        <v>7</v>
      </c>
      <c r="B17" s="8">
        <v>34</v>
      </c>
      <c r="C17" s="6" t="s">
        <v>1498</v>
      </c>
      <c r="D17" s="9">
        <v>0.9</v>
      </c>
      <c r="E17" s="6" t="s">
        <v>309</v>
      </c>
      <c r="F17" s="6" t="s">
        <v>342</v>
      </c>
      <c r="G17" s="6" t="s">
        <v>411</v>
      </c>
      <c r="H17" s="4" t="s">
        <v>412</v>
      </c>
      <c r="I17" s="4" t="s">
        <v>818</v>
      </c>
      <c r="J17" s="6" t="s">
        <v>371</v>
      </c>
      <c r="K17" s="6" t="s">
        <v>1499</v>
      </c>
      <c r="L17" s="7">
        <f>SUM(M17:T17)</f>
        <v>5.112</v>
      </c>
      <c r="M17" s="23">
        <f>(5680*50/100)/1000*D17</f>
        <v>2.556</v>
      </c>
      <c r="N17" s="23">
        <f>(5680*50/100)/1000*D17</f>
        <v>2.556</v>
      </c>
      <c r="O17" s="23"/>
      <c r="P17" s="23"/>
      <c r="Q17" s="1"/>
      <c r="R17" s="1"/>
      <c r="S17" s="1"/>
      <c r="T17" s="1"/>
      <c r="U17" s="1"/>
    </row>
    <row r="18" spans="1:21" ht="15">
      <c r="A18" s="2">
        <v>8</v>
      </c>
      <c r="B18" s="8">
        <v>39</v>
      </c>
      <c r="C18" s="6" t="s">
        <v>1286</v>
      </c>
      <c r="D18" s="9">
        <v>0.8</v>
      </c>
      <c r="E18" s="6" t="s">
        <v>341</v>
      </c>
      <c r="F18" s="6" t="s">
        <v>342</v>
      </c>
      <c r="G18" s="6" t="s">
        <v>411</v>
      </c>
      <c r="H18" s="4" t="s">
        <v>412</v>
      </c>
      <c r="I18" s="4" t="s">
        <v>818</v>
      </c>
      <c r="J18" s="6" t="s">
        <v>371</v>
      </c>
      <c r="K18" s="6" t="s">
        <v>1500</v>
      </c>
      <c r="L18" s="7">
        <f>SUM(M18:T18)</f>
        <v>4.544</v>
      </c>
      <c r="M18" s="23"/>
      <c r="N18" s="23">
        <f>(5680*25/100)/1000*D18</f>
        <v>1.136</v>
      </c>
      <c r="O18" s="23">
        <f>(5680*75/100)/1000*D18</f>
        <v>3.408</v>
      </c>
      <c r="P18" s="23"/>
      <c r="Q18" s="1"/>
      <c r="R18" s="1"/>
      <c r="S18" s="1"/>
      <c r="T18" s="1"/>
      <c r="U18" s="1"/>
    </row>
    <row r="19" spans="1:21" ht="15">
      <c r="A19" s="2">
        <v>9</v>
      </c>
      <c r="B19" s="8">
        <v>40</v>
      </c>
      <c r="C19" s="6" t="s">
        <v>1501</v>
      </c>
      <c r="D19" s="9">
        <v>1</v>
      </c>
      <c r="E19" s="6" t="s">
        <v>309</v>
      </c>
      <c r="F19" s="6" t="s">
        <v>342</v>
      </c>
      <c r="G19" s="6" t="s">
        <v>411</v>
      </c>
      <c r="H19" s="4" t="s">
        <v>412</v>
      </c>
      <c r="I19" s="4" t="s">
        <v>818</v>
      </c>
      <c r="J19" s="6" t="s">
        <v>371</v>
      </c>
      <c r="K19" s="6" t="s">
        <v>1499</v>
      </c>
      <c r="L19" s="7">
        <f>SUM(M19:T19)</f>
        <v>5.68</v>
      </c>
      <c r="M19" s="23">
        <f>(5680*50/100)/1000*D19</f>
        <v>2.84</v>
      </c>
      <c r="N19" s="23">
        <f>(5680*50/100)/1000*D19</f>
        <v>2.84</v>
      </c>
      <c r="O19" s="23"/>
      <c r="P19" s="23"/>
      <c r="Q19" s="1"/>
      <c r="R19" s="1"/>
      <c r="S19" s="1"/>
      <c r="T19" s="1"/>
      <c r="U19" s="1"/>
    </row>
    <row r="20" spans="1:21" ht="15">
      <c r="A20" s="2">
        <v>10</v>
      </c>
      <c r="B20" s="8">
        <v>53</v>
      </c>
      <c r="C20" s="6" t="s">
        <v>1265</v>
      </c>
      <c r="D20" s="9">
        <v>0.4</v>
      </c>
      <c r="E20" s="6" t="s">
        <v>341</v>
      </c>
      <c r="F20" s="6" t="s">
        <v>354</v>
      </c>
      <c r="G20" s="6" t="s">
        <v>411</v>
      </c>
      <c r="H20" s="4" t="s">
        <v>412</v>
      </c>
      <c r="I20" s="4" t="s">
        <v>818</v>
      </c>
      <c r="J20" s="6" t="s">
        <v>371</v>
      </c>
      <c r="K20" s="6" t="s">
        <v>1502</v>
      </c>
      <c r="L20" s="7">
        <f>SUM(M20:T20)</f>
        <v>2.372</v>
      </c>
      <c r="M20" s="23"/>
      <c r="N20" s="23">
        <f>(5680*25/100)/1000*D20</f>
        <v>0.568</v>
      </c>
      <c r="O20" s="23">
        <f>(5680*75/100)/1000*D20</f>
        <v>1.704</v>
      </c>
      <c r="P20" s="23"/>
      <c r="Q20" s="1">
        <v>0.1</v>
      </c>
      <c r="R20" s="1"/>
      <c r="S20" s="1"/>
      <c r="T20" s="1"/>
      <c r="U20" s="1"/>
    </row>
    <row r="21" spans="1:21" ht="15">
      <c r="A21" s="2">
        <v>11</v>
      </c>
      <c r="B21" s="8">
        <v>54</v>
      </c>
      <c r="C21" s="6" t="s">
        <v>1503</v>
      </c>
      <c r="D21" s="9">
        <v>1</v>
      </c>
      <c r="E21" s="6" t="s">
        <v>309</v>
      </c>
      <c r="F21" s="6" t="s">
        <v>342</v>
      </c>
      <c r="G21" s="6" t="s">
        <v>411</v>
      </c>
      <c r="H21" s="4" t="s">
        <v>412</v>
      </c>
      <c r="I21" s="4" t="s">
        <v>818</v>
      </c>
      <c r="J21" s="6" t="s">
        <v>371</v>
      </c>
      <c r="K21" s="6" t="s">
        <v>1499</v>
      </c>
      <c r="L21" s="7">
        <f t="shared" si="0"/>
        <v>5.68</v>
      </c>
      <c r="M21" s="23">
        <f>(5680*50/100)/1000*D21</f>
        <v>2.84</v>
      </c>
      <c r="N21" s="23">
        <f>(5680*50/100)/1000*D21</f>
        <v>2.84</v>
      </c>
      <c r="O21" s="23"/>
      <c r="P21" s="23"/>
      <c r="Q21" s="1"/>
      <c r="R21" s="1"/>
      <c r="S21" s="1"/>
      <c r="T21" s="1"/>
      <c r="U21" s="1"/>
    </row>
    <row r="22" spans="1:21" ht="15">
      <c r="A22" s="212" t="s">
        <v>298</v>
      </c>
      <c r="B22" s="213"/>
      <c r="C22" s="6"/>
      <c r="D22" s="1021">
        <f>SUM(D11:D21)</f>
        <v>9.9</v>
      </c>
      <c r="E22" s="9"/>
      <c r="F22" s="9"/>
      <c r="G22" s="9"/>
      <c r="H22" s="9"/>
      <c r="I22" s="9"/>
      <c r="J22" s="9"/>
      <c r="K22" s="9"/>
      <c r="L22" s="1">
        <f aca="true" t="shared" si="1" ref="L22:U22">SUM(L11:L21)</f>
        <v>45.35</v>
      </c>
      <c r="M22" s="1">
        <f t="shared" si="1"/>
        <v>10.792</v>
      </c>
      <c r="N22" s="1">
        <f t="shared" si="1"/>
        <v>29.146</v>
      </c>
      <c r="O22" s="1">
        <f t="shared" si="1"/>
        <v>5.112</v>
      </c>
      <c r="P22" s="1">
        <f t="shared" si="1"/>
        <v>0</v>
      </c>
      <c r="Q22" s="1">
        <f t="shared" si="1"/>
        <v>0.30000000000000004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</row>
    <row r="23" spans="1:21" ht="14.25">
      <c r="A23" s="1565" t="s">
        <v>416</v>
      </c>
      <c r="B23" s="1566"/>
      <c r="C23" s="1566"/>
      <c r="D23" s="156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</row>
    <row r="24" spans="1:21" ht="15">
      <c r="A24" s="10">
        <v>1</v>
      </c>
      <c r="B24" s="11">
        <v>6</v>
      </c>
      <c r="C24" s="12" t="s">
        <v>762</v>
      </c>
      <c r="D24" s="13">
        <v>1</v>
      </c>
      <c r="E24" s="14" t="s">
        <v>309</v>
      </c>
      <c r="F24" s="12" t="s">
        <v>215</v>
      </c>
      <c r="G24" s="12" t="s">
        <v>411</v>
      </c>
      <c r="H24" s="14" t="s">
        <v>412</v>
      </c>
      <c r="I24" s="4" t="s">
        <v>818</v>
      </c>
      <c r="J24" s="12" t="s">
        <v>371</v>
      </c>
      <c r="K24" s="12" t="s">
        <v>1507</v>
      </c>
      <c r="L24" s="15">
        <f>SUM(M24:T24)</f>
        <v>5.68</v>
      </c>
      <c r="M24" s="16">
        <v>3.41</v>
      </c>
      <c r="N24" s="16">
        <v>2.27</v>
      </c>
      <c r="O24" s="17"/>
      <c r="P24" s="17"/>
      <c r="Q24" s="17"/>
      <c r="R24" s="17"/>
      <c r="S24" s="17"/>
      <c r="T24" s="17"/>
      <c r="U24" s="17"/>
    </row>
    <row r="25" spans="1:21" ht="15">
      <c r="A25" s="10">
        <v>2</v>
      </c>
      <c r="B25" s="11">
        <v>27</v>
      </c>
      <c r="C25" s="12" t="s">
        <v>425</v>
      </c>
      <c r="D25" s="13">
        <v>1</v>
      </c>
      <c r="E25" s="14" t="s">
        <v>309</v>
      </c>
      <c r="F25" s="12" t="s">
        <v>342</v>
      </c>
      <c r="G25" s="12" t="s">
        <v>411</v>
      </c>
      <c r="H25" s="14" t="s">
        <v>412</v>
      </c>
      <c r="I25" s="4" t="s">
        <v>818</v>
      </c>
      <c r="J25" s="12" t="s">
        <v>371</v>
      </c>
      <c r="K25" s="12" t="s">
        <v>1508</v>
      </c>
      <c r="L25" s="15">
        <f aca="true" t="shared" si="2" ref="L25:L36">SUM(M25:T25)</f>
        <v>5.68</v>
      </c>
      <c r="M25" s="16">
        <v>2.84</v>
      </c>
      <c r="N25" s="16">
        <v>2.84</v>
      </c>
      <c r="O25" s="17"/>
      <c r="P25" s="17"/>
      <c r="Q25" s="17"/>
      <c r="R25" s="17"/>
      <c r="S25" s="17"/>
      <c r="T25" s="17"/>
      <c r="U25" s="17"/>
    </row>
    <row r="26" spans="1:21" ht="15">
      <c r="A26" s="10">
        <v>3</v>
      </c>
      <c r="B26" s="11">
        <v>30</v>
      </c>
      <c r="C26" s="12" t="s">
        <v>441</v>
      </c>
      <c r="D26" s="13">
        <v>1</v>
      </c>
      <c r="E26" s="6" t="s">
        <v>309</v>
      </c>
      <c r="F26" s="12" t="s">
        <v>342</v>
      </c>
      <c r="G26" s="12" t="s">
        <v>411</v>
      </c>
      <c r="H26" s="14" t="s">
        <v>412</v>
      </c>
      <c r="I26" s="4" t="s">
        <v>818</v>
      </c>
      <c r="J26" s="12" t="s">
        <v>371</v>
      </c>
      <c r="K26" s="12" t="s">
        <v>1507</v>
      </c>
      <c r="L26" s="15">
        <f t="shared" si="2"/>
        <v>5.68</v>
      </c>
      <c r="M26" s="16">
        <v>3.41</v>
      </c>
      <c r="N26" s="16">
        <v>2.27</v>
      </c>
      <c r="O26" s="17"/>
      <c r="P26" s="17"/>
      <c r="Q26" s="17"/>
      <c r="R26" s="17"/>
      <c r="S26" s="17"/>
      <c r="T26" s="17"/>
      <c r="U26" s="17"/>
    </row>
    <row r="27" spans="1:21" ht="15">
      <c r="A27" s="10">
        <v>4</v>
      </c>
      <c r="B27" s="11">
        <v>45</v>
      </c>
      <c r="C27" s="12" t="s">
        <v>440</v>
      </c>
      <c r="D27" s="13">
        <v>0.5</v>
      </c>
      <c r="E27" s="6" t="s">
        <v>309</v>
      </c>
      <c r="F27" s="12" t="s">
        <v>342</v>
      </c>
      <c r="G27" s="12" t="s">
        <v>411</v>
      </c>
      <c r="H27" s="14" t="s">
        <v>412</v>
      </c>
      <c r="I27" s="4" t="s">
        <v>818</v>
      </c>
      <c r="J27" s="12" t="s">
        <v>371</v>
      </c>
      <c r="K27" s="12" t="s">
        <v>1508</v>
      </c>
      <c r="L27" s="15">
        <f t="shared" si="2"/>
        <v>2.84</v>
      </c>
      <c r="M27" s="16">
        <v>1.42</v>
      </c>
      <c r="N27" s="16">
        <v>1.42</v>
      </c>
      <c r="O27" s="17"/>
      <c r="P27" s="17"/>
      <c r="Q27" s="17"/>
      <c r="R27" s="17"/>
      <c r="S27" s="17"/>
      <c r="T27" s="17"/>
      <c r="U27" s="17"/>
    </row>
    <row r="28" spans="1:21" ht="15">
      <c r="A28" s="10">
        <v>5</v>
      </c>
      <c r="B28" s="11">
        <v>51</v>
      </c>
      <c r="C28" s="12" t="s">
        <v>762</v>
      </c>
      <c r="D28" s="13">
        <v>1</v>
      </c>
      <c r="E28" s="6" t="s">
        <v>309</v>
      </c>
      <c r="F28" s="12" t="s">
        <v>348</v>
      </c>
      <c r="G28" s="12" t="s">
        <v>411</v>
      </c>
      <c r="H28" s="14" t="s">
        <v>412</v>
      </c>
      <c r="I28" s="4" t="s">
        <v>818</v>
      </c>
      <c r="J28" s="12" t="s">
        <v>371</v>
      </c>
      <c r="K28" s="12" t="s">
        <v>1509</v>
      </c>
      <c r="L28" s="15">
        <f>SUM(M28:T28)</f>
        <v>8</v>
      </c>
      <c r="M28" s="16">
        <v>2.72</v>
      </c>
      <c r="N28" s="16">
        <v>2.64</v>
      </c>
      <c r="O28" s="17"/>
      <c r="P28" s="17">
        <v>2.64</v>
      </c>
      <c r="Q28" s="17"/>
      <c r="R28" s="17"/>
      <c r="S28" s="17"/>
      <c r="T28" s="17"/>
      <c r="U28" s="17"/>
    </row>
    <row r="29" spans="1:21" ht="15">
      <c r="A29" s="10">
        <v>6</v>
      </c>
      <c r="B29" s="11">
        <v>58</v>
      </c>
      <c r="C29" s="12" t="s">
        <v>1064</v>
      </c>
      <c r="D29" s="13">
        <v>1</v>
      </c>
      <c r="E29" s="6" t="s">
        <v>309</v>
      </c>
      <c r="F29" s="12" t="s">
        <v>342</v>
      </c>
      <c r="G29" s="12" t="s">
        <v>411</v>
      </c>
      <c r="H29" s="14" t="s">
        <v>412</v>
      </c>
      <c r="I29" s="4" t="s">
        <v>818</v>
      </c>
      <c r="J29" s="12" t="s">
        <v>371</v>
      </c>
      <c r="K29" s="12" t="s">
        <v>1508</v>
      </c>
      <c r="L29" s="15">
        <f t="shared" si="2"/>
        <v>5.68</v>
      </c>
      <c r="M29" s="16">
        <v>2.84</v>
      </c>
      <c r="N29" s="16">
        <v>2.84</v>
      </c>
      <c r="O29" s="17"/>
      <c r="P29" s="17"/>
      <c r="Q29" s="17"/>
      <c r="R29" s="17"/>
      <c r="S29" s="17"/>
      <c r="T29" s="17"/>
      <c r="U29" s="17"/>
    </row>
    <row r="30" spans="1:21" ht="15">
      <c r="A30" s="10">
        <v>7</v>
      </c>
      <c r="B30" s="11">
        <v>12</v>
      </c>
      <c r="C30" s="12" t="s">
        <v>750</v>
      </c>
      <c r="D30" s="13">
        <v>1</v>
      </c>
      <c r="E30" s="6" t="s">
        <v>341</v>
      </c>
      <c r="F30" s="12" t="s">
        <v>354</v>
      </c>
      <c r="G30" s="12" t="s">
        <v>411</v>
      </c>
      <c r="H30" s="14" t="s">
        <v>465</v>
      </c>
      <c r="I30" s="4" t="s">
        <v>818</v>
      </c>
      <c r="J30" s="12" t="s">
        <v>1510</v>
      </c>
      <c r="K30" s="6" t="s">
        <v>1102</v>
      </c>
      <c r="L30" s="15">
        <f t="shared" si="2"/>
        <v>4</v>
      </c>
      <c r="M30" s="16"/>
      <c r="N30" s="16"/>
      <c r="O30" s="17">
        <v>4</v>
      </c>
      <c r="P30" s="17"/>
      <c r="Q30" s="17"/>
      <c r="R30" s="17"/>
      <c r="S30" s="17"/>
      <c r="T30" s="17"/>
      <c r="U30" s="17"/>
    </row>
    <row r="31" spans="1:21" ht="15">
      <c r="A31" s="10">
        <v>8</v>
      </c>
      <c r="B31" s="11">
        <v>43</v>
      </c>
      <c r="C31" s="12" t="s">
        <v>430</v>
      </c>
      <c r="D31" s="13">
        <v>0.8</v>
      </c>
      <c r="E31" s="6" t="s">
        <v>341</v>
      </c>
      <c r="F31" s="12" t="s">
        <v>354</v>
      </c>
      <c r="G31" s="12" t="s">
        <v>411</v>
      </c>
      <c r="H31" s="14" t="s">
        <v>465</v>
      </c>
      <c r="I31" s="4" t="s">
        <v>818</v>
      </c>
      <c r="J31" s="12" t="s">
        <v>368</v>
      </c>
      <c r="K31" s="6" t="s">
        <v>1102</v>
      </c>
      <c r="L31" s="15">
        <f t="shared" si="2"/>
        <v>2.5</v>
      </c>
      <c r="M31" s="16"/>
      <c r="N31" s="16"/>
      <c r="O31" s="17">
        <v>2.5</v>
      </c>
      <c r="P31" s="17"/>
      <c r="Q31" s="17"/>
      <c r="R31" s="17"/>
      <c r="S31" s="17"/>
      <c r="T31" s="17"/>
      <c r="U31" s="17"/>
    </row>
    <row r="32" spans="1:21" ht="15">
      <c r="A32" s="10">
        <v>9</v>
      </c>
      <c r="B32" s="11">
        <v>49</v>
      </c>
      <c r="C32" s="12" t="s">
        <v>435</v>
      </c>
      <c r="D32" s="13">
        <v>1</v>
      </c>
      <c r="E32" s="6" t="s">
        <v>341</v>
      </c>
      <c r="F32" s="12" t="s">
        <v>354</v>
      </c>
      <c r="G32" s="12" t="s">
        <v>411</v>
      </c>
      <c r="H32" s="14" t="s">
        <v>465</v>
      </c>
      <c r="I32" s="4" t="s">
        <v>818</v>
      </c>
      <c r="J32" s="12" t="s">
        <v>368</v>
      </c>
      <c r="K32" s="6" t="s">
        <v>1511</v>
      </c>
      <c r="L32" s="15">
        <f t="shared" si="2"/>
        <v>2.5</v>
      </c>
      <c r="M32" s="16"/>
      <c r="N32" s="16">
        <v>0.1</v>
      </c>
      <c r="O32" s="17">
        <v>2.4</v>
      </c>
      <c r="P32" s="17"/>
      <c r="Q32" s="17"/>
      <c r="R32" s="17"/>
      <c r="S32" s="17"/>
      <c r="T32" s="17"/>
      <c r="U32" s="17"/>
    </row>
    <row r="33" spans="1:21" ht="15">
      <c r="A33" s="10">
        <v>10</v>
      </c>
      <c r="B33" s="11">
        <v>50</v>
      </c>
      <c r="C33" s="12" t="s">
        <v>752</v>
      </c>
      <c r="D33" s="13">
        <v>1</v>
      </c>
      <c r="E33" s="6" t="s">
        <v>341</v>
      </c>
      <c r="F33" s="12" t="s">
        <v>354</v>
      </c>
      <c r="G33" s="12" t="s">
        <v>411</v>
      </c>
      <c r="H33" s="14" t="s">
        <v>465</v>
      </c>
      <c r="I33" s="4" t="s">
        <v>818</v>
      </c>
      <c r="J33" s="12" t="s">
        <v>417</v>
      </c>
      <c r="K33" s="6" t="s">
        <v>1512</v>
      </c>
      <c r="L33" s="15">
        <f t="shared" si="2"/>
        <v>3.33</v>
      </c>
      <c r="M33" s="16"/>
      <c r="N33" s="16">
        <v>0.83</v>
      </c>
      <c r="O33" s="17">
        <v>2.5</v>
      </c>
      <c r="P33" s="17"/>
      <c r="Q33" s="17"/>
      <c r="R33" s="17"/>
      <c r="S33" s="17"/>
      <c r="T33" s="17"/>
      <c r="U33" s="17"/>
    </row>
    <row r="34" spans="1:21" ht="15">
      <c r="A34" s="10">
        <v>11</v>
      </c>
      <c r="B34" s="11">
        <v>57</v>
      </c>
      <c r="C34" s="12" t="s">
        <v>1513</v>
      </c>
      <c r="D34" s="13">
        <v>0.9</v>
      </c>
      <c r="E34" s="6" t="s">
        <v>341</v>
      </c>
      <c r="F34" s="12" t="s">
        <v>354</v>
      </c>
      <c r="G34" s="12" t="s">
        <v>411</v>
      </c>
      <c r="H34" s="14" t="s">
        <v>465</v>
      </c>
      <c r="I34" s="4" t="s">
        <v>818</v>
      </c>
      <c r="J34" s="12" t="s">
        <v>417</v>
      </c>
      <c r="K34" s="6" t="s">
        <v>1512</v>
      </c>
      <c r="L34" s="15">
        <f t="shared" si="2"/>
        <v>3</v>
      </c>
      <c r="M34" s="16"/>
      <c r="N34" s="16">
        <v>0.75</v>
      </c>
      <c r="O34" s="17">
        <v>2.25</v>
      </c>
      <c r="P34" s="17"/>
      <c r="Q34" s="17"/>
      <c r="R34" s="17"/>
      <c r="S34" s="17"/>
      <c r="T34" s="17"/>
      <c r="U34" s="17"/>
    </row>
    <row r="35" spans="1:21" ht="15">
      <c r="A35" s="10">
        <v>12</v>
      </c>
      <c r="B35" s="11">
        <v>27</v>
      </c>
      <c r="C35" s="12" t="s">
        <v>1513</v>
      </c>
      <c r="D35" s="13">
        <v>1</v>
      </c>
      <c r="E35" s="6" t="s">
        <v>341</v>
      </c>
      <c r="F35" s="12" t="s">
        <v>354</v>
      </c>
      <c r="G35" s="12" t="s">
        <v>411</v>
      </c>
      <c r="H35" s="14" t="s">
        <v>465</v>
      </c>
      <c r="I35" s="4" t="s">
        <v>818</v>
      </c>
      <c r="J35" s="12" t="s">
        <v>417</v>
      </c>
      <c r="K35" s="6" t="s">
        <v>1512</v>
      </c>
      <c r="L35" s="15">
        <f t="shared" si="2"/>
        <v>3.33</v>
      </c>
      <c r="M35" s="16"/>
      <c r="N35" s="16">
        <v>2.5</v>
      </c>
      <c r="O35" s="17">
        <v>0.83</v>
      </c>
      <c r="P35" s="17"/>
      <c r="Q35" s="17"/>
      <c r="R35" s="17"/>
      <c r="S35" s="17"/>
      <c r="T35" s="17"/>
      <c r="U35" s="17"/>
    </row>
    <row r="36" spans="1:21" ht="15">
      <c r="A36" s="10">
        <v>13</v>
      </c>
      <c r="B36" s="11">
        <v>26</v>
      </c>
      <c r="C36" s="12" t="s">
        <v>753</v>
      </c>
      <c r="D36" s="13">
        <v>0.9</v>
      </c>
      <c r="E36" s="14" t="s">
        <v>309</v>
      </c>
      <c r="F36" s="12" t="s">
        <v>348</v>
      </c>
      <c r="G36" s="12" t="s">
        <v>411</v>
      </c>
      <c r="H36" s="14" t="s">
        <v>412</v>
      </c>
      <c r="I36" s="4" t="s">
        <v>818</v>
      </c>
      <c r="J36" s="12" t="s">
        <v>371</v>
      </c>
      <c r="K36" s="12" t="s">
        <v>1514</v>
      </c>
      <c r="L36" s="15">
        <f t="shared" si="2"/>
        <v>5.12</v>
      </c>
      <c r="M36" s="16">
        <v>3.43</v>
      </c>
      <c r="N36" s="16">
        <v>1.69</v>
      </c>
      <c r="O36" s="17"/>
      <c r="P36" s="17"/>
      <c r="Q36" s="17"/>
      <c r="R36" s="17"/>
      <c r="S36" s="17"/>
      <c r="T36" s="17"/>
      <c r="U36" s="17"/>
    </row>
    <row r="37" spans="1:21" ht="15">
      <c r="A37" s="10">
        <v>14</v>
      </c>
      <c r="B37" s="11">
        <v>26</v>
      </c>
      <c r="C37" s="12" t="s">
        <v>779</v>
      </c>
      <c r="D37" s="13">
        <v>0.7</v>
      </c>
      <c r="E37" s="14" t="s">
        <v>309</v>
      </c>
      <c r="F37" s="12" t="s">
        <v>348</v>
      </c>
      <c r="G37" s="12" t="s">
        <v>411</v>
      </c>
      <c r="H37" s="14" t="s">
        <v>412</v>
      </c>
      <c r="I37" s="4" t="s">
        <v>818</v>
      </c>
      <c r="J37" s="12" t="s">
        <v>371</v>
      </c>
      <c r="K37" s="12" t="s">
        <v>1514</v>
      </c>
      <c r="L37" s="15">
        <f>SUM(M37:T37)</f>
        <v>3.97</v>
      </c>
      <c r="M37" s="16">
        <v>2.66</v>
      </c>
      <c r="N37" s="16">
        <v>1.31</v>
      </c>
      <c r="O37" s="17"/>
      <c r="P37" s="17"/>
      <c r="Q37" s="17"/>
      <c r="R37" s="17"/>
      <c r="S37" s="17"/>
      <c r="T37" s="17"/>
      <c r="U37" s="17"/>
    </row>
    <row r="38" spans="1:21" ht="15">
      <c r="A38" s="212" t="s">
        <v>298</v>
      </c>
      <c r="B38" s="217"/>
      <c r="C38" s="41"/>
      <c r="D38" s="1023">
        <f>SUM(D24:D37)</f>
        <v>12.8</v>
      </c>
      <c r="E38" s="42"/>
      <c r="F38" s="42"/>
      <c r="G38" s="42"/>
      <c r="H38" s="42"/>
      <c r="I38" s="42"/>
      <c r="J38" s="42"/>
      <c r="K38" s="42"/>
      <c r="L38" s="1022">
        <f>L37+L36+L35+L34+L33+L32+L31+L30+L29+L28+L27+L26+L25+L24</f>
        <v>61.309999999999995</v>
      </c>
      <c r="M38" s="1022">
        <f aca="true" t="shared" si="3" ref="M38:U38">M37+M36+M35+M34+M33+M32+M31+M30+M29+M28+M27+M26+M25+M24</f>
        <v>22.73</v>
      </c>
      <c r="N38" s="1022">
        <f t="shared" si="3"/>
        <v>21.46</v>
      </c>
      <c r="O38" s="1022">
        <f t="shared" si="3"/>
        <v>14.48</v>
      </c>
      <c r="P38" s="1022">
        <f t="shared" si="3"/>
        <v>2.64</v>
      </c>
      <c r="Q38" s="1022">
        <f t="shared" si="3"/>
        <v>0</v>
      </c>
      <c r="R38" s="1022">
        <f t="shared" si="3"/>
        <v>0</v>
      </c>
      <c r="S38" s="1022">
        <f t="shared" si="3"/>
        <v>0</v>
      </c>
      <c r="T38" s="1022">
        <f t="shared" si="3"/>
        <v>0</v>
      </c>
      <c r="U38" s="1022">
        <f t="shared" si="3"/>
        <v>0</v>
      </c>
    </row>
    <row r="39" spans="1:21" ht="14.25">
      <c r="A39" s="1565" t="s">
        <v>420</v>
      </c>
      <c r="B39" s="1566"/>
      <c r="C39" s="1566"/>
      <c r="D39" s="1566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5"/>
    </row>
    <row r="40" spans="1:21" ht="15">
      <c r="A40" s="1569">
        <v>1</v>
      </c>
      <c r="B40" s="1570">
        <v>11</v>
      </c>
      <c r="C40" s="1571" t="s">
        <v>1515</v>
      </c>
      <c r="D40" s="1572">
        <v>0.9</v>
      </c>
      <c r="E40" s="1573" t="s">
        <v>309</v>
      </c>
      <c r="F40" s="1571" t="s">
        <v>342</v>
      </c>
      <c r="G40" s="1571" t="s">
        <v>411</v>
      </c>
      <c r="H40" s="1573" t="s">
        <v>412</v>
      </c>
      <c r="I40" s="1574" t="s">
        <v>818</v>
      </c>
      <c r="J40" s="1571" t="s">
        <v>371</v>
      </c>
      <c r="K40" s="1571" t="s">
        <v>1516</v>
      </c>
      <c r="L40" s="216">
        <f>SUM(M40:T40)</f>
        <v>5.12</v>
      </c>
      <c r="M40" s="17">
        <v>3.43</v>
      </c>
      <c r="N40" s="17">
        <v>1.69</v>
      </c>
      <c r="O40" s="17"/>
      <c r="P40" s="17"/>
      <c r="Q40" s="17"/>
      <c r="R40" s="17"/>
      <c r="S40" s="17"/>
      <c r="T40" s="17"/>
      <c r="U40" s="17"/>
    </row>
    <row r="41" spans="1:21" ht="15">
      <c r="A41" s="1569">
        <v>2</v>
      </c>
      <c r="B41" s="1570">
        <v>23</v>
      </c>
      <c r="C41" s="1571" t="s">
        <v>1367</v>
      </c>
      <c r="D41" s="1572">
        <v>0.9</v>
      </c>
      <c r="E41" s="1573" t="s">
        <v>309</v>
      </c>
      <c r="F41" s="1571" t="s">
        <v>215</v>
      </c>
      <c r="G41" s="1571" t="s">
        <v>411</v>
      </c>
      <c r="H41" s="1573" t="s">
        <v>412</v>
      </c>
      <c r="I41" s="1574" t="s">
        <v>818</v>
      </c>
      <c r="J41" s="1571" t="s">
        <v>371</v>
      </c>
      <c r="K41" s="1571" t="s">
        <v>1516</v>
      </c>
      <c r="L41" s="216">
        <f aca="true" t="shared" si="4" ref="L41:L54">SUM(M41:T41)</f>
        <v>5.12</v>
      </c>
      <c r="M41" s="17">
        <v>3.43</v>
      </c>
      <c r="N41" s="17">
        <v>1.69</v>
      </c>
      <c r="O41" s="17"/>
      <c r="P41" s="17"/>
      <c r="Q41" s="17"/>
      <c r="R41" s="17"/>
      <c r="S41" s="17"/>
      <c r="T41" s="17"/>
      <c r="U41" s="17"/>
    </row>
    <row r="42" spans="1:21" ht="15">
      <c r="A42" s="1569">
        <v>3</v>
      </c>
      <c r="B42" s="1570">
        <v>24</v>
      </c>
      <c r="C42" s="1571" t="s">
        <v>1517</v>
      </c>
      <c r="D42" s="1572">
        <v>0.9</v>
      </c>
      <c r="E42" s="1573" t="s">
        <v>309</v>
      </c>
      <c r="F42" s="1571" t="s">
        <v>342</v>
      </c>
      <c r="G42" s="1571" t="s">
        <v>411</v>
      </c>
      <c r="H42" s="1573" t="s">
        <v>412</v>
      </c>
      <c r="I42" s="1574" t="s">
        <v>818</v>
      </c>
      <c r="J42" s="1571" t="s">
        <v>371</v>
      </c>
      <c r="K42" s="1571" t="s">
        <v>1516</v>
      </c>
      <c r="L42" s="216">
        <f t="shared" si="4"/>
        <v>5.12</v>
      </c>
      <c r="M42" s="17">
        <v>3.43</v>
      </c>
      <c r="N42" s="17">
        <v>1.69</v>
      </c>
      <c r="O42" s="17"/>
      <c r="P42" s="17"/>
      <c r="Q42" s="17"/>
      <c r="R42" s="17"/>
      <c r="S42" s="17"/>
      <c r="T42" s="17"/>
      <c r="U42" s="17"/>
    </row>
    <row r="43" spans="1:21" ht="15">
      <c r="A43" s="1569">
        <v>4</v>
      </c>
      <c r="B43" s="1570">
        <v>24</v>
      </c>
      <c r="C43" s="1571" t="s">
        <v>1518</v>
      </c>
      <c r="D43" s="1572">
        <v>0.9</v>
      </c>
      <c r="E43" s="1573" t="s">
        <v>309</v>
      </c>
      <c r="F43" s="1571" t="s">
        <v>342</v>
      </c>
      <c r="G43" s="1571" t="s">
        <v>411</v>
      </c>
      <c r="H43" s="1573" t="s">
        <v>412</v>
      </c>
      <c r="I43" s="1574" t="s">
        <v>818</v>
      </c>
      <c r="J43" s="1571" t="s">
        <v>371</v>
      </c>
      <c r="K43" s="1571" t="s">
        <v>1499</v>
      </c>
      <c r="L43" s="216">
        <f t="shared" si="4"/>
        <v>5.12</v>
      </c>
      <c r="M43" s="17">
        <v>2.56</v>
      </c>
      <c r="N43" s="17">
        <v>2.56</v>
      </c>
      <c r="O43" s="17"/>
      <c r="P43" s="17"/>
      <c r="Q43" s="17"/>
      <c r="R43" s="17"/>
      <c r="S43" s="17"/>
      <c r="T43" s="17"/>
      <c r="U43" s="17"/>
    </row>
    <row r="44" spans="1:21" ht="15">
      <c r="A44" s="1569">
        <v>5</v>
      </c>
      <c r="B44" s="1570">
        <v>24</v>
      </c>
      <c r="C44" s="1571" t="s">
        <v>1144</v>
      </c>
      <c r="D44" s="1572">
        <v>1</v>
      </c>
      <c r="E44" s="1573" t="s">
        <v>309</v>
      </c>
      <c r="F44" s="1571" t="s">
        <v>342</v>
      </c>
      <c r="G44" s="1571" t="s">
        <v>411</v>
      </c>
      <c r="H44" s="1573" t="s">
        <v>412</v>
      </c>
      <c r="I44" s="1574" t="s">
        <v>818</v>
      </c>
      <c r="J44" s="1571" t="s">
        <v>371</v>
      </c>
      <c r="K44" s="1571" t="s">
        <v>1499</v>
      </c>
      <c r="L44" s="216">
        <f t="shared" si="4"/>
        <v>5.68</v>
      </c>
      <c r="M44" s="17">
        <v>2.84</v>
      </c>
      <c r="N44" s="17">
        <v>2.84</v>
      </c>
      <c r="O44" s="17"/>
      <c r="P44" s="17"/>
      <c r="Q44" s="17"/>
      <c r="R44" s="17"/>
      <c r="S44" s="17"/>
      <c r="T44" s="17"/>
      <c r="U44" s="17"/>
    </row>
    <row r="45" spans="1:21" ht="15">
      <c r="A45" s="1569">
        <v>6</v>
      </c>
      <c r="B45" s="1570">
        <v>30</v>
      </c>
      <c r="C45" s="1571" t="s">
        <v>436</v>
      </c>
      <c r="D45" s="1572">
        <v>0.7</v>
      </c>
      <c r="E45" s="1573" t="s">
        <v>309</v>
      </c>
      <c r="F45" s="1571" t="s">
        <v>342</v>
      </c>
      <c r="G45" s="1571" t="s">
        <v>411</v>
      </c>
      <c r="H45" s="1573" t="s">
        <v>412</v>
      </c>
      <c r="I45" s="1574" t="s">
        <v>818</v>
      </c>
      <c r="J45" s="1571" t="s">
        <v>371</v>
      </c>
      <c r="K45" s="1571" t="s">
        <v>1499</v>
      </c>
      <c r="L45" s="216">
        <f t="shared" si="4"/>
        <v>3.98</v>
      </c>
      <c r="M45" s="17">
        <v>1.99</v>
      </c>
      <c r="N45" s="17">
        <v>1.99</v>
      </c>
      <c r="O45" s="17"/>
      <c r="P45" s="17"/>
      <c r="Q45" s="17"/>
      <c r="R45" s="17"/>
      <c r="S45" s="17"/>
      <c r="T45" s="17"/>
      <c r="U45" s="17"/>
    </row>
    <row r="46" spans="1:21" ht="15">
      <c r="A46" s="1569">
        <v>7</v>
      </c>
      <c r="B46" s="1570">
        <v>31</v>
      </c>
      <c r="C46" s="1571" t="s">
        <v>1307</v>
      </c>
      <c r="D46" s="1572">
        <v>1</v>
      </c>
      <c r="E46" s="1573" t="s">
        <v>309</v>
      </c>
      <c r="F46" s="1571" t="s">
        <v>342</v>
      </c>
      <c r="G46" s="1571" t="s">
        <v>411</v>
      </c>
      <c r="H46" s="1573" t="s">
        <v>412</v>
      </c>
      <c r="I46" s="1574" t="s">
        <v>818</v>
      </c>
      <c r="J46" s="1571" t="s">
        <v>371</v>
      </c>
      <c r="K46" s="1571" t="s">
        <v>1497</v>
      </c>
      <c r="L46" s="216">
        <f t="shared" si="4"/>
        <v>5.9799999999999995</v>
      </c>
      <c r="M46" s="17">
        <f>(5680*50/100)/1000*$D46</f>
        <v>2.84</v>
      </c>
      <c r="N46" s="17">
        <f>(5680*50/100)/1000*$D46</f>
        <v>2.84</v>
      </c>
      <c r="O46" s="17"/>
      <c r="P46" s="17"/>
      <c r="Q46" s="17">
        <v>0.3</v>
      </c>
      <c r="R46" s="17"/>
      <c r="S46" s="17"/>
      <c r="T46" s="17"/>
      <c r="U46" s="17"/>
    </row>
    <row r="47" spans="1:21" ht="15">
      <c r="A47" s="1569">
        <v>8</v>
      </c>
      <c r="B47" s="1570">
        <v>36</v>
      </c>
      <c r="C47" s="1571" t="s">
        <v>1519</v>
      </c>
      <c r="D47" s="1572">
        <v>0.8</v>
      </c>
      <c r="E47" s="1573" t="s">
        <v>309</v>
      </c>
      <c r="F47" s="1571" t="s">
        <v>342</v>
      </c>
      <c r="G47" s="1571" t="s">
        <v>411</v>
      </c>
      <c r="H47" s="1573" t="s">
        <v>412</v>
      </c>
      <c r="I47" s="1574" t="s">
        <v>818</v>
      </c>
      <c r="J47" s="1571" t="s">
        <v>371</v>
      </c>
      <c r="K47" s="1571" t="s">
        <v>1499</v>
      </c>
      <c r="L47" s="216">
        <f t="shared" si="4"/>
        <v>4.544</v>
      </c>
      <c r="M47" s="17">
        <f>(5680*50/100)/1000*D47</f>
        <v>2.272</v>
      </c>
      <c r="N47" s="17">
        <f>(5680*50/100)/1000*$D47</f>
        <v>2.272</v>
      </c>
      <c r="O47" s="17"/>
      <c r="P47" s="17"/>
      <c r="Q47" s="17"/>
      <c r="R47" s="17"/>
      <c r="S47" s="17"/>
      <c r="T47" s="17"/>
      <c r="U47" s="17"/>
    </row>
    <row r="48" spans="1:21" ht="15">
      <c r="A48" s="1569">
        <v>9</v>
      </c>
      <c r="B48" s="1570">
        <v>39</v>
      </c>
      <c r="C48" s="1571" t="s">
        <v>1349</v>
      </c>
      <c r="D48" s="1572">
        <v>0.6</v>
      </c>
      <c r="E48" s="1573" t="s">
        <v>309</v>
      </c>
      <c r="F48" s="1571" t="s">
        <v>342</v>
      </c>
      <c r="G48" s="1571" t="s">
        <v>411</v>
      </c>
      <c r="H48" s="1573" t="s">
        <v>412</v>
      </c>
      <c r="I48" s="1574" t="s">
        <v>818</v>
      </c>
      <c r="J48" s="1571" t="s">
        <v>371</v>
      </c>
      <c r="K48" s="1571" t="s">
        <v>1499</v>
      </c>
      <c r="L48" s="216">
        <f t="shared" si="4"/>
        <v>3.408</v>
      </c>
      <c r="M48" s="17">
        <f>(5680*50/100)/1000*D48</f>
        <v>1.704</v>
      </c>
      <c r="N48" s="17">
        <f>(5680*50/100)/1000*$D48</f>
        <v>1.704</v>
      </c>
      <c r="O48" s="17"/>
      <c r="P48" s="17"/>
      <c r="Q48" s="17"/>
      <c r="R48" s="17"/>
      <c r="S48" s="17"/>
      <c r="T48" s="17"/>
      <c r="U48" s="17"/>
    </row>
    <row r="49" spans="1:21" ht="15">
      <c r="A49" s="1569">
        <v>10</v>
      </c>
      <c r="B49" s="1570">
        <v>43</v>
      </c>
      <c r="C49" s="1571" t="s">
        <v>415</v>
      </c>
      <c r="D49" s="1572">
        <v>0.9</v>
      </c>
      <c r="E49" s="1573" t="s">
        <v>309</v>
      </c>
      <c r="F49" s="1571" t="s">
        <v>342</v>
      </c>
      <c r="G49" s="1571" t="s">
        <v>411</v>
      </c>
      <c r="H49" s="1573" t="s">
        <v>412</v>
      </c>
      <c r="I49" s="1574" t="s">
        <v>818</v>
      </c>
      <c r="J49" s="1571" t="s">
        <v>371</v>
      </c>
      <c r="K49" s="1571" t="s">
        <v>1499</v>
      </c>
      <c r="L49" s="216">
        <f t="shared" si="4"/>
        <v>5.112</v>
      </c>
      <c r="M49" s="17">
        <f>(5680*50/100)/1000*D49</f>
        <v>2.556</v>
      </c>
      <c r="N49" s="17">
        <f>(5680*50/100)/1000*$D49</f>
        <v>2.556</v>
      </c>
      <c r="O49" s="17"/>
      <c r="P49" s="17"/>
      <c r="Q49" s="17"/>
      <c r="R49" s="17"/>
      <c r="S49" s="17"/>
      <c r="T49" s="17"/>
      <c r="U49" s="17"/>
    </row>
    <row r="50" spans="1:21" ht="15">
      <c r="A50" s="1569">
        <v>11</v>
      </c>
      <c r="B50" s="1570">
        <v>44</v>
      </c>
      <c r="C50" s="1571" t="s">
        <v>1498</v>
      </c>
      <c r="D50" s="1572">
        <v>1</v>
      </c>
      <c r="E50" s="1573" t="s">
        <v>309</v>
      </c>
      <c r="F50" s="1571" t="s">
        <v>342</v>
      </c>
      <c r="G50" s="1571" t="s">
        <v>411</v>
      </c>
      <c r="H50" s="1573" t="s">
        <v>412</v>
      </c>
      <c r="I50" s="1574" t="s">
        <v>818</v>
      </c>
      <c r="J50" s="1571" t="s">
        <v>371</v>
      </c>
      <c r="K50" s="1571" t="s">
        <v>1499</v>
      </c>
      <c r="L50" s="216">
        <f t="shared" si="4"/>
        <v>5.68</v>
      </c>
      <c r="M50" s="17">
        <f>(5680*50/100)/1000*D50</f>
        <v>2.84</v>
      </c>
      <c r="N50" s="17">
        <f>(5680*50/100)/1000*$D50</f>
        <v>2.84</v>
      </c>
      <c r="O50" s="17"/>
      <c r="P50" s="17"/>
      <c r="Q50" s="17"/>
      <c r="R50" s="17"/>
      <c r="S50" s="17"/>
      <c r="T50" s="17"/>
      <c r="U50" s="17"/>
    </row>
    <row r="51" spans="1:21" ht="15">
      <c r="A51" s="1569">
        <v>12</v>
      </c>
      <c r="B51" s="1570">
        <v>53</v>
      </c>
      <c r="C51" s="1571" t="s">
        <v>1520</v>
      </c>
      <c r="D51" s="1572">
        <v>0.8</v>
      </c>
      <c r="E51" s="1573" t="s">
        <v>364</v>
      </c>
      <c r="F51" s="1571" t="s">
        <v>342</v>
      </c>
      <c r="G51" s="1571" t="s">
        <v>411</v>
      </c>
      <c r="H51" s="1573" t="s">
        <v>412</v>
      </c>
      <c r="I51" s="1574" t="s">
        <v>818</v>
      </c>
      <c r="J51" s="1571" t="s">
        <v>417</v>
      </c>
      <c r="K51" s="1571" t="s">
        <v>957</v>
      </c>
      <c r="L51" s="216">
        <f t="shared" si="4"/>
        <v>3.33</v>
      </c>
      <c r="M51" s="17"/>
      <c r="N51" s="17">
        <v>3.33</v>
      </c>
      <c r="O51" s="17"/>
      <c r="P51" s="17"/>
      <c r="Q51" s="17"/>
      <c r="R51" s="17"/>
      <c r="S51" s="17"/>
      <c r="T51" s="17"/>
      <c r="U51" s="17"/>
    </row>
    <row r="52" spans="1:21" ht="15">
      <c r="A52" s="1569">
        <v>13</v>
      </c>
      <c r="B52" s="1570">
        <v>33</v>
      </c>
      <c r="C52" s="1571" t="s">
        <v>436</v>
      </c>
      <c r="D52" s="1572">
        <v>1</v>
      </c>
      <c r="E52" s="1573" t="s">
        <v>364</v>
      </c>
      <c r="F52" s="1571" t="s">
        <v>342</v>
      </c>
      <c r="G52" s="1571" t="s">
        <v>411</v>
      </c>
      <c r="H52" s="1573" t="s">
        <v>412</v>
      </c>
      <c r="I52" s="1574" t="s">
        <v>818</v>
      </c>
      <c r="J52" s="1571" t="s">
        <v>417</v>
      </c>
      <c r="K52" s="1571" t="s">
        <v>957</v>
      </c>
      <c r="L52" s="216">
        <f t="shared" si="4"/>
        <v>3.33</v>
      </c>
      <c r="M52" s="20"/>
      <c r="N52" s="17">
        <v>3.33</v>
      </c>
      <c r="O52" s="19"/>
      <c r="P52" s="17"/>
      <c r="Q52" s="17"/>
      <c r="R52" s="17"/>
      <c r="S52" s="17"/>
      <c r="T52" s="17"/>
      <c r="U52" s="17"/>
    </row>
    <row r="53" spans="1:21" ht="15">
      <c r="A53" s="1569">
        <v>14</v>
      </c>
      <c r="B53" s="1570">
        <v>32</v>
      </c>
      <c r="C53" s="1571" t="s">
        <v>1521</v>
      </c>
      <c r="D53" s="1572">
        <v>1</v>
      </c>
      <c r="E53" s="1573" t="s">
        <v>364</v>
      </c>
      <c r="F53" s="1571" t="s">
        <v>342</v>
      </c>
      <c r="G53" s="1571" t="s">
        <v>411</v>
      </c>
      <c r="H53" s="1573" t="s">
        <v>412</v>
      </c>
      <c r="I53" s="1574" t="s">
        <v>818</v>
      </c>
      <c r="J53" s="1571" t="s">
        <v>417</v>
      </c>
      <c r="K53" s="1571" t="s">
        <v>957</v>
      </c>
      <c r="L53" s="216">
        <f t="shared" si="4"/>
        <v>3.33</v>
      </c>
      <c r="M53" s="1575"/>
      <c r="N53" s="17">
        <v>3.33</v>
      </c>
      <c r="O53" s="31"/>
      <c r="P53" s="17"/>
      <c r="Q53" s="17"/>
      <c r="R53" s="17"/>
      <c r="S53" s="17"/>
      <c r="T53" s="17"/>
      <c r="U53" s="17"/>
    </row>
    <row r="54" spans="1:21" ht="15">
      <c r="A54" s="1569">
        <v>15</v>
      </c>
      <c r="B54" s="1570">
        <v>44</v>
      </c>
      <c r="C54" s="1571" t="s">
        <v>1498</v>
      </c>
      <c r="D54" s="1572">
        <v>1</v>
      </c>
      <c r="E54" s="1573" t="s">
        <v>309</v>
      </c>
      <c r="F54" s="1571" t="s">
        <v>342</v>
      </c>
      <c r="G54" s="1571" t="s">
        <v>411</v>
      </c>
      <c r="H54" s="1573" t="s">
        <v>412</v>
      </c>
      <c r="I54" s="1574" t="s">
        <v>818</v>
      </c>
      <c r="J54" s="1571" t="s">
        <v>371</v>
      </c>
      <c r="K54" s="1571" t="s">
        <v>1499</v>
      </c>
      <c r="L54" s="216">
        <f t="shared" si="4"/>
        <v>5.68</v>
      </c>
      <c r="M54" s="17">
        <f>(5680*50/100)/1000*D54</f>
        <v>2.84</v>
      </c>
      <c r="N54" s="17">
        <f>(5680*50/100)/1000*$D54</f>
        <v>2.84</v>
      </c>
      <c r="O54" s="1576"/>
      <c r="P54" s="17"/>
      <c r="Q54" s="17"/>
      <c r="R54" s="17"/>
      <c r="S54" s="17"/>
      <c r="T54" s="17"/>
      <c r="U54" s="17"/>
    </row>
    <row r="55" spans="1:21" ht="15">
      <c r="A55" s="212" t="s">
        <v>298</v>
      </c>
      <c r="B55" s="213"/>
      <c r="C55" s="18"/>
      <c r="D55" s="1021">
        <f>SUM(D40:D54)</f>
        <v>13.4</v>
      </c>
      <c r="E55" s="19"/>
      <c r="F55" s="19"/>
      <c r="G55" s="19"/>
      <c r="H55" s="19"/>
      <c r="I55" s="19"/>
      <c r="J55" s="19"/>
      <c r="K55" s="19"/>
      <c r="L55" s="20">
        <f>SUM(L40:L54)</f>
        <v>70.53399999999999</v>
      </c>
      <c r="M55" s="20">
        <f aca="true" t="shared" si="5" ref="M55:U55">SUM(M40:M54)</f>
        <v>32.732</v>
      </c>
      <c r="N55" s="20">
        <f t="shared" si="5"/>
        <v>37.501999999999995</v>
      </c>
      <c r="O55" s="20">
        <f t="shared" si="5"/>
        <v>0</v>
      </c>
      <c r="P55" s="20">
        <f t="shared" si="5"/>
        <v>0</v>
      </c>
      <c r="Q55" s="20">
        <f t="shared" si="5"/>
        <v>0.3</v>
      </c>
      <c r="R55" s="20">
        <f t="shared" si="5"/>
        <v>0</v>
      </c>
      <c r="S55" s="20">
        <f t="shared" si="5"/>
        <v>0</v>
      </c>
      <c r="T55" s="20">
        <f t="shared" si="5"/>
        <v>0</v>
      </c>
      <c r="U55" s="20">
        <f t="shared" si="5"/>
        <v>0</v>
      </c>
    </row>
    <row r="56" spans="1:21" ht="14.25">
      <c r="A56" s="1565" t="s">
        <v>422</v>
      </c>
      <c r="B56" s="1566"/>
      <c r="C56" s="1566"/>
      <c r="D56" s="1566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</row>
    <row r="57" spans="1:21" ht="15">
      <c r="A57" s="10">
        <v>1</v>
      </c>
      <c r="B57" s="11">
        <v>7</v>
      </c>
      <c r="C57" s="12" t="s">
        <v>1308</v>
      </c>
      <c r="D57" s="13">
        <v>0.9</v>
      </c>
      <c r="E57" s="14" t="s">
        <v>309</v>
      </c>
      <c r="F57" s="12" t="s">
        <v>215</v>
      </c>
      <c r="G57" s="12" t="s">
        <v>411</v>
      </c>
      <c r="H57" s="14" t="s">
        <v>412</v>
      </c>
      <c r="I57" s="4" t="s">
        <v>818</v>
      </c>
      <c r="J57" s="12" t="s">
        <v>371</v>
      </c>
      <c r="K57" s="12" t="s">
        <v>1516</v>
      </c>
      <c r="L57" s="216">
        <f>SUM(M57:T57)</f>
        <v>5.112</v>
      </c>
      <c r="M57" s="216">
        <f>(5680*67/100)/1000*D57</f>
        <v>3.42504</v>
      </c>
      <c r="N57" s="216">
        <f>(5680*33/100)/1000*D57</f>
        <v>1.68696</v>
      </c>
      <c r="O57" s="216"/>
      <c r="P57" s="17"/>
      <c r="Q57" s="17"/>
      <c r="R57" s="17"/>
      <c r="S57" s="17"/>
      <c r="T57" s="17"/>
      <c r="U57" s="17"/>
    </row>
    <row r="58" spans="1:21" ht="15">
      <c r="A58" s="10">
        <v>2</v>
      </c>
      <c r="B58" s="11">
        <v>7</v>
      </c>
      <c r="C58" s="12" t="s">
        <v>893</v>
      </c>
      <c r="D58" s="13">
        <v>1</v>
      </c>
      <c r="E58" s="14" t="s">
        <v>309</v>
      </c>
      <c r="F58" s="12" t="s">
        <v>215</v>
      </c>
      <c r="G58" s="12" t="s">
        <v>411</v>
      </c>
      <c r="H58" s="14" t="s">
        <v>412</v>
      </c>
      <c r="I58" s="4" t="s">
        <v>818</v>
      </c>
      <c r="J58" s="12" t="s">
        <v>371</v>
      </c>
      <c r="K58" s="12" t="s">
        <v>1516</v>
      </c>
      <c r="L58" s="216">
        <f>SUM(M58:T58)</f>
        <v>5.68</v>
      </c>
      <c r="M58" s="216">
        <f>(5680*67/100)/1000*D58</f>
        <v>3.8056</v>
      </c>
      <c r="N58" s="216">
        <f>(5680*33/100)/1000*D58</f>
        <v>1.8744</v>
      </c>
      <c r="O58" s="17"/>
      <c r="P58" s="17"/>
      <c r="Q58" s="17"/>
      <c r="R58" s="17"/>
      <c r="S58" s="17"/>
      <c r="T58" s="17"/>
      <c r="U58" s="17"/>
    </row>
    <row r="59" spans="1:21" ht="15">
      <c r="A59" s="10">
        <v>3</v>
      </c>
      <c r="B59" s="11">
        <v>9</v>
      </c>
      <c r="C59" s="12" t="s">
        <v>840</v>
      </c>
      <c r="D59" s="13">
        <v>1</v>
      </c>
      <c r="E59" s="14" t="s">
        <v>309</v>
      </c>
      <c r="F59" s="12" t="s">
        <v>342</v>
      </c>
      <c r="G59" s="12" t="s">
        <v>411</v>
      </c>
      <c r="H59" s="14" t="s">
        <v>412</v>
      </c>
      <c r="I59" s="4" t="s">
        <v>818</v>
      </c>
      <c r="J59" s="12" t="s">
        <v>371</v>
      </c>
      <c r="K59" s="12" t="s">
        <v>1499</v>
      </c>
      <c r="L59" s="216">
        <f aca="true" t="shared" si="6" ref="L59:L68">SUM(M59:T59)</f>
        <v>5.68</v>
      </c>
      <c r="M59" s="216">
        <f>(5680*67/100)/1000*D59</f>
        <v>3.8056</v>
      </c>
      <c r="N59" s="216">
        <f>(5680*33/100)/1000*D59</f>
        <v>1.8744</v>
      </c>
      <c r="O59" s="17"/>
      <c r="P59" s="17"/>
      <c r="Q59" s="17"/>
      <c r="R59" s="17"/>
      <c r="S59" s="17"/>
      <c r="T59" s="17"/>
      <c r="U59" s="17"/>
    </row>
    <row r="60" spans="1:21" ht="15">
      <c r="A60" s="10">
        <v>4</v>
      </c>
      <c r="B60" s="11">
        <v>19</v>
      </c>
      <c r="C60" s="12" t="s">
        <v>1521</v>
      </c>
      <c r="D60" s="13">
        <v>1</v>
      </c>
      <c r="E60" s="14" t="s">
        <v>309</v>
      </c>
      <c r="F60" s="12" t="s">
        <v>215</v>
      </c>
      <c r="G60" s="12" t="s">
        <v>411</v>
      </c>
      <c r="H60" s="14" t="s">
        <v>412</v>
      </c>
      <c r="I60" s="4" t="s">
        <v>818</v>
      </c>
      <c r="J60" s="12" t="s">
        <v>371</v>
      </c>
      <c r="K60" s="12" t="s">
        <v>1522</v>
      </c>
      <c r="L60" s="216">
        <f t="shared" si="6"/>
        <v>5.68</v>
      </c>
      <c r="M60" s="216">
        <f>(5680*50/100)/1000*D60</f>
        <v>2.84</v>
      </c>
      <c r="N60" s="216">
        <f>(5680*50/100)/1000*D60</f>
        <v>2.84</v>
      </c>
      <c r="O60" s="17"/>
      <c r="P60" s="17"/>
      <c r="Q60" s="17"/>
      <c r="R60" s="17"/>
      <c r="S60" s="17"/>
      <c r="T60" s="17"/>
      <c r="U60" s="17"/>
    </row>
    <row r="61" spans="1:21" ht="15">
      <c r="A61" s="10">
        <v>5</v>
      </c>
      <c r="B61" s="11">
        <v>35</v>
      </c>
      <c r="C61" s="12" t="s">
        <v>1490</v>
      </c>
      <c r="D61" s="13">
        <v>1</v>
      </c>
      <c r="E61" s="14" t="s">
        <v>309</v>
      </c>
      <c r="F61" s="12" t="s">
        <v>215</v>
      </c>
      <c r="G61" s="12" t="s">
        <v>411</v>
      </c>
      <c r="H61" s="14" t="s">
        <v>412</v>
      </c>
      <c r="I61" s="4" t="s">
        <v>818</v>
      </c>
      <c r="J61" s="12" t="s">
        <v>371</v>
      </c>
      <c r="K61" s="12" t="s">
        <v>1523</v>
      </c>
      <c r="L61" s="216">
        <f t="shared" si="6"/>
        <v>5.68</v>
      </c>
      <c r="M61" s="216">
        <f>(5680*50/100)/1000*D61</f>
        <v>2.84</v>
      </c>
      <c r="N61" s="216">
        <f>(5680*50/100)/1000*D61</f>
        <v>2.84</v>
      </c>
      <c r="O61" s="17"/>
      <c r="P61" s="17"/>
      <c r="Q61" s="17"/>
      <c r="R61" s="17"/>
      <c r="S61" s="17"/>
      <c r="T61" s="17"/>
      <c r="U61" s="17"/>
    </row>
    <row r="62" spans="1:21" ht="15">
      <c r="A62" s="10">
        <v>6</v>
      </c>
      <c r="B62" s="11">
        <v>51</v>
      </c>
      <c r="C62" s="12" t="s">
        <v>771</v>
      </c>
      <c r="D62" s="13">
        <v>0.7</v>
      </c>
      <c r="E62" s="14" t="s">
        <v>309</v>
      </c>
      <c r="F62" s="12" t="s">
        <v>342</v>
      </c>
      <c r="G62" s="12" t="s">
        <v>411</v>
      </c>
      <c r="H62" s="14" t="s">
        <v>412</v>
      </c>
      <c r="I62" s="4" t="s">
        <v>818</v>
      </c>
      <c r="J62" s="12" t="s">
        <v>371</v>
      </c>
      <c r="K62" s="12" t="s">
        <v>1499</v>
      </c>
      <c r="L62" s="216">
        <f t="shared" si="6"/>
        <v>3.9759999999999995</v>
      </c>
      <c r="M62" s="216">
        <f>(5680*50/100)/1000*D62</f>
        <v>1.9879999999999998</v>
      </c>
      <c r="N62" s="216">
        <f>(5680*50/100)/1000*D62</f>
        <v>1.9879999999999998</v>
      </c>
      <c r="O62" s="17"/>
      <c r="P62" s="17"/>
      <c r="Q62" s="17"/>
      <c r="R62" s="17"/>
      <c r="S62" s="17"/>
      <c r="T62" s="17"/>
      <c r="U62" s="17"/>
    </row>
    <row r="63" spans="1:21" ht="15">
      <c r="A63" s="10">
        <v>7</v>
      </c>
      <c r="B63" s="11">
        <v>22</v>
      </c>
      <c r="C63" s="12" t="s">
        <v>326</v>
      </c>
      <c r="D63" s="13">
        <v>0.8</v>
      </c>
      <c r="E63" s="14" t="s">
        <v>309</v>
      </c>
      <c r="F63" s="12" t="s">
        <v>342</v>
      </c>
      <c r="G63" s="12" t="s">
        <v>411</v>
      </c>
      <c r="H63" s="14" t="s">
        <v>412</v>
      </c>
      <c r="I63" s="4" t="s">
        <v>818</v>
      </c>
      <c r="J63" s="12" t="s">
        <v>371</v>
      </c>
      <c r="K63" s="12" t="s">
        <v>1499</v>
      </c>
      <c r="L63" s="216">
        <f t="shared" si="6"/>
        <v>4.544</v>
      </c>
      <c r="M63" s="216">
        <f>(5680*50/100)/1000*D63</f>
        <v>2.272</v>
      </c>
      <c r="N63" s="216">
        <f>(5680*50/100)/1000*D63</f>
        <v>2.272</v>
      </c>
      <c r="O63" s="17"/>
      <c r="P63" s="17"/>
      <c r="Q63" s="17"/>
      <c r="R63" s="17"/>
      <c r="S63" s="17"/>
      <c r="T63" s="17"/>
      <c r="U63" s="17"/>
    </row>
    <row r="64" spans="1:21" ht="15">
      <c r="A64" s="10">
        <v>8</v>
      </c>
      <c r="B64" s="11">
        <v>50</v>
      </c>
      <c r="C64" s="12" t="s">
        <v>1282</v>
      </c>
      <c r="D64" s="13">
        <v>1</v>
      </c>
      <c r="E64" s="14" t="s">
        <v>364</v>
      </c>
      <c r="F64" s="12" t="s">
        <v>342</v>
      </c>
      <c r="G64" s="12" t="s">
        <v>411</v>
      </c>
      <c r="H64" s="14" t="s">
        <v>412</v>
      </c>
      <c r="I64" s="4" t="s">
        <v>818</v>
      </c>
      <c r="J64" s="12" t="s">
        <v>371</v>
      </c>
      <c r="K64" s="12" t="s">
        <v>1100</v>
      </c>
      <c r="L64" s="216">
        <f t="shared" si="6"/>
        <v>3.33</v>
      </c>
      <c r="M64" s="17"/>
      <c r="N64" s="17">
        <v>3.33</v>
      </c>
      <c r="O64" s="17"/>
      <c r="P64" s="17"/>
      <c r="Q64" s="17"/>
      <c r="R64" s="17"/>
      <c r="S64" s="17"/>
      <c r="T64" s="17"/>
      <c r="U64" s="17"/>
    </row>
    <row r="65" spans="1:21" ht="15">
      <c r="A65" s="10">
        <v>9</v>
      </c>
      <c r="B65" s="11">
        <v>52</v>
      </c>
      <c r="C65" s="12" t="s">
        <v>1524</v>
      </c>
      <c r="D65" s="13">
        <v>0.9</v>
      </c>
      <c r="E65" s="14" t="s">
        <v>364</v>
      </c>
      <c r="F65" s="12" t="s">
        <v>342</v>
      </c>
      <c r="G65" s="12" t="s">
        <v>411</v>
      </c>
      <c r="H65" s="14" t="s">
        <v>412</v>
      </c>
      <c r="I65" s="4" t="s">
        <v>818</v>
      </c>
      <c r="J65" s="12" t="s">
        <v>371</v>
      </c>
      <c r="K65" s="12" t="s">
        <v>1100</v>
      </c>
      <c r="L65" s="216">
        <f t="shared" si="6"/>
        <v>3.33</v>
      </c>
      <c r="M65" s="17"/>
      <c r="N65" s="17">
        <v>3.33</v>
      </c>
      <c r="O65" s="17"/>
      <c r="P65" s="17"/>
      <c r="Q65" s="17"/>
      <c r="R65" s="17"/>
      <c r="S65" s="17"/>
      <c r="T65" s="17"/>
      <c r="U65" s="17"/>
    </row>
    <row r="66" spans="1:21" ht="15">
      <c r="A66" s="10">
        <v>10</v>
      </c>
      <c r="B66" s="11">
        <v>58</v>
      </c>
      <c r="C66" s="12" t="s">
        <v>1285</v>
      </c>
      <c r="D66" s="13">
        <v>1</v>
      </c>
      <c r="E66" s="14" t="s">
        <v>364</v>
      </c>
      <c r="F66" s="12" t="s">
        <v>342</v>
      </c>
      <c r="G66" s="12" t="s">
        <v>411</v>
      </c>
      <c r="H66" s="14" t="s">
        <v>412</v>
      </c>
      <c r="I66" s="4" t="s">
        <v>818</v>
      </c>
      <c r="J66" s="12" t="s">
        <v>371</v>
      </c>
      <c r="K66" s="12" t="s">
        <v>1525</v>
      </c>
      <c r="L66" s="216">
        <f t="shared" si="6"/>
        <v>3.73</v>
      </c>
      <c r="M66" s="17"/>
      <c r="N66" s="17">
        <v>3.33</v>
      </c>
      <c r="O66" s="17"/>
      <c r="P66" s="17"/>
      <c r="Q66" s="17">
        <v>0.4</v>
      </c>
      <c r="R66" s="17"/>
      <c r="S66" s="17"/>
      <c r="T66" s="17"/>
      <c r="U66" s="17"/>
    </row>
    <row r="67" spans="1:21" ht="15">
      <c r="A67" s="10">
        <v>11</v>
      </c>
      <c r="B67" s="11">
        <v>58</v>
      </c>
      <c r="C67" s="12" t="s">
        <v>1526</v>
      </c>
      <c r="D67" s="13">
        <v>0.8</v>
      </c>
      <c r="E67" s="14" t="s">
        <v>364</v>
      </c>
      <c r="F67" s="12" t="s">
        <v>342</v>
      </c>
      <c r="G67" s="12" t="s">
        <v>411</v>
      </c>
      <c r="H67" s="14" t="s">
        <v>412</v>
      </c>
      <c r="I67" s="4" t="s">
        <v>818</v>
      </c>
      <c r="J67" s="12" t="s">
        <v>371</v>
      </c>
      <c r="K67" s="12" t="s">
        <v>1525</v>
      </c>
      <c r="L67" s="216">
        <f t="shared" si="6"/>
        <v>3.63</v>
      </c>
      <c r="M67" s="17"/>
      <c r="N67" s="17">
        <v>3.33</v>
      </c>
      <c r="O67" s="17"/>
      <c r="P67" s="17"/>
      <c r="Q67" s="17">
        <v>0.3</v>
      </c>
      <c r="R67" s="17"/>
      <c r="S67" s="17"/>
      <c r="T67" s="17"/>
      <c r="U67" s="17"/>
    </row>
    <row r="68" spans="1:21" ht="15">
      <c r="A68" s="10">
        <v>12</v>
      </c>
      <c r="B68" s="11">
        <v>13</v>
      </c>
      <c r="C68" s="12" t="s">
        <v>1282</v>
      </c>
      <c r="D68" s="13">
        <v>0.5</v>
      </c>
      <c r="E68" s="14" t="s">
        <v>309</v>
      </c>
      <c r="F68" s="12" t="s">
        <v>342</v>
      </c>
      <c r="G68" s="12" t="s">
        <v>411</v>
      </c>
      <c r="H68" s="14" t="s">
        <v>412</v>
      </c>
      <c r="I68" s="4" t="s">
        <v>818</v>
      </c>
      <c r="J68" s="12" t="s">
        <v>371</v>
      </c>
      <c r="K68" s="12" t="s">
        <v>1527</v>
      </c>
      <c r="L68" s="216">
        <f t="shared" si="6"/>
        <v>2.84</v>
      </c>
      <c r="M68" s="216">
        <f>(5680*75/100)/1000*D68</f>
        <v>2.13</v>
      </c>
      <c r="N68" s="216">
        <f>(5680*25/100)/1000*D68</f>
        <v>0.71</v>
      </c>
      <c r="O68" s="17"/>
      <c r="P68" s="17"/>
      <c r="Q68" s="17"/>
      <c r="R68" s="17"/>
      <c r="S68" s="17"/>
      <c r="T68" s="17"/>
      <c r="U68" s="17"/>
    </row>
    <row r="69" spans="1:21" ht="15">
      <c r="A69" s="212" t="s">
        <v>298</v>
      </c>
      <c r="B69" s="217"/>
      <c r="C69" s="41"/>
      <c r="D69" s="1023">
        <f>SUM(D57:D68)</f>
        <v>10.600000000000001</v>
      </c>
      <c r="E69" s="42"/>
      <c r="F69" s="42"/>
      <c r="G69" s="42"/>
      <c r="H69" s="42"/>
      <c r="I69" s="42"/>
      <c r="J69" s="42"/>
      <c r="K69" s="42"/>
      <c r="L69" s="20">
        <f>L68+L67+L66+L65+L64+L63+L62+L61+L60+L59+L58+L57</f>
        <v>53.211999999999996</v>
      </c>
      <c r="M69" s="20">
        <f aca="true" t="shared" si="7" ref="M69:U69">M68+M67+M66+M65+M64+M63+M62+M61+M60+M59+M58+M57</f>
        <v>23.106239999999996</v>
      </c>
      <c r="N69" s="20">
        <f t="shared" si="7"/>
        <v>29.40576</v>
      </c>
      <c r="O69" s="20">
        <f t="shared" si="7"/>
        <v>0</v>
      </c>
      <c r="P69" s="20">
        <f t="shared" si="7"/>
        <v>0</v>
      </c>
      <c r="Q69" s="20">
        <f t="shared" si="7"/>
        <v>0.7</v>
      </c>
      <c r="R69" s="20">
        <f t="shared" si="7"/>
        <v>0</v>
      </c>
      <c r="S69" s="20">
        <f t="shared" si="7"/>
        <v>0</v>
      </c>
      <c r="T69" s="20">
        <f t="shared" si="7"/>
        <v>0</v>
      </c>
      <c r="U69" s="20">
        <f t="shared" si="7"/>
        <v>0</v>
      </c>
    </row>
    <row r="70" spans="1:21" ht="14.25">
      <c r="A70" s="1567" t="s">
        <v>424</v>
      </c>
      <c r="B70" s="1568"/>
      <c r="C70" s="1568"/>
      <c r="D70" s="156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0"/>
    </row>
    <row r="71" spans="1:21" ht="15">
      <c r="A71" s="2">
        <v>1</v>
      </c>
      <c r="B71" s="3">
        <v>18</v>
      </c>
      <c r="C71" s="4" t="s">
        <v>1528</v>
      </c>
      <c r="D71" s="5">
        <v>0.8</v>
      </c>
      <c r="E71" s="6" t="s">
        <v>309</v>
      </c>
      <c r="F71" s="6" t="s">
        <v>342</v>
      </c>
      <c r="G71" s="6" t="s">
        <v>411</v>
      </c>
      <c r="H71" s="4" t="s">
        <v>412</v>
      </c>
      <c r="I71" s="4" t="s">
        <v>818</v>
      </c>
      <c r="J71" s="6" t="s">
        <v>371</v>
      </c>
      <c r="K71" s="12" t="s">
        <v>1516</v>
      </c>
      <c r="L71" s="7">
        <f aca="true" t="shared" si="8" ref="L71:L85">SUM(M71:T71)</f>
        <v>4.5440000000000005</v>
      </c>
      <c r="M71" s="7">
        <f>(5680*67/100)/1000*D71</f>
        <v>3.04448</v>
      </c>
      <c r="N71" s="7">
        <f>(5680*33/100)/1000*D71</f>
        <v>1.4995200000000002</v>
      </c>
      <c r="O71" s="7"/>
      <c r="P71" s="7"/>
      <c r="Q71" s="7"/>
      <c r="R71" s="1"/>
      <c r="S71" s="1"/>
      <c r="T71" s="1"/>
      <c r="U71" s="1"/>
    </row>
    <row r="72" spans="1:21" ht="15">
      <c r="A72" s="2">
        <v>2</v>
      </c>
      <c r="B72" s="8">
        <v>18</v>
      </c>
      <c r="C72" s="6" t="s">
        <v>1529</v>
      </c>
      <c r="D72" s="9">
        <v>1</v>
      </c>
      <c r="E72" s="6" t="s">
        <v>309</v>
      </c>
      <c r="F72" s="6" t="s">
        <v>342</v>
      </c>
      <c r="G72" s="6" t="s">
        <v>411</v>
      </c>
      <c r="H72" s="4" t="s">
        <v>412</v>
      </c>
      <c r="I72" s="4" t="s">
        <v>818</v>
      </c>
      <c r="J72" s="6" t="s">
        <v>371</v>
      </c>
      <c r="K72" s="12" t="s">
        <v>1516</v>
      </c>
      <c r="L72" s="7">
        <f t="shared" si="8"/>
        <v>5.68</v>
      </c>
      <c r="M72" s="7">
        <f>(5680*67/100)/1000*D72</f>
        <v>3.8056</v>
      </c>
      <c r="N72" s="7">
        <f aca="true" t="shared" si="9" ref="N72:N77">(5680*33/100)/1000*D72</f>
        <v>1.8744</v>
      </c>
      <c r="O72" s="1"/>
      <c r="P72" s="1"/>
      <c r="Q72" s="1"/>
      <c r="R72" s="1"/>
      <c r="S72" s="1"/>
      <c r="T72" s="1"/>
      <c r="U72" s="1"/>
    </row>
    <row r="73" spans="1:21" ht="15">
      <c r="A73" s="2">
        <v>3</v>
      </c>
      <c r="B73" s="8">
        <v>18</v>
      </c>
      <c r="C73" s="6" t="s">
        <v>1287</v>
      </c>
      <c r="D73" s="9">
        <v>1</v>
      </c>
      <c r="E73" s="6" t="s">
        <v>309</v>
      </c>
      <c r="F73" s="6" t="s">
        <v>354</v>
      </c>
      <c r="G73" s="6" t="s">
        <v>411</v>
      </c>
      <c r="H73" s="4" t="s">
        <v>412</v>
      </c>
      <c r="I73" s="4" t="s">
        <v>818</v>
      </c>
      <c r="J73" s="6" t="s">
        <v>414</v>
      </c>
      <c r="K73" s="12" t="s">
        <v>1516</v>
      </c>
      <c r="L73" s="7">
        <f t="shared" si="8"/>
        <v>5.68</v>
      </c>
      <c r="M73" s="7">
        <f>(5680*67/100)/1000*D73</f>
        <v>3.8056</v>
      </c>
      <c r="N73" s="7">
        <f t="shared" si="9"/>
        <v>1.8744</v>
      </c>
      <c r="O73" s="1"/>
      <c r="P73" s="1"/>
      <c r="Q73" s="1"/>
      <c r="R73" s="1"/>
      <c r="S73" s="1"/>
      <c r="T73" s="1"/>
      <c r="U73" s="1"/>
    </row>
    <row r="74" spans="1:21" ht="15">
      <c r="A74" s="2">
        <v>4</v>
      </c>
      <c r="B74" s="8">
        <v>18</v>
      </c>
      <c r="C74" s="6" t="s">
        <v>1530</v>
      </c>
      <c r="D74" s="9">
        <v>0.8</v>
      </c>
      <c r="E74" s="6" t="s">
        <v>309</v>
      </c>
      <c r="F74" s="6" t="s">
        <v>342</v>
      </c>
      <c r="G74" s="6" t="s">
        <v>411</v>
      </c>
      <c r="H74" s="4" t="s">
        <v>412</v>
      </c>
      <c r="I74" s="4" t="s">
        <v>818</v>
      </c>
      <c r="J74" s="6" t="s">
        <v>371</v>
      </c>
      <c r="K74" s="12" t="s">
        <v>1516</v>
      </c>
      <c r="L74" s="7">
        <f t="shared" si="8"/>
        <v>4.5440000000000005</v>
      </c>
      <c r="M74" s="7">
        <f>(5680*67/100)/1000*D74</f>
        <v>3.04448</v>
      </c>
      <c r="N74" s="7">
        <f t="shared" si="9"/>
        <v>1.4995200000000002</v>
      </c>
      <c r="O74" s="1"/>
      <c r="P74" s="1"/>
      <c r="Q74" s="1"/>
      <c r="R74" s="1"/>
      <c r="S74" s="1"/>
      <c r="T74" s="1"/>
      <c r="U74" s="1"/>
    </row>
    <row r="75" spans="1:21" ht="15">
      <c r="A75" s="2">
        <v>5</v>
      </c>
      <c r="B75" s="8">
        <v>27</v>
      </c>
      <c r="C75" s="6" t="s">
        <v>1147</v>
      </c>
      <c r="D75" s="9">
        <v>1</v>
      </c>
      <c r="E75" s="6" t="s">
        <v>309</v>
      </c>
      <c r="F75" s="6" t="s">
        <v>342</v>
      </c>
      <c r="G75" s="6" t="s">
        <v>411</v>
      </c>
      <c r="H75" s="4" t="s">
        <v>412</v>
      </c>
      <c r="I75" s="4" t="s">
        <v>818</v>
      </c>
      <c r="J75" s="6" t="s">
        <v>371</v>
      </c>
      <c r="K75" s="12" t="s">
        <v>1531</v>
      </c>
      <c r="L75" s="7">
        <f t="shared" si="8"/>
        <v>5.68</v>
      </c>
      <c r="M75" s="7">
        <f>(5680*29/100)/1000*D75</f>
        <v>1.6472</v>
      </c>
      <c r="N75" s="7">
        <f>(5680*42/100)/1000*D75</f>
        <v>2.3855999999999997</v>
      </c>
      <c r="O75" s="1"/>
      <c r="P75" s="1"/>
      <c r="Q75" s="1"/>
      <c r="R75" s="1"/>
      <c r="S75" s="1">
        <v>1.6472</v>
      </c>
      <c r="T75" s="1"/>
      <c r="U75" s="1"/>
    </row>
    <row r="76" spans="1:21" ht="15">
      <c r="A76" s="2">
        <v>6</v>
      </c>
      <c r="B76" s="8">
        <v>29</v>
      </c>
      <c r="C76" s="6" t="s">
        <v>1495</v>
      </c>
      <c r="D76" s="9">
        <v>1</v>
      </c>
      <c r="E76" s="6" t="s">
        <v>309</v>
      </c>
      <c r="F76" s="6" t="s">
        <v>215</v>
      </c>
      <c r="G76" s="6" t="s">
        <v>411</v>
      </c>
      <c r="H76" s="4" t="s">
        <v>412</v>
      </c>
      <c r="I76" s="4" t="s">
        <v>818</v>
      </c>
      <c r="J76" s="6" t="s">
        <v>371</v>
      </c>
      <c r="K76" s="12" t="s">
        <v>1516</v>
      </c>
      <c r="L76" s="7">
        <f t="shared" si="8"/>
        <v>5.68</v>
      </c>
      <c r="M76" s="7">
        <f>(5680*67/100)/1000*D76</f>
        <v>3.8056</v>
      </c>
      <c r="N76" s="7">
        <f t="shared" si="9"/>
        <v>1.8744</v>
      </c>
      <c r="O76" s="1"/>
      <c r="P76" s="1"/>
      <c r="Q76" s="1"/>
      <c r="R76" s="1"/>
      <c r="S76" s="1"/>
      <c r="T76" s="1"/>
      <c r="U76" s="1"/>
    </row>
    <row r="77" spans="1:21" ht="15">
      <c r="A77" s="2">
        <v>7</v>
      </c>
      <c r="B77" s="8">
        <v>29</v>
      </c>
      <c r="C77" s="6" t="s">
        <v>1490</v>
      </c>
      <c r="D77" s="9">
        <v>1</v>
      </c>
      <c r="E77" s="6" t="s">
        <v>309</v>
      </c>
      <c r="F77" s="6" t="s">
        <v>215</v>
      </c>
      <c r="G77" s="6" t="s">
        <v>411</v>
      </c>
      <c r="H77" s="4" t="s">
        <v>412</v>
      </c>
      <c r="I77" s="4" t="s">
        <v>818</v>
      </c>
      <c r="J77" s="6" t="s">
        <v>371</v>
      </c>
      <c r="K77" s="12" t="s">
        <v>1516</v>
      </c>
      <c r="L77" s="7">
        <f t="shared" si="8"/>
        <v>5.68</v>
      </c>
      <c r="M77" s="7">
        <f>(5680*67/100)/1000*D77</f>
        <v>3.8056</v>
      </c>
      <c r="N77" s="7">
        <f t="shared" si="9"/>
        <v>1.8744</v>
      </c>
      <c r="O77" s="1"/>
      <c r="P77" s="1"/>
      <c r="Q77" s="1"/>
      <c r="R77" s="1"/>
      <c r="S77" s="1"/>
      <c r="T77" s="1"/>
      <c r="U77" s="1"/>
    </row>
    <row r="78" spans="1:21" ht="15">
      <c r="A78" s="2">
        <v>8</v>
      </c>
      <c r="B78" s="8">
        <v>33</v>
      </c>
      <c r="C78" s="6" t="s">
        <v>895</v>
      </c>
      <c r="D78" s="9">
        <v>1</v>
      </c>
      <c r="E78" s="6" t="s">
        <v>309</v>
      </c>
      <c r="F78" s="6" t="s">
        <v>215</v>
      </c>
      <c r="G78" s="6" t="s">
        <v>411</v>
      </c>
      <c r="H78" s="4" t="s">
        <v>412</v>
      </c>
      <c r="I78" s="4" t="s">
        <v>818</v>
      </c>
      <c r="J78" s="6" t="s">
        <v>371</v>
      </c>
      <c r="K78" s="12" t="s">
        <v>1499</v>
      </c>
      <c r="L78" s="7">
        <f t="shared" si="8"/>
        <v>5.68</v>
      </c>
      <c r="M78" s="7">
        <f>(5680*50/100)/1000*D78</f>
        <v>2.84</v>
      </c>
      <c r="N78" s="7">
        <f>(5680*50/100)/1000*D78</f>
        <v>2.84</v>
      </c>
      <c r="O78" s="1"/>
      <c r="P78" s="1"/>
      <c r="Q78" s="1"/>
      <c r="R78" s="1"/>
      <c r="S78" s="1"/>
      <c r="T78" s="1"/>
      <c r="U78" s="1"/>
    </row>
    <row r="79" spans="1:21" ht="15">
      <c r="A79" s="2">
        <v>9</v>
      </c>
      <c r="B79" s="8">
        <v>44</v>
      </c>
      <c r="C79" s="6" t="s">
        <v>363</v>
      </c>
      <c r="D79" s="9">
        <v>0.9</v>
      </c>
      <c r="E79" s="6" t="s">
        <v>309</v>
      </c>
      <c r="F79" s="6" t="s">
        <v>342</v>
      </c>
      <c r="G79" s="6" t="s">
        <v>411</v>
      </c>
      <c r="H79" s="4" t="s">
        <v>412</v>
      </c>
      <c r="I79" s="4" t="s">
        <v>818</v>
      </c>
      <c r="J79" s="6" t="s">
        <v>371</v>
      </c>
      <c r="K79" s="12" t="s">
        <v>1531</v>
      </c>
      <c r="L79" s="7">
        <f t="shared" si="8"/>
        <v>5.111999999999999</v>
      </c>
      <c r="M79" s="7">
        <f>(5680*29/100)/1000*D79</f>
        <v>1.48248</v>
      </c>
      <c r="N79" s="7">
        <f>(5680*42/100)/1000*D79</f>
        <v>2.1470399999999996</v>
      </c>
      <c r="O79" s="1"/>
      <c r="P79" s="1"/>
      <c r="Q79" s="1"/>
      <c r="R79" s="1"/>
      <c r="S79" s="1">
        <v>1.48248</v>
      </c>
      <c r="T79" s="1"/>
      <c r="U79" s="1"/>
    </row>
    <row r="80" spans="1:21" ht="15">
      <c r="A80" s="2">
        <v>10</v>
      </c>
      <c r="B80" s="8">
        <v>50</v>
      </c>
      <c r="C80" s="6" t="s">
        <v>1495</v>
      </c>
      <c r="D80" s="9">
        <v>0.9</v>
      </c>
      <c r="E80" s="6" t="s">
        <v>309</v>
      </c>
      <c r="F80" s="6" t="s">
        <v>342</v>
      </c>
      <c r="G80" s="6" t="s">
        <v>411</v>
      </c>
      <c r="H80" s="4" t="s">
        <v>412</v>
      </c>
      <c r="I80" s="4" t="s">
        <v>818</v>
      </c>
      <c r="J80" s="6" t="s">
        <v>371</v>
      </c>
      <c r="K80" s="12" t="s">
        <v>1499</v>
      </c>
      <c r="L80" s="7">
        <f t="shared" si="8"/>
        <v>5.112</v>
      </c>
      <c r="M80" s="7">
        <f>(5680*50/100)/1000*D80</f>
        <v>2.556</v>
      </c>
      <c r="N80" s="7">
        <f>(5680*50/100)/1000*D80</f>
        <v>2.556</v>
      </c>
      <c r="O80" s="1"/>
      <c r="P80" s="1"/>
      <c r="Q80" s="1"/>
      <c r="R80" s="1"/>
      <c r="S80" s="1"/>
      <c r="T80" s="1"/>
      <c r="U80" s="1"/>
    </row>
    <row r="81" spans="1:21" ht="15">
      <c r="A81" s="2">
        <v>11</v>
      </c>
      <c r="B81" s="8">
        <v>53</v>
      </c>
      <c r="C81" s="6" t="s">
        <v>1311</v>
      </c>
      <c r="D81" s="9">
        <v>0.7</v>
      </c>
      <c r="E81" s="6" t="s">
        <v>309</v>
      </c>
      <c r="F81" s="6" t="s">
        <v>342</v>
      </c>
      <c r="G81" s="6" t="s">
        <v>411</v>
      </c>
      <c r="H81" s="4" t="s">
        <v>412</v>
      </c>
      <c r="I81" s="4" t="s">
        <v>818</v>
      </c>
      <c r="J81" s="6" t="s">
        <v>371</v>
      </c>
      <c r="K81" s="12" t="s">
        <v>1499</v>
      </c>
      <c r="L81" s="7">
        <f t="shared" si="8"/>
        <v>3.9759999999999995</v>
      </c>
      <c r="M81" s="7">
        <f>(5680*50/100)/1000*D81</f>
        <v>1.9879999999999998</v>
      </c>
      <c r="N81" s="7">
        <f>(5680*50/100)/1000*D81</f>
        <v>1.9879999999999998</v>
      </c>
      <c r="O81" s="1"/>
      <c r="P81" s="1"/>
      <c r="Q81" s="1"/>
      <c r="R81" s="1"/>
      <c r="S81" s="1"/>
      <c r="T81" s="1"/>
      <c r="U81" s="1"/>
    </row>
    <row r="82" spans="1:21" ht="15">
      <c r="A82" s="2">
        <v>12</v>
      </c>
      <c r="B82" s="8">
        <v>23</v>
      </c>
      <c r="C82" s="6" t="s">
        <v>329</v>
      </c>
      <c r="D82" s="9">
        <v>0.8</v>
      </c>
      <c r="E82" s="6" t="s">
        <v>364</v>
      </c>
      <c r="F82" s="6" t="s">
        <v>342</v>
      </c>
      <c r="G82" s="6" t="s">
        <v>411</v>
      </c>
      <c r="H82" s="4" t="s">
        <v>412</v>
      </c>
      <c r="I82" s="4" t="s">
        <v>818</v>
      </c>
      <c r="J82" s="6" t="s">
        <v>371</v>
      </c>
      <c r="K82" s="12" t="s">
        <v>957</v>
      </c>
      <c r="L82" s="7">
        <f t="shared" si="8"/>
        <v>3.33</v>
      </c>
      <c r="M82" s="23"/>
      <c r="N82" s="23">
        <v>3.33</v>
      </c>
      <c r="O82" s="1"/>
      <c r="P82" s="1"/>
      <c r="Q82" s="1"/>
      <c r="R82" s="1"/>
      <c r="S82" s="1"/>
      <c r="T82" s="1"/>
      <c r="U82" s="1"/>
    </row>
    <row r="83" spans="1:21" ht="15">
      <c r="A83" s="2">
        <v>13</v>
      </c>
      <c r="B83" s="8">
        <v>39</v>
      </c>
      <c r="C83" s="6" t="s">
        <v>1532</v>
      </c>
      <c r="D83" s="9">
        <v>0.8</v>
      </c>
      <c r="E83" s="6" t="s">
        <v>364</v>
      </c>
      <c r="F83" s="6" t="s">
        <v>342</v>
      </c>
      <c r="G83" s="6" t="s">
        <v>411</v>
      </c>
      <c r="H83" s="4" t="s">
        <v>412</v>
      </c>
      <c r="I83" s="4" t="s">
        <v>818</v>
      </c>
      <c r="J83" s="6" t="s">
        <v>371</v>
      </c>
      <c r="K83" s="12" t="s">
        <v>957</v>
      </c>
      <c r="L83" s="7">
        <f t="shared" si="8"/>
        <v>3.33</v>
      </c>
      <c r="M83" s="23"/>
      <c r="N83" s="23">
        <v>3.33</v>
      </c>
      <c r="O83" s="1"/>
      <c r="P83" s="1"/>
      <c r="Q83" s="1"/>
      <c r="R83" s="1"/>
      <c r="S83" s="1"/>
      <c r="T83" s="1"/>
      <c r="U83" s="1"/>
    </row>
    <row r="84" spans="1:21" ht="15">
      <c r="A84" s="2">
        <v>14</v>
      </c>
      <c r="B84" s="8">
        <v>40</v>
      </c>
      <c r="C84" s="6" t="s">
        <v>1533</v>
      </c>
      <c r="D84" s="9">
        <v>1</v>
      </c>
      <c r="E84" s="6" t="s">
        <v>364</v>
      </c>
      <c r="F84" s="6" t="s">
        <v>342</v>
      </c>
      <c r="G84" s="6" t="s">
        <v>411</v>
      </c>
      <c r="H84" s="4" t="s">
        <v>412</v>
      </c>
      <c r="I84" s="4" t="s">
        <v>818</v>
      </c>
      <c r="J84" s="6" t="s">
        <v>371</v>
      </c>
      <c r="K84" s="12" t="s">
        <v>957</v>
      </c>
      <c r="L84" s="7">
        <f t="shared" si="8"/>
        <v>6.66</v>
      </c>
      <c r="M84" s="23"/>
      <c r="N84" s="23">
        <v>3.33</v>
      </c>
      <c r="O84" s="1">
        <v>3.33</v>
      </c>
      <c r="P84" s="1"/>
      <c r="Q84" s="1"/>
      <c r="R84" s="1"/>
      <c r="S84" s="1"/>
      <c r="T84" s="1"/>
      <c r="U84" s="1"/>
    </row>
    <row r="85" spans="1:21" ht="15">
      <c r="A85" s="2">
        <v>15</v>
      </c>
      <c r="B85" s="8">
        <v>37</v>
      </c>
      <c r="C85" s="6" t="s">
        <v>744</v>
      </c>
      <c r="D85" s="9">
        <v>0.4</v>
      </c>
      <c r="E85" s="6" t="s">
        <v>309</v>
      </c>
      <c r="F85" s="6" t="s">
        <v>342</v>
      </c>
      <c r="G85" s="6" t="s">
        <v>411</v>
      </c>
      <c r="H85" s="4" t="s">
        <v>412</v>
      </c>
      <c r="I85" s="4" t="s">
        <v>818</v>
      </c>
      <c r="J85" s="6" t="s">
        <v>371</v>
      </c>
      <c r="K85" s="12" t="s">
        <v>1516</v>
      </c>
      <c r="L85" s="7">
        <f t="shared" si="8"/>
        <v>2.2720000000000002</v>
      </c>
      <c r="M85" s="23">
        <f>(5680*67/100)/1000*D85</f>
        <v>1.52224</v>
      </c>
      <c r="N85" s="23">
        <f>(5680*33/100)/1000*D85</f>
        <v>0.7497600000000001</v>
      </c>
      <c r="O85" s="1"/>
      <c r="P85" s="1"/>
      <c r="Q85" s="1"/>
      <c r="R85" s="1"/>
      <c r="S85" s="1"/>
      <c r="T85" s="1"/>
      <c r="U85" s="1"/>
    </row>
    <row r="86" spans="1:21" ht="15">
      <c r="A86" s="212" t="s">
        <v>298</v>
      </c>
      <c r="B86" s="213"/>
      <c r="C86" s="6"/>
      <c r="D86" s="1021">
        <f>D85+D84+D83+D82+D81+D80+D79+D78+D77+D76+D75+D74+D73+D72+D71</f>
        <v>13.100000000000001</v>
      </c>
      <c r="E86" s="9"/>
      <c r="F86" s="9"/>
      <c r="G86" s="9"/>
      <c r="H86" s="9"/>
      <c r="I86" s="9"/>
      <c r="J86" s="9"/>
      <c r="K86" s="9"/>
      <c r="L86" s="1">
        <f>L85+L84+L83+L82+L81+L80+L79+L78+L77+L76+L75+L74+L73+L72+L71</f>
        <v>72.96</v>
      </c>
      <c r="M86" s="1">
        <f aca="true" t="shared" si="10" ref="M86:U86">M85+M84+M83+M82+M81+M80+M79+M78+M77+M76+M75+M74+M73+M72+M71</f>
        <v>33.34728</v>
      </c>
      <c r="N86" s="1">
        <f t="shared" si="10"/>
        <v>33.153040000000004</v>
      </c>
      <c r="O86" s="1">
        <f t="shared" si="10"/>
        <v>3.33</v>
      </c>
      <c r="P86" s="1">
        <f t="shared" si="10"/>
        <v>0</v>
      </c>
      <c r="Q86" s="1">
        <f t="shared" si="10"/>
        <v>0</v>
      </c>
      <c r="R86" s="1">
        <f t="shared" si="10"/>
        <v>0</v>
      </c>
      <c r="S86" s="1">
        <f t="shared" si="10"/>
        <v>3.12968</v>
      </c>
      <c r="T86" s="1">
        <f t="shared" si="10"/>
        <v>0</v>
      </c>
      <c r="U86" s="1">
        <f t="shared" si="10"/>
        <v>0</v>
      </c>
    </row>
    <row r="87" spans="1:21" ht="14.25">
      <c r="A87" s="1567" t="s">
        <v>428</v>
      </c>
      <c r="B87" s="1568"/>
      <c r="C87" s="1568"/>
      <c r="D87" s="156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50"/>
    </row>
    <row r="88" spans="1:21" ht="14.25">
      <c r="A88" s="10">
        <v>1</v>
      </c>
      <c r="B88" s="12" t="s">
        <v>1105</v>
      </c>
      <c r="C88" s="12" t="s">
        <v>113</v>
      </c>
      <c r="D88" s="13">
        <v>0.9</v>
      </c>
      <c r="E88" s="14" t="s">
        <v>309</v>
      </c>
      <c r="F88" s="12" t="s">
        <v>342</v>
      </c>
      <c r="G88" s="12" t="s">
        <v>411</v>
      </c>
      <c r="H88" s="14" t="s">
        <v>412</v>
      </c>
      <c r="I88" s="14" t="s">
        <v>818</v>
      </c>
      <c r="J88" s="12" t="s">
        <v>371</v>
      </c>
      <c r="K88" s="12" t="s">
        <v>1499</v>
      </c>
      <c r="L88" s="15">
        <f aca="true" t="shared" si="11" ref="L88:L93">SUM(M88:T88)</f>
        <v>5.112</v>
      </c>
      <c r="M88" s="16">
        <f>(5680*50/100)/1000*D88</f>
        <v>2.556</v>
      </c>
      <c r="N88" s="16">
        <f>(5680*50/100)/1000*D88</f>
        <v>2.556</v>
      </c>
      <c r="O88" s="17"/>
      <c r="P88" s="17"/>
      <c r="Q88" s="17"/>
      <c r="R88" s="17"/>
      <c r="S88" s="17"/>
      <c r="T88" s="17"/>
      <c r="U88" s="17"/>
    </row>
    <row r="89" spans="1:21" ht="14.25">
      <c r="A89" s="10">
        <v>2</v>
      </c>
      <c r="B89" s="12" t="s">
        <v>1107</v>
      </c>
      <c r="C89" s="12" t="s">
        <v>1367</v>
      </c>
      <c r="D89" s="13">
        <v>0.9</v>
      </c>
      <c r="E89" s="14" t="s">
        <v>309</v>
      </c>
      <c r="F89" s="12" t="s">
        <v>342</v>
      </c>
      <c r="G89" s="12" t="s">
        <v>411</v>
      </c>
      <c r="H89" s="14" t="s">
        <v>412</v>
      </c>
      <c r="I89" s="14" t="s">
        <v>818</v>
      </c>
      <c r="J89" s="12" t="s">
        <v>371</v>
      </c>
      <c r="K89" s="12" t="s">
        <v>1499</v>
      </c>
      <c r="L89" s="15">
        <f t="shared" si="11"/>
        <v>5.112</v>
      </c>
      <c r="M89" s="16">
        <f>(5680*50/100)/1000*D89</f>
        <v>2.556</v>
      </c>
      <c r="N89" s="16">
        <f>(5680*50/100)/1000*D89</f>
        <v>2.556</v>
      </c>
      <c r="O89" s="17"/>
      <c r="P89" s="17"/>
      <c r="Q89" s="17"/>
      <c r="R89" s="17"/>
      <c r="S89" s="17"/>
      <c r="T89" s="17"/>
      <c r="U89" s="17"/>
    </row>
    <row r="90" spans="1:21" ht="14.25">
      <c r="A90" s="10">
        <v>3</v>
      </c>
      <c r="B90" s="12" t="s">
        <v>1534</v>
      </c>
      <c r="C90" s="12" t="s">
        <v>1342</v>
      </c>
      <c r="D90" s="13">
        <v>1</v>
      </c>
      <c r="E90" s="14" t="s">
        <v>309</v>
      </c>
      <c r="F90" s="12" t="s">
        <v>342</v>
      </c>
      <c r="G90" s="12" t="s">
        <v>411</v>
      </c>
      <c r="H90" s="14" t="s">
        <v>412</v>
      </c>
      <c r="I90" s="14" t="s">
        <v>818</v>
      </c>
      <c r="J90" s="12" t="s">
        <v>371</v>
      </c>
      <c r="K90" s="12" t="s">
        <v>1499</v>
      </c>
      <c r="L90" s="15">
        <f t="shared" si="11"/>
        <v>5.68</v>
      </c>
      <c r="M90" s="16">
        <f>(5680*50/100)/1000*D90</f>
        <v>2.84</v>
      </c>
      <c r="N90" s="16">
        <f>(5680*50/100)/1000*D90</f>
        <v>2.84</v>
      </c>
      <c r="O90" s="17"/>
      <c r="P90" s="17"/>
      <c r="Q90" s="17"/>
      <c r="R90" s="17"/>
      <c r="S90" s="17"/>
      <c r="T90" s="17"/>
      <c r="U90" s="17"/>
    </row>
    <row r="91" spans="1:21" ht="14.25">
      <c r="A91" s="10">
        <v>4</v>
      </c>
      <c r="B91" s="12" t="s">
        <v>1534</v>
      </c>
      <c r="C91" s="12" t="s">
        <v>360</v>
      </c>
      <c r="D91" s="13">
        <v>0.9</v>
      </c>
      <c r="E91" s="14" t="s">
        <v>309</v>
      </c>
      <c r="F91" s="12" t="s">
        <v>342</v>
      </c>
      <c r="G91" s="12" t="s">
        <v>411</v>
      </c>
      <c r="H91" s="14" t="s">
        <v>412</v>
      </c>
      <c r="I91" s="14" t="s">
        <v>818</v>
      </c>
      <c r="J91" s="12" t="s">
        <v>371</v>
      </c>
      <c r="K91" s="12" t="s">
        <v>1499</v>
      </c>
      <c r="L91" s="15">
        <f t="shared" si="11"/>
        <v>5.112</v>
      </c>
      <c r="M91" s="16">
        <f>(5680*50/100)/1000*D91</f>
        <v>2.556</v>
      </c>
      <c r="N91" s="16">
        <f>(5680*50/100)/1000*D91</f>
        <v>2.556</v>
      </c>
      <c r="O91" s="17"/>
      <c r="P91" s="17"/>
      <c r="Q91" s="17"/>
      <c r="R91" s="17"/>
      <c r="S91" s="17"/>
      <c r="T91" s="17"/>
      <c r="U91" s="17"/>
    </row>
    <row r="92" spans="1:21" ht="14.25">
      <c r="A92" s="10">
        <v>5</v>
      </c>
      <c r="B92" s="12" t="s">
        <v>329</v>
      </c>
      <c r="C92" s="12" t="s">
        <v>1535</v>
      </c>
      <c r="D92" s="13">
        <v>1</v>
      </c>
      <c r="E92" s="14" t="s">
        <v>364</v>
      </c>
      <c r="F92" s="12" t="s">
        <v>211</v>
      </c>
      <c r="G92" s="12" t="s">
        <v>411</v>
      </c>
      <c r="H92" s="14" t="s">
        <v>412</v>
      </c>
      <c r="I92" s="14" t="s">
        <v>818</v>
      </c>
      <c r="J92" s="12" t="s">
        <v>417</v>
      </c>
      <c r="K92" s="12" t="s">
        <v>957</v>
      </c>
      <c r="L92" s="15">
        <f t="shared" si="11"/>
        <v>3.33</v>
      </c>
      <c r="M92" s="16"/>
      <c r="N92" s="16">
        <v>3.33</v>
      </c>
      <c r="O92" s="17"/>
      <c r="P92" s="17"/>
      <c r="Q92" s="17"/>
      <c r="R92" s="17"/>
      <c r="S92" s="17"/>
      <c r="T92" s="17"/>
      <c r="U92" s="17"/>
    </row>
    <row r="93" spans="1:21" ht="14.25">
      <c r="A93" s="10">
        <v>6</v>
      </c>
      <c r="B93" s="12" t="s">
        <v>423</v>
      </c>
      <c r="C93" s="12" t="s">
        <v>1265</v>
      </c>
      <c r="D93" s="13">
        <v>1</v>
      </c>
      <c r="E93" s="14" t="s">
        <v>364</v>
      </c>
      <c r="F93" s="12" t="s">
        <v>1536</v>
      </c>
      <c r="G93" s="12" t="s">
        <v>411</v>
      </c>
      <c r="H93" s="14" t="s">
        <v>412</v>
      </c>
      <c r="I93" s="14" t="s">
        <v>818</v>
      </c>
      <c r="J93" s="12" t="s">
        <v>417</v>
      </c>
      <c r="K93" s="12" t="s">
        <v>957</v>
      </c>
      <c r="L93" s="15">
        <f t="shared" si="11"/>
        <v>3.33</v>
      </c>
      <c r="M93" s="16"/>
      <c r="N93" s="16">
        <v>3.33</v>
      </c>
      <c r="O93" s="17"/>
      <c r="P93" s="17"/>
      <c r="Q93" s="17"/>
      <c r="R93" s="17"/>
      <c r="S93" s="17"/>
      <c r="T93" s="17"/>
      <c r="U93" s="17"/>
    </row>
    <row r="94" spans="1:21" ht="14.25">
      <c r="A94" s="10">
        <v>7</v>
      </c>
      <c r="B94" s="12" t="s">
        <v>1537</v>
      </c>
      <c r="C94" s="12" t="s">
        <v>321</v>
      </c>
      <c r="D94" s="13">
        <v>1</v>
      </c>
      <c r="E94" s="14" t="s">
        <v>309</v>
      </c>
      <c r="F94" s="12" t="s">
        <v>1538</v>
      </c>
      <c r="G94" s="12" t="s">
        <v>411</v>
      </c>
      <c r="H94" s="14" t="s">
        <v>412</v>
      </c>
      <c r="I94" s="14" t="s">
        <v>818</v>
      </c>
      <c r="J94" s="12" t="s">
        <v>371</v>
      </c>
      <c r="K94" s="12" t="s">
        <v>1539</v>
      </c>
      <c r="L94" s="15">
        <f>SUM(M94:U94)</f>
        <v>5.68</v>
      </c>
      <c r="M94" s="16">
        <f>(5680*75/100)/1000*D94</f>
        <v>4.26</v>
      </c>
      <c r="N94" s="16"/>
      <c r="O94" s="17"/>
      <c r="P94" s="17"/>
      <c r="Q94" s="17"/>
      <c r="R94" s="17"/>
      <c r="S94" s="17"/>
      <c r="T94" s="17"/>
      <c r="U94" s="17">
        <v>1.42</v>
      </c>
    </row>
    <row r="95" spans="1:21" ht="14.25">
      <c r="A95" s="10">
        <v>8</v>
      </c>
      <c r="B95" s="12" t="s">
        <v>1537</v>
      </c>
      <c r="C95" s="12" t="s">
        <v>447</v>
      </c>
      <c r="D95" s="13">
        <v>0.5</v>
      </c>
      <c r="E95" s="14" t="s">
        <v>309</v>
      </c>
      <c r="F95" s="12" t="s">
        <v>1538</v>
      </c>
      <c r="G95" s="12" t="s">
        <v>411</v>
      </c>
      <c r="H95" s="14" t="s">
        <v>412</v>
      </c>
      <c r="I95" s="14" t="s">
        <v>818</v>
      </c>
      <c r="J95" s="12" t="s">
        <v>371</v>
      </c>
      <c r="K95" s="12" t="s">
        <v>1539</v>
      </c>
      <c r="L95" s="15">
        <f>SUM(M95:U95)</f>
        <v>2.84</v>
      </c>
      <c r="M95" s="16">
        <f>(5680*75/100)/1000*D95</f>
        <v>2.13</v>
      </c>
      <c r="N95" s="16"/>
      <c r="O95" s="17"/>
      <c r="P95" s="17"/>
      <c r="Q95" s="17"/>
      <c r="R95" s="17"/>
      <c r="S95" s="17"/>
      <c r="T95" s="17"/>
      <c r="U95" s="17">
        <v>0.71</v>
      </c>
    </row>
    <row r="96" spans="1:21" ht="14.25">
      <c r="A96" s="10">
        <v>9</v>
      </c>
      <c r="B96" s="12" t="s">
        <v>1104</v>
      </c>
      <c r="C96" s="12" t="s">
        <v>318</v>
      </c>
      <c r="D96" s="13">
        <v>0.8</v>
      </c>
      <c r="E96" s="14" t="s">
        <v>309</v>
      </c>
      <c r="F96" s="12" t="s">
        <v>1538</v>
      </c>
      <c r="G96" s="12" t="s">
        <v>411</v>
      </c>
      <c r="H96" s="14" t="s">
        <v>412</v>
      </c>
      <c r="I96" s="14" t="s">
        <v>818</v>
      </c>
      <c r="J96" s="12" t="s">
        <v>371</v>
      </c>
      <c r="K96" s="12" t="s">
        <v>1539</v>
      </c>
      <c r="L96" s="15">
        <f>SUM(M96:U96)</f>
        <v>4.544</v>
      </c>
      <c r="M96" s="16">
        <f>(5680*75/100)/1000*D96</f>
        <v>3.408</v>
      </c>
      <c r="N96" s="16"/>
      <c r="O96" s="17"/>
      <c r="P96" s="17"/>
      <c r="Q96" s="17"/>
      <c r="R96" s="17"/>
      <c r="S96" s="17"/>
      <c r="T96" s="17"/>
      <c r="U96" s="17">
        <v>1.136</v>
      </c>
    </row>
    <row r="97" spans="1:21" ht="15">
      <c r="A97" s="212" t="s">
        <v>298</v>
      </c>
      <c r="B97" s="18"/>
      <c r="C97" s="18"/>
      <c r="D97" s="1021">
        <f>SUM(D88:D96)</f>
        <v>7.999999999999999</v>
      </c>
      <c r="E97" s="19"/>
      <c r="F97" s="19"/>
      <c r="G97" s="19"/>
      <c r="H97" s="19"/>
      <c r="I97" s="19"/>
      <c r="J97" s="19"/>
      <c r="K97" s="19"/>
      <c r="L97" s="20">
        <f aca="true" t="shared" si="12" ref="L97:U97">SUM(L88:L96)</f>
        <v>40.739999999999995</v>
      </c>
      <c r="M97" s="20">
        <f t="shared" si="12"/>
        <v>20.306</v>
      </c>
      <c r="N97" s="20">
        <f t="shared" si="12"/>
        <v>17.168</v>
      </c>
      <c r="O97" s="20">
        <f t="shared" si="12"/>
        <v>0</v>
      </c>
      <c r="P97" s="20">
        <f t="shared" si="12"/>
        <v>0</v>
      </c>
      <c r="Q97" s="20">
        <f t="shared" si="12"/>
        <v>0</v>
      </c>
      <c r="R97" s="20">
        <f t="shared" si="12"/>
        <v>0</v>
      </c>
      <c r="S97" s="20">
        <f t="shared" si="12"/>
        <v>0</v>
      </c>
      <c r="T97" s="20">
        <f t="shared" si="12"/>
        <v>0</v>
      </c>
      <c r="U97" s="20">
        <f t="shared" si="12"/>
        <v>3.266</v>
      </c>
    </row>
    <row r="98" spans="1:21" ht="14.25">
      <c r="A98" s="1567" t="s">
        <v>433</v>
      </c>
      <c r="B98" s="1568"/>
      <c r="C98" s="1568"/>
      <c r="D98" s="156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50"/>
    </row>
    <row r="99" spans="1:21" ht="15">
      <c r="A99" s="2">
        <v>1</v>
      </c>
      <c r="B99" s="3">
        <v>27</v>
      </c>
      <c r="C99" s="4" t="s">
        <v>321</v>
      </c>
      <c r="D99" s="5">
        <v>0.8</v>
      </c>
      <c r="E99" s="6" t="s">
        <v>309</v>
      </c>
      <c r="F99" s="6" t="s">
        <v>342</v>
      </c>
      <c r="G99" s="6" t="s">
        <v>411</v>
      </c>
      <c r="H99" s="4" t="s">
        <v>412</v>
      </c>
      <c r="I99" s="4" t="s">
        <v>818</v>
      </c>
      <c r="J99" s="6" t="s">
        <v>371</v>
      </c>
      <c r="K99" s="6" t="s">
        <v>1540</v>
      </c>
      <c r="L99" s="1">
        <f>SUM(M99:T99)</f>
        <v>4.5440000000000005</v>
      </c>
      <c r="M99" s="16">
        <f>(5680*67/100)/1000*D99</f>
        <v>3.04448</v>
      </c>
      <c r="N99" s="16">
        <f>(5680*33/100)/1000*D99</f>
        <v>1.4995200000000002</v>
      </c>
      <c r="O99" s="1577"/>
      <c r="P99" s="7"/>
      <c r="Q99" s="7"/>
      <c r="R99" s="1577"/>
      <c r="S99" s="1"/>
      <c r="T99" s="1"/>
      <c r="U99" s="1"/>
    </row>
    <row r="100" spans="1:21" ht="15">
      <c r="A100" s="2">
        <v>2</v>
      </c>
      <c r="B100" s="3">
        <v>28</v>
      </c>
      <c r="C100" s="4" t="s">
        <v>1541</v>
      </c>
      <c r="D100" s="5">
        <v>1</v>
      </c>
      <c r="E100" s="6" t="s">
        <v>309</v>
      </c>
      <c r="F100" s="6" t="s">
        <v>342</v>
      </c>
      <c r="G100" s="6" t="s">
        <v>411</v>
      </c>
      <c r="H100" s="4" t="s">
        <v>412</v>
      </c>
      <c r="I100" s="4" t="s">
        <v>818</v>
      </c>
      <c r="J100" s="6" t="s">
        <v>371</v>
      </c>
      <c r="K100" s="6" t="s">
        <v>1540</v>
      </c>
      <c r="L100" s="1">
        <f aca="true" t="shared" si="13" ref="L100:L108">SUM(M100:T100)</f>
        <v>5.68</v>
      </c>
      <c r="M100" s="16">
        <f>(5680*67/100)/1000*D100</f>
        <v>3.8056</v>
      </c>
      <c r="N100" s="16">
        <f>(5680*33/100)/1000*D100</f>
        <v>1.8744</v>
      </c>
      <c r="O100" s="1577"/>
      <c r="P100" s="7"/>
      <c r="Q100" s="7"/>
      <c r="R100" s="1577"/>
      <c r="S100" s="1"/>
      <c r="T100" s="1"/>
      <c r="U100" s="1"/>
    </row>
    <row r="101" spans="1:21" ht="15">
      <c r="A101" s="2">
        <v>3</v>
      </c>
      <c r="B101" s="3">
        <v>13</v>
      </c>
      <c r="C101" s="4" t="s">
        <v>750</v>
      </c>
      <c r="D101" s="5">
        <v>0.9</v>
      </c>
      <c r="E101" s="6" t="s">
        <v>364</v>
      </c>
      <c r="F101" s="6" t="s">
        <v>342</v>
      </c>
      <c r="G101" s="6" t="s">
        <v>411</v>
      </c>
      <c r="H101" s="4" t="s">
        <v>412</v>
      </c>
      <c r="I101" s="4" t="s">
        <v>818</v>
      </c>
      <c r="J101" s="6" t="s">
        <v>417</v>
      </c>
      <c r="K101" s="6" t="s">
        <v>1101</v>
      </c>
      <c r="L101" s="1">
        <f t="shared" si="13"/>
        <v>3.33</v>
      </c>
      <c r="M101" s="1577"/>
      <c r="N101" s="1577">
        <v>3.33</v>
      </c>
      <c r="O101" s="1577"/>
      <c r="P101" s="7"/>
      <c r="Q101" s="7"/>
      <c r="R101" s="1577"/>
      <c r="S101" s="1"/>
      <c r="T101" s="1"/>
      <c r="U101" s="1"/>
    </row>
    <row r="102" spans="1:21" ht="15">
      <c r="A102" s="2">
        <v>4</v>
      </c>
      <c r="B102" s="3">
        <v>46</v>
      </c>
      <c r="C102" s="4" t="s">
        <v>438</v>
      </c>
      <c r="D102" s="5">
        <v>1</v>
      </c>
      <c r="E102" s="6" t="s">
        <v>309</v>
      </c>
      <c r="F102" s="6" t="s">
        <v>215</v>
      </c>
      <c r="G102" s="6" t="s">
        <v>411</v>
      </c>
      <c r="H102" s="4" t="s">
        <v>412</v>
      </c>
      <c r="I102" s="4" t="s">
        <v>818</v>
      </c>
      <c r="J102" s="6" t="s">
        <v>371</v>
      </c>
      <c r="K102" s="6" t="s">
        <v>1542</v>
      </c>
      <c r="L102" s="1">
        <f t="shared" si="13"/>
        <v>5.68</v>
      </c>
      <c r="M102" s="1577">
        <v>2.84</v>
      </c>
      <c r="N102" s="1577">
        <v>2.84</v>
      </c>
      <c r="O102" s="1577"/>
      <c r="P102" s="7"/>
      <c r="Q102" s="7"/>
      <c r="R102" s="1577"/>
      <c r="S102" s="1"/>
      <c r="T102" s="1"/>
      <c r="U102" s="1"/>
    </row>
    <row r="103" spans="1:21" ht="15">
      <c r="A103" s="2">
        <v>5</v>
      </c>
      <c r="B103" s="3">
        <v>46</v>
      </c>
      <c r="C103" s="4" t="s">
        <v>762</v>
      </c>
      <c r="D103" s="5">
        <v>1</v>
      </c>
      <c r="E103" s="6" t="s">
        <v>309</v>
      </c>
      <c r="F103" s="6" t="s">
        <v>215</v>
      </c>
      <c r="G103" s="6" t="s">
        <v>411</v>
      </c>
      <c r="H103" s="4" t="s">
        <v>412</v>
      </c>
      <c r="I103" s="4" t="s">
        <v>818</v>
      </c>
      <c r="J103" s="6" t="s">
        <v>371</v>
      </c>
      <c r="K103" s="6" t="s">
        <v>1542</v>
      </c>
      <c r="L103" s="1">
        <f t="shared" si="13"/>
        <v>5.68</v>
      </c>
      <c r="M103" s="1577">
        <v>2.84</v>
      </c>
      <c r="N103" s="1577">
        <v>2.84</v>
      </c>
      <c r="O103" s="1577"/>
      <c r="P103" s="7"/>
      <c r="Q103" s="7"/>
      <c r="R103" s="1577"/>
      <c r="S103" s="1"/>
      <c r="T103" s="1"/>
      <c r="U103" s="1"/>
    </row>
    <row r="104" spans="1:21" ht="15">
      <c r="A104" s="2">
        <v>6</v>
      </c>
      <c r="B104" s="3">
        <v>47</v>
      </c>
      <c r="C104" s="4" t="s">
        <v>413</v>
      </c>
      <c r="D104" s="5">
        <v>0.9</v>
      </c>
      <c r="E104" s="6" t="s">
        <v>309</v>
      </c>
      <c r="F104" s="6" t="s">
        <v>215</v>
      </c>
      <c r="G104" s="6" t="s">
        <v>411</v>
      </c>
      <c r="H104" s="4" t="s">
        <v>412</v>
      </c>
      <c r="I104" s="4" t="s">
        <v>818</v>
      </c>
      <c r="J104" s="6" t="s">
        <v>371</v>
      </c>
      <c r="K104" s="6" t="s">
        <v>1542</v>
      </c>
      <c r="L104" s="1">
        <f t="shared" si="13"/>
        <v>5.112</v>
      </c>
      <c r="M104" s="1577">
        <v>2.556</v>
      </c>
      <c r="N104" s="1577">
        <v>2.556</v>
      </c>
      <c r="O104" s="1577"/>
      <c r="P104" s="7"/>
      <c r="Q104" s="7"/>
      <c r="R104" s="1577"/>
      <c r="S104" s="1"/>
      <c r="T104" s="1"/>
      <c r="U104" s="1"/>
    </row>
    <row r="105" spans="1:21" ht="15">
      <c r="A105" s="2">
        <v>7</v>
      </c>
      <c r="B105" s="3">
        <v>47</v>
      </c>
      <c r="C105" s="4" t="s">
        <v>754</v>
      </c>
      <c r="D105" s="5">
        <v>1</v>
      </c>
      <c r="E105" s="6" t="s">
        <v>309</v>
      </c>
      <c r="F105" s="6" t="s">
        <v>342</v>
      </c>
      <c r="G105" s="6" t="s">
        <v>411</v>
      </c>
      <c r="H105" s="4" t="s">
        <v>412</v>
      </c>
      <c r="I105" s="4" t="s">
        <v>818</v>
      </c>
      <c r="J105" s="6" t="s">
        <v>371</v>
      </c>
      <c r="K105" s="6" t="s">
        <v>1543</v>
      </c>
      <c r="L105" s="1">
        <f t="shared" si="13"/>
        <v>5.5664</v>
      </c>
      <c r="M105" s="1577">
        <v>4.26</v>
      </c>
      <c r="N105" s="1577">
        <v>1.3064</v>
      </c>
      <c r="O105" s="1577"/>
      <c r="P105" s="7"/>
      <c r="Q105" s="7"/>
      <c r="R105" s="1577"/>
      <c r="S105" s="1"/>
      <c r="T105" s="1"/>
      <c r="U105" s="1"/>
    </row>
    <row r="106" spans="1:21" ht="15">
      <c r="A106" s="2">
        <v>8</v>
      </c>
      <c r="B106" s="3">
        <v>50</v>
      </c>
      <c r="C106" s="4" t="s">
        <v>1544</v>
      </c>
      <c r="D106" s="5">
        <v>1</v>
      </c>
      <c r="E106" s="6" t="s">
        <v>309</v>
      </c>
      <c r="F106" s="6" t="s">
        <v>342</v>
      </c>
      <c r="G106" s="6" t="s">
        <v>411</v>
      </c>
      <c r="H106" s="4" t="s">
        <v>412</v>
      </c>
      <c r="I106" s="4" t="s">
        <v>818</v>
      </c>
      <c r="J106" s="6" t="s">
        <v>371</v>
      </c>
      <c r="K106" s="6" t="s">
        <v>1542</v>
      </c>
      <c r="L106" s="1">
        <f t="shared" si="13"/>
        <v>5.68</v>
      </c>
      <c r="M106" s="1577">
        <v>2.84</v>
      </c>
      <c r="N106" s="1577">
        <v>2.84</v>
      </c>
      <c r="O106" s="1577"/>
      <c r="P106" s="7"/>
      <c r="Q106" s="7"/>
      <c r="R106" s="1577"/>
      <c r="S106" s="1"/>
      <c r="T106" s="1"/>
      <c r="U106" s="1"/>
    </row>
    <row r="107" spans="1:21" ht="15">
      <c r="A107" s="2">
        <v>9</v>
      </c>
      <c r="B107" s="3">
        <v>53</v>
      </c>
      <c r="C107" s="4" t="s">
        <v>763</v>
      </c>
      <c r="D107" s="5">
        <v>0.9</v>
      </c>
      <c r="E107" s="6" t="s">
        <v>309</v>
      </c>
      <c r="F107" s="6" t="s">
        <v>342</v>
      </c>
      <c r="G107" s="6" t="s">
        <v>411</v>
      </c>
      <c r="H107" s="4" t="s">
        <v>412</v>
      </c>
      <c r="I107" s="4" t="s">
        <v>818</v>
      </c>
      <c r="J107" s="6" t="s">
        <v>371</v>
      </c>
      <c r="K107" s="6" t="s">
        <v>1543</v>
      </c>
      <c r="L107" s="1">
        <f t="shared" si="13"/>
        <v>5.00976</v>
      </c>
      <c r="M107" s="1577">
        <v>3.834</v>
      </c>
      <c r="N107" s="1577">
        <v>1.1757600000000001</v>
      </c>
      <c r="O107" s="1577"/>
      <c r="P107" s="7"/>
      <c r="Q107" s="7"/>
      <c r="R107" s="1577"/>
      <c r="S107" s="1"/>
      <c r="T107" s="1"/>
      <c r="U107" s="1"/>
    </row>
    <row r="108" spans="1:21" ht="15">
      <c r="A108" s="2">
        <v>10</v>
      </c>
      <c r="B108" s="3">
        <v>64</v>
      </c>
      <c r="C108" s="4" t="s">
        <v>750</v>
      </c>
      <c r="D108" s="5">
        <v>1</v>
      </c>
      <c r="E108" s="6" t="s">
        <v>364</v>
      </c>
      <c r="F108" s="6" t="s">
        <v>342</v>
      </c>
      <c r="G108" s="6" t="s">
        <v>411</v>
      </c>
      <c r="H108" s="4" t="s">
        <v>412</v>
      </c>
      <c r="I108" s="4" t="s">
        <v>818</v>
      </c>
      <c r="J108" s="6" t="s">
        <v>417</v>
      </c>
      <c r="K108" s="6" t="s">
        <v>1101</v>
      </c>
      <c r="L108" s="1">
        <f t="shared" si="13"/>
        <v>3.33</v>
      </c>
      <c r="M108" s="1577"/>
      <c r="N108" s="1577">
        <v>3.33</v>
      </c>
      <c r="O108" s="1577"/>
      <c r="P108" s="7"/>
      <c r="Q108" s="7"/>
      <c r="R108" s="1577"/>
      <c r="S108" s="1"/>
      <c r="T108" s="1"/>
      <c r="U108" s="1"/>
    </row>
    <row r="109" spans="1:21" ht="15">
      <c r="A109" s="212" t="s">
        <v>298</v>
      </c>
      <c r="B109" s="213"/>
      <c r="C109" s="6"/>
      <c r="D109" s="1021">
        <f>SUM(D99:D108)</f>
        <v>9.5</v>
      </c>
      <c r="E109" s="9"/>
      <c r="F109" s="9"/>
      <c r="G109" s="9"/>
      <c r="H109" s="9"/>
      <c r="I109" s="9"/>
      <c r="J109" s="9"/>
      <c r="K109" s="9"/>
      <c r="L109" s="1">
        <f>SUM(L99:L108)</f>
        <v>49.61216</v>
      </c>
      <c r="M109" s="1">
        <f aca="true" t="shared" si="14" ref="M109:U109">SUM(M99:M108)</f>
        <v>26.02008</v>
      </c>
      <c r="N109" s="1">
        <f t="shared" si="14"/>
        <v>23.592080000000003</v>
      </c>
      <c r="O109" s="1">
        <f t="shared" si="14"/>
        <v>0</v>
      </c>
      <c r="P109" s="1">
        <f t="shared" si="14"/>
        <v>0</v>
      </c>
      <c r="Q109" s="1">
        <f t="shared" si="14"/>
        <v>0</v>
      </c>
      <c r="R109" s="1">
        <f t="shared" si="14"/>
        <v>0</v>
      </c>
      <c r="S109" s="1">
        <f t="shared" si="14"/>
        <v>0</v>
      </c>
      <c r="T109" s="1">
        <f t="shared" si="14"/>
        <v>0</v>
      </c>
      <c r="U109" s="1">
        <f t="shared" si="14"/>
        <v>0</v>
      </c>
    </row>
    <row r="110" spans="1:21" ht="15">
      <c r="A110" s="1567" t="s">
        <v>437</v>
      </c>
      <c r="B110" s="1568"/>
      <c r="C110" s="1568"/>
      <c r="D110" s="1568"/>
      <c r="E110" s="222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50"/>
    </row>
    <row r="111" spans="1:21" ht="15">
      <c r="A111" s="2">
        <v>1</v>
      </c>
      <c r="B111" s="3">
        <v>24</v>
      </c>
      <c r="C111" s="4" t="s">
        <v>322</v>
      </c>
      <c r="D111" s="5">
        <v>0.7</v>
      </c>
      <c r="E111" s="6" t="s">
        <v>309</v>
      </c>
      <c r="F111" s="6" t="s">
        <v>342</v>
      </c>
      <c r="G111" s="6" t="s">
        <v>411</v>
      </c>
      <c r="H111" s="4" t="s">
        <v>412</v>
      </c>
      <c r="I111" s="4" t="s">
        <v>818</v>
      </c>
      <c r="J111" s="6" t="s">
        <v>371</v>
      </c>
      <c r="K111" s="12" t="s">
        <v>1545</v>
      </c>
      <c r="L111" s="7">
        <f>SUM(M111:U111)</f>
        <v>3.9699999999999998</v>
      </c>
      <c r="M111" s="1">
        <v>2.98</v>
      </c>
      <c r="N111" s="1">
        <v>0.99</v>
      </c>
      <c r="O111" s="1"/>
      <c r="P111" s="7"/>
      <c r="Q111" s="7"/>
      <c r="R111" s="1"/>
      <c r="S111" s="1"/>
      <c r="T111" s="1"/>
      <c r="U111" s="1"/>
    </row>
    <row r="112" spans="1:21" ht="15">
      <c r="A112" s="2">
        <v>2</v>
      </c>
      <c r="B112" s="3">
        <v>34</v>
      </c>
      <c r="C112" s="4" t="s">
        <v>425</v>
      </c>
      <c r="D112" s="5">
        <v>0.9</v>
      </c>
      <c r="E112" s="6" t="s">
        <v>309</v>
      </c>
      <c r="F112" s="6" t="s">
        <v>342</v>
      </c>
      <c r="G112" s="6" t="s">
        <v>411</v>
      </c>
      <c r="H112" s="4" t="s">
        <v>412</v>
      </c>
      <c r="I112" s="4" t="s">
        <v>818</v>
      </c>
      <c r="J112" s="6" t="s">
        <v>371</v>
      </c>
      <c r="K112" s="12" t="s">
        <v>1546</v>
      </c>
      <c r="L112" s="7">
        <f>SUM(M112:U112)</f>
        <v>5.12</v>
      </c>
      <c r="M112" s="1">
        <v>2.56</v>
      </c>
      <c r="N112" s="1">
        <v>2.56</v>
      </c>
      <c r="O112" s="1"/>
      <c r="P112" s="7"/>
      <c r="Q112" s="7"/>
      <c r="R112" s="1"/>
      <c r="S112" s="1"/>
      <c r="T112" s="1"/>
      <c r="U112" s="1"/>
    </row>
    <row r="113" spans="1:21" ht="15">
      <c r="A113" s="2">
        <v>3</v>
      </c>
      <c r="B113" s="3">
        <v>38</v>
      </c>
      <c r="C113" s="4" t="s">
        <v>425</v>
      </c>
      <c r="D113" s="5">
        <v>1</v>
      </c>
      <c r="E113" s="6" t="s">
        <v>309</v>
      </c>
      <c r="F113" s="6" t="s">
        <v>215</v>
      </c>
      <c r="G113" s="6" t="s">
        <v>411</v>
      </c>
      <c r="H113" s="4" t="s">
        <v>412</v>
      </c>
      <c r="I113" s="4" t="s">
        <v>818</v>
      </c>
      <c r="J113" s="6" t="s">
        <v>371</v>
      </c>
      <c r="K113" s="12" t="s">
        <v>1545</v>
      </c>
      <c r="L113" s="7">
        <f>SUM(M113:U113)</f>
        <v>5.68</v>
      </c>
      <c r="M113" s="1">
        <v>4.26</v>
      </c>
      <c r="N113" s="1">
        <v>1.42</v>
      </c>
      <c r="O113" s="1"/>
      <c r="P113" s="7"/>
      <c r="Q113" s="7"/>
      <c r="R113" s="1"/>
      <c r="S113" s="1"/>
      <c r="T113" s="1"/>
      <c r="U113" s="1"/>
    </row>
    <row r="114" spans="1:21" ht="15">
      <c r="A114" s="2">
        <v>4</v>
      </c>
      <c r="B114" s="3">
        <v>69</v>
      </c>
      <c r="C114" s="4" t="s">
        <v>1547</v>
      </c>
      <c r="D114" s="5">
        <v>1</v>
      </c>
      <c r="E114" s="6" t="s">
        <v>341</v>
      </c>
      <c r="F114" s="6" t="s">
        <v>354</v>
      </c>
      <c r="G114" s="6" t="s">
        <v>411</v>
      </c>
      <c r="H114" s="4" t="s">
        <v>206</v>
      </c>
      <c r="I114" s="4" t="s">
        <v>818</v>
      </c>
      <c r="J114" s="6" t="s">
        <v>368</v>
      </c>
      <c r="K114" s="12" t="s">
        <v>1548</v>
      </c>
      <c r="L114" s="7">
        <f>SUM(M114:U114)</f>
        <v>2.5</v>
      </c>
      <c r="M114" s="1"/>
      <c r="N114" s="1"/>
      <c r="O114" s="1">
        <v>2.5</v>
      </c>
      <c r="P114" s="7"/>
      <c r="Q114" s="7"/>
      <c r="R114" s="1"/>
      <c r="S114" s="1"/>
      <c r="T114" s="1"/>
      <c r="U114" s="1"/>
    </row>
    <row r="115" spans="1:21" ht="15">
      <c r="A115" s="2">
        <v>5</v>
      </c>
      <c r="B115" s="3">
        <v>9</v>
      </c>
      <c r="C115" s="4" t="s">
        <v>763</v>
      </c>
      <c r="D115" s="5">
        <v>0.2</v>
      </c>
      <c r="E115" s="6" t="s">
        <v>364</v>
      </c>
      <c r="F115" s="6" t="s">
        <v>215</v>
      </c>
      <c r="G115" s="6" t="s">
        <v>411</v>
      </c>
      <c r="H115" s="4" t="s">
        <v>206</v>
      </c>
      <c r="I115" s="4" t="s">
        <v>818</v>
      </c>
      <c r="J115" s="6" t="s">
        <v>417</v>
      </c>
      <c r="K115" s="12" t="s">
        <v>1101</v>
      </c>
      <c r="L115" s="7">
        <f>SUM(M115:U115)</f>
        <v>0.67</v>
      </c>
      <c r="M115" s="1"/>
      <c r="N115" s="1">
        <v>0.67</v>
      </c>
      <c r="O115" s="1"/>
      <c r="P115" s="7"/>
      <c r="Q115" s="7"/>
      <c r="R115" s="1"/>
      <c r="S115" s="1"/>
      <c r="T115" s="1"/>
      <c r="U115" s="1"/>
    </row>
    <row r="116" spans="1:21" ht="15">
      <c r="A116" s="218" t="s">
        <v>298</v>
      </c>
      <c r="B116" s="219"/>
      <c r="C116" s="220"/>
      <c r="D116" s="1021">
        <f>SUM(D111:D115)</f>
        <v>3.8000000000000003</v>
      </c>
      <c r="E116" s="4"/>
      <c r="F116" s="6"/>
      <c r="G116" s="6"/>
      <c r="H116" s="4"/>
      <c r="I116" s="4"/>
      <c r="J116" s="6"/>
      <c r="K116" s="6"/>
      <c r="L116" s="7">
        <f aca="true" t="shared" si="15" ref="L116:U116">SUM(L111:L115)</f>
        <v>17.94</v>
      </c>
      <c r="M116" s="7">
        <f t="shared" si="15"/>
        <v>9.8</v>
      </c>
      <c r="N116" s="7">
        <f t="shared" si="15"/>
        <v>5.64</v>
      </c>
      <c r="O116" s="7">
        <f t="shared" si="15"/>
        <v>2.5</v>
      </c>
      <c r="P116" s="7">
        <f t="shared" si="15"/>
        <v>0</v>
      </c>
      <c r="Q116" s="7">
        <f t="shared" si="15"/>
        <v>0</v>
      </c>
      <c r="R116" s="7">
        <f t="shared" si="15"/>
        <v>0</v>
      </c>
      <c r="S116" s="7">
        <f t="shared" si="15"/>
        <v>0</v>
      </c>
      <c r="T116" s="7">
        <f t="shared" si="15"/>
        <v>0</v>
      </c>
      <c r="U116" s="7">
        <f t="shared" si="15"/>
        <v>0</v>
      </c>
    </row>
    <row r="117" spans="1:21" ht="15">
      <c r="A117" s="1567" t="s">
        <v>439</v>
      </c>
      <c r="B117" s="1568"/>
      <c r="C117" s="1568"/>
      <c r="D117" s="1568"/>
      <c r="E117" s="222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50"/>
    </row>
    <row r="118" spans="1:21" ht="15">
      <c r="A118" s="10">
        <v>1</v>
      </c>
      <c r="B118" s="11">
        <v>47</v>
      </c>
      <c r="C118" s="12" t="s">
        <v>105</v>
      </c>
      <c r="D118" s="13">
        <v>0.9</v>
      </c>
      <c r="E118" s="14" t="s">
        <v>309</v>
      </c>
      <c r="F118" s="12" t="s">
        <v>342</v>
      </c>
      <c r="G118" s="12" t="s">
        <v>411</v>
      </c>
      <c r="H118" s="14" t="s">
        <v>412</v>
      </c>
      <c r="I118" s="4" t="s">
        <v>818</v>
      </c>
      <c r="J118" s="12" t="s">
        <v>371</v>
      </c>
      <c r="K118" s="12" t="s">
        <v>1549</v>
      </c>
      <c r="L118" s="15">
        <f>SUM(M118:T118)</f>
        <v>5.12</v>
      </c>
      <c r="M118" s="16">
        <v>2.56</v>
      </c>
      <c r="N118" s="16">
        <v>2.56</v>
      </c>
      <c r="O118" s="17"/>
      <c r="P118" s="17"/>
      <c r="Q118" s="17"/>
      <c r="R118" s="17"/>
      <c r="S118" s="17"/>
      <c r="T118" s="17"/>
      <c r="U118" s="17"/>
    </row>
    <row r="119" spans="1:21" ht="15">
      <c r="A119" s="10">
        <v>2</v>
      </c>
      <c r="B119" s="11">
        <v>47</v>
      </c>
      <c r="C119" s="12" t="s">
        <v>767</v>
      </c>
      <c r="D119" s="13">
        <v>1</v>
      </c>
      <c r="E119" s="14" t="s">
        <v>309</v>
      </c>
      <c r="F119" s="12" t="s">
        <v>342</v>
      </c>
      <c r="G119" s="12" t="s">
        <v>411</v>
      </c>
      <c r="H119" s="14" t="s">
        <v>412</v>
      </c>
      <c r="I119" s="4" t="s">
        <v>818</v>
      </c>
      <c r="J119" s="12" t="s">
        <v>371</v>
      </c>
      <c r="K119" s="12" t="s">
        <v>1549</v>
      </c>
      <c r="L119" s="15">
        <f aca="true" t="shared" si="16" ref="L119:L129">SUM(M119:T119)</f>
        <v>5.68</v>
      </c>
      <c r="M119" s="16">
        <v>2.84</v>
      </c>
      <c r="N119" s="16">
        <v>2.84</v>
      </c>
      <c r="O119" s="17"/>
      <c r="P119" s="17"/>
      <c r="Q119" s="17"/>
      <c r="R119" s="17"/>
      <c r="S119" s="17"/>
      <c r="T119" s="17"/>
      <c r="U119" s="17"/>
    </row>
    <row r="120" spans="1:21" ht="15">
      <c r="A120" s="10">
        <v>3</v>
      </c>
      <c r="B120" s="11">
        <v>47</v>
      </c>
      <c r="C120" s="12" t="s">
        <v>851</v>
      </c>
      <c r="D120" s="13">
        <v>0.9</v>
      </c>
      <c r="E120" s="14" t="s">
        <v>309</v>
      </c>
      <c r="F120" s="12" t="s">
        <v>215</v>
      </c>
      <c r="G120" s="12" t="s">
        <v>411</v>
      </c>
      <c r="H120" s="14" t="s">
        <v>412</v>
      </c>
      <c r="I120" s="4" t="s">
        <v>818</v>
      </c>
      <c r="J120" s="12" t="s">
        <v>371</v>
      </c>
      <c r="K120" s="12" t="s">
        <v>1549</v>
      </c>
      <c r="L120" s="15">
        <f t="shared" si="16"/>
        <v>5.12</v>
      </c>
      <c r="M120" s="16">
        <v>2.56</v>
      </c>
      <c r="N120" s="16">
        <v>2.56</v>
      </c>
      <c r="O120" s="17"/>
      <c r="P120" s="17"/>
      <c r="Q120" s="17"/>
      <c r="R120" s="17"/>
      <c r="S120" s="17"/>
      <c r="T120" s="17"/>
      <c r="U120" s="17"/>
    </row>
    <row r="121" spans="1:21" ht="15">
      <c r="A121" s="10">
        <v>4</v>
      </c>
      <c r="B121" s="11">
        <v>65</v>
      </c>
      <c r="C121" s="12" t="s">
        <v>779</v>
      </c>
      <c r="D121" s="13">
        <v>1</v>
      </c>
      <c r="E121" s="14" t="s">
        <v>309</v>
      </c>
      <c r="F121" s="12" t="s">
        <v>342</v>
      </c>
      <c r="G121" s="12" t="s">
        <v>411</v>
      </c>
      <c r="H121" s="14" t="s">
        <v>412</v>
      </c>
      <c r="I121" s="4" t="s">
        <v>818</v>
      </c>
      <c r="J121" s="12" t="s">
        <v>371</v>
      </c>
      <c r="K121" s="12" t="s">
        <v>1550</v>
      </c>
      <c r="L121" s="15">
        <f t="shared" si="16"/>
        <v>5.68</v>
      </c>
      <c r="M121" s="16">
        <v>3.41</v>
      </c>
      <c r="N121" s="16">
        <v>2.27</v>
      </c>
      <c r="O121" s="17"/>
      <c r="P121" s="17"/>
      <c r="Q121" s="17"/>
      <c r="R121" s="17"/>
      <c r="S121" s="17"/>
      <c r="T121" s="17"/>
      <c r="U121" s="17"/>
    </row>
    <row r="122" spans="1:21" ht="15">
      <c r="A122" s="10">
        <v>5</v>
      </c>
      <c r="B122" s="1578">
        <v>90</v>
      </c>
      <c r="C122" s="1579" t="s">
        <v>104</v>
      </c>
      <c r="D122" s="1580">
        <v>1</v>
      </c>
      <c r="E122" s="14" t="s">
        <v>309</v>
      </c>
      <c r="F122" s="1579" t="s">
        <v>215</v>
      </c>
      <c r="G122" s="1579" t="s">
        <v>411</v>
      </c>
      <c r="H122" s="1581" t="s">
        <v>412</v>
      </c>
      <c r="I122" s="4" t="s">
        <v>818</v>
      </c>
      <c r="J122" s="12" t="s">
        <v>371</v>
      </c>
      <c r="K122" s="12" t="s">
        <v>1549</v>
      </c>
      <c r="L122" s="15">
        <f t="shared" si="16"/>
        <v>5.68</v>
      </c>
      <c r="M122" s="16">
        <v>2.84</v>
      </c>
      <c r="N122" s="16">
        <v>2.84</v>
      </c>
      <c r="O122" s="1332"/>
      <c r="P122" s="1332"/>
      <c r="Q122" s="1332"/>
      <c r="R122" s="1332"/>
      <c r="S122" s="1332"/>
      <c r="T122" s="1332"/>
      <c r="U122" s="1332"/>
    </row>
    <row r="123" spans="1:21" ht="15">
      <c r="A123" s="10">
        <v>6</v>
      </c>
      <c r="B123" s="11">
        <v>97</v>
      </c>
      <c r="C123" s="12" t="s">
        <v>779</v>
      </c>
      <c r="D123" s="13">
        <v>1</v>
      </c>
      <c r="E123" s="14" t="s">
        <v>309</v>
      </c>
      <c r="F123" s="12" t="s">
        <v>342</v>
      </c>
      <c r="G123" s="12" t="s">
        <v>411</v>
      </c>
      <c r="H123" s="14" t="s">
        <v>412</v>
      </c>
      <c r="I123" s="4" t="s">
        <v>818</v>
      </c>
      <c r="J123" s="12" t="s">
        <v>371</v>
      </c>
      <c r="K123" s="12" t="s">
        <v>1550</v>
      </c>
      <c r="L123" s="15">
        <f t="shared" si="16"/>
        <v>5.68</v>
      </c>
      <c r="M123" s="16">
        <v>3.41</v>
      </c>
      <c r="N123" s="16">
        <v>2.27</v>
      </c>
      <c r="O123" s="17"/>
      <c r="P123" s="17"/>
      <c r="Q123" s="17"/>
      <c r="R123" s="17"/>
      <c r="S123" s="17"/>
      <c r="T123" s="17"/>
      <c r="U123" s="17"/>
    </row>
    <row r="124" spans="1:21" ht="15">
      <c r="A124" s="10">
        <v>7</v>
      </c>
      <c r="B124" s="11">
        <v>102</v>
      </c>
      <c r="C124" s="12" t="s">
        <v>1551</v>
      </c>
      <c r="D124" s="13">
        <v>0.9</v>
      </c>
      <c r="E124" s="14" t="s">
        <v>309</v>
      </c>
      <c r="F124" s="12" t="s">
        <v>342</v>
      </c>
      <c r="G124" s="12" t="s">
        <v>411</v>
      </c>
      <c r="H124" s="14" t="s">
        <v>412</v>
      </c>
      <c r="I124" s="4" t="s">
        <v>818</v>
      </c>
      <c r="J124" s="12" t="s">
        <v>371</v>
      </c>
      <c r="K124" s="12" t="s">
        <v>1549</v>
      </c>
      <c r="L124" s="15">
        <f t="shared" si="16"/>
        <v>5.12</v>
      </c>
      <c r="M124" s="16">
        <v>2.56</v>
      </c>
      <c r="N124" s="16">
        <v>2.56</v>
      </c>
      <c r="O124" s="17"/>
      <c r="P124" s="17"/>
      <c r="Q124" s="17"/>
      <c r="R124" s="17"/>
      <c r="S124" s="17"/>
      <c r="T124" s="17"/>
      <c r="U124" s="17"/>
    </row>
    <row r="125" spans="1:21" ht="15">
      <c r="A125" s="10">
        <v>8</v>
      </c>
      <c r="B125" s="11">
        <v>102</v>
      </c>
      <c r="C125" s="12" t="s">
        <v>1552</v>
      </c>
      <c r="D125" s="13">
        <v>1</v>
      </c>
      <c r="E125" s="14" t="s">
        <v>309</v>
      </c>
      <c r="F125" s="12" t="s">
        <v>342</v>
      </c>
      <c r="G125" s="12" t="s">
        <v>411</v>
      </c>
      <c r="H125" s="14" t="s">
        <v>412</v>
      </c>
      <c r="I125" s="4" t="s">
        <v>818</v>
      </c>
      <c r="J125" s="12" t="s">
        <v>371</v>
      </c>
      <c r="K125" s="12" t="s">
        <v>1549</v>
      </c>
      <c r="L125" s="15">
        <f t="shared" si="16"/>
        <v>5.68</v>
      </c>
      <c r="M125" s="16">
        <v>2.84</v>
      </c>
      <c r="N125" s="16">
        <v>2.84</v>
      </c>
      <c r="O125" s="17"/>
      <c r="P125" s="17"/>
      <c r="Q125" s="17"/>
      <c r="R125" s="17"/>
      <c r="S125" s="17"/>
      <c r="T125" s="17"/>
      <c r="U125" s="17"/>
    </row>
    <row r="126" spans="1:21" ht="15">
      <c r="A126" s="10">
        <v>9</v>
      </c>
      <c r="B126" s="11">
        <v>46</v>
      </c>
      <c r="C126" s="12" t="s">
        <v>1108</v>
      </c>
      <c r="D126" s="13">
        <v>1</v>
      </c>
      <c r="E126" s="14" t="s">
        <v>364</v>
      </c>
      <c r="F126" s="12" t="s">
        <v>342</v>
      </c>
      <c r="G126" s="12" t="s">
        <v>411</v>
      </c>
      <c r="H126" s="14" t="s">
        <v>1553</v>
      </c>
      <c r="I126" s="4" t="s">
        <v>818</v>
      </c>
      <c r="J126" s="12" t="s">
        <v>417</v>
      </c>
      <c r="K126" s="12" t="s">
        <v>1554</v>
      </c>
      <c r="L126" s="15">
        <f t="shared" si="16"/>
        <v>3.33</v>
      </c>
      <c r="M126" s="16"/>
      <c r="N126" s="16">
        <v>3.33</v>
      </c>
      <c r="O126" s="17"/>
      <c r="P126" s="17"/>
      <c r="Q126" s="17"/>
      <c r="R126" s="17"/>
      <c r="S126" s="17"/>
      <c r="T126" s="17"/>
      <c r="U126" s="17"/>
    </row>
    <row r="127" spans="1:21" ht="15">
      <c r="A127" s="10">
        <v>10</v>
      </c>
      <c r="B127" s="11">
        <v>46</v>
      </c>
      <c r="C127" s="12" t="s">
        <v>1103</v>
      </c>
      <c r="D127" s="13">
        <v>1</v>
      </c>
      <c r="E127" s="14" t="s">
        <v>364</v>
      </c>
      <c r="F127" s="12" t="s">
        <v>342</v>
      </c>
      <c r="G127" s="12" t="s">
        <v>411</v>
      </c>
      <c r="H127" s="14" t="s">
        <v>1553</v>
      </c>
      <c r="I127" s="4" t="s">
        <v>818</v>
      </c>
      <c r="J127" s="12" t="s">
        <v>417</v>
      </c>
      <c r="K127" s="12" t="s">
        <v>1554</v>
      </c>
      <c r="L127" s="15">
        <f t="shared" si="16"/>
        <v>3.33</v>
      </c>
      <c r="M127" s="16"/>
      <c r="N127" s="16">
        <v>3.33</v>
      </c>
      <c r="O127" s="17"/>
      <c r="P127" s="17"/>
      <c r="Q127" s="17"/>
      <c r="R127" s="17"/>
      <c r="S127" s="17"/>
      <c r="T127" s="17"/>
      <c r="U127" s="17"/>
    </row>
    <row r="128" spans="1:21" ht="15">
      <c r="A128" s="10">
        <v>11</v>
      </c>
      <c r="B128" s="11">
        <v>101</v>
      </c>
      <c r="C128" s="12" t="s">
        <v>104</v>
      </c>
      <c r="D128" s="13">
        <v>1</v>
      </c>
      <c r="E128" s="14" t="s">
        <v>364</v>
      </c>
      <c r="F128" s="12" t="s">
        <v>342</v>
      </c>
      <c r="G128" s="12" t="s">
        <v>411</v>
      </c>
      <c r="H128" s="14" t="s">
        <v>412</v>
      </c>
      <c r="I128" s="4" t="s">
        <v>818</v>
      </c>
      <c r="J128" s="12" t="s">
        <v>417</v>
      </c>
      <c r="K128" s="12" t="s">
        <v>1554</v>
      </c>
      <c r="L128" s="15">
        <f t="shared" si="16"/>
        <v>3.33</v>
      </c>
      <c r="M128" s="16"/>
      <c r="N128" s="16">
        <v>3.33</v>
      </c>
      <c r="O128" s="17"/>
      <c r="P128" s="17"/>
      <c r="Q128" s="17"/>
      <c r="R128" s="17"/>
      <c r="S128" s="17"/>
      <c r="T128" s="17"/>
      <c r="U128" s="17"/>
    </row>
    <row r="129" spans="1:21" ht="15">
      <c r="A129" s="10">
        <v>12</v>
      </c>
      <c r="B129" s="11">
        <v>90</v>
      </c>
      <c r="C129" s="12" t="s">
        <v>325</v>
      </c>
      <c r="D129" s="13">
        <v>0.5</v>
      </c>
      <c r="E129" s="14" t="s">
        <v>309</v>
      </c>
      <c r="F129" s="12" t="s">
        <v>342</v>
      </c>
      <c r="G129" s="12" t="s">
        <v>411</v>
      </c>
      <c r="H129" s="14" t="s">
        <v>412</v>
      </c>
      <c r="I129" s="4" t="s">
        <v>818</v>
      </c>
      <c r="J129" s="12" t="s">
        <v>371</v>
      </c>
      <c r="K129" s="12" t="s">
        <v>1549</v>
      </c>
      <c r="L129" s="15">
        <f t="shared" si="16"/>
        <v>2.84</v>
      </c>
      <c r="M129" s="16">
        <v>1.42</v>
      </c>
      <c r="N129" s="16">
        <v>1.42</v>
      </c>
      <c r="O129" s="17"/>
      <c r="P129" s="17"/>
      <c r="Q129" s="17"/>
      <c r="R129" s="17"/>
      <c r="S129" s="17"/>
      <c r="T129" s="17"/>
      <c r="U129" s="17"/>
    </row>
    <row r="130" spans="1:21" ht="15">
      <c r="A130" s="212" t="s">
        <v>298</v>
      </c>
      <c r="B130" s="213"/>
      <c r="C130" s="18"/>
      <c r="D130" s="1024">
        <f>SUM(D118:D129)</f>
        <v>11.2</v>
      </c>
      <c r="E130" s="19"/>
      <c r="F130" s="19"/>
      <c r="G130" s="19"/>
      <c r="H130" s="19"/>
      <c r="I130" s="19"/>
      <c r="J130" s="19"/>
      <c r="K130" s="19"/>
      <c r="L130" s="24">
        <f aca="true" t="shared" si="17" ref="L130:U130">SUM(L118:L129)</f>
        <v>56.58999999999999</v>
      </c>
      <c r="M130" s="24">
        <f t="shared" si="17"/>
        <v>24.439999999999998</v>
      </c>
      <c r="N130" s="24">
        <f t="shared" si="17"/>
        <v>32.15</v>
      </c>
      <c r="O130" s="24">
        <f t="shared" si="17"/>
        <v>0</v>
      </c>
      <c r="P130" s="24">
        <f t="shared" si="17"/>
        <v>0</v>
      </c>
      <c r="Q130" s="24">
        <f t="shared" si="17"/>
        <v>0</v>
      </c>
      <c r="R130" s="24">
        <f t="shared" si="17"/>
        <v>0</v>
      </c>
      <c r="S130" s="24">
        <f t="shared" si="17"/>
        <v>0</v>
      </c>
      <c r="T130" s="24">
        <f t="shared" si="17"/>
        <v>0</v>
      </c>
      <c r="U130" s="24">
        <f t="shared" si="17"/>
        <v>0</v>
      </c>
    </row>
    <row r="131" spans="1:21" ht="15">
      <c r="A131" s="1025" t="s">
        <v>244</v>
      </c>
      <c r="B131" s="1026"/>
      <c r="C131" s="1027"/>
      <c r="D131" s="1021">
        <f>D130+D116+D109+D97+D86+D69+D55+D38+D22</f>
        <v>92.30000000000001</v>
      </c>
      <c r="E131" s="45"/>
      <c r="F131" s="45"/>
      <c r="G131" s="45"/>
      <c r="H131" s="45"/>
      <c r="I131" s="45"/>
      <c r="J131" s="45"/>
      <c r="K131" s="45"/>
      <c r="L131" s="45">
        <f aca="true" t="shared" si="18" ref="L131:U131">L130+L116+L109+L97+L86+L69+L55+L38+L22</f>
        <v>468.24816</v>
      </c>
      <c r="M131" s="45">
        <f t="shared" si="18"/>
        <v>203.2736</v>
      </c>
      <c r="N131" s="45">
        <f t="shared" si="18"/>
        <v>229.21688</v>
      </c>
      <c r="O131" s="45">
        <f t="shared" si="18"/>
        <v>25.422000000000004</v>
      </c>
      <c r="P131" s="45">
        <f t="shared" si="18"/>
        <v>2.64</v>
      </c>
      <c r="Q131" s="45">
        <f t="shared" si="18"/>
        <v>1.3</v>
      </c>
      <c r="R131" s="45">
        <f t="shared" si="18"/>
        <v>0</v>
      </c>
      <c r="S131" s="45">
        <f t="shared" si="18"/>
        <v>3.12968</v>
      </c>
      <c r="T131" s="45">
        <f t="shared" si="18"/>
        <v>0</v>
      </c>
      <c r="U131" s="45">
        <f t="shared" si="18"/>
        <v>3.266</v>
      </c>
    </row>
    <row r="132" spans="1:21" ht="15">
      <c r="A132" s="40"/>
      <c r="B132" s="40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4" spans="1:20" ht="17.25">
      <c r="A134" s="2128" t="s">
        <v>332</v>
      </c>
      <c r="B134" s="2128"/>
      <c r="C134" s="2128"/>
      <c r="D134" s="2128"/>
      <c r="E134" s="2128"/>
      <c r="F134" s="2128"/>
      <c r="G134" s="2128"/>
      <c r="H134" s="2128"/>
      <c r="I134" s="2128"/>
      <c r="J134" s="2128"/>
      <c r="K134" s="2128"/>
      <c r="L134" s="2128"/>
      <c r="M134" s="2128"/>
      <c r="N134" s="2128"/>
      <c r="O134" s="2128"/>
      <c r="P134" s="2128"/>
      <c r="Q134" s="2128"/>
      <c r="R134" s="44"/>
      <c r="S134" s="44"/>
      <c r="T134" s="44"/>
    </row>
    <row r="135" spans="1:20" ht="17.25">
      <c r="A135" s="2128" t="s">
        <v>1099</v>
      </c>
      <c r="B135" s="2128"/>
      <c r="C135" s="2128"/>
      <c r="D135" s="2128"/>
      <c r="E135" s="2128"/>
      <c r="F135" s="2128"/>
      <c r="G135" s="2128"/>
      <c r="H135" s="2128"/>
      <c r="I135" s="2128"/>
      <c r="J135" s="2128"/>
      <c r="K135" s="2128"/>
      <c r="L135" s="2128"/>
      <c r="M135" s="2128"/>
      <c r="N135" s="2128"/>
      <c r="O135" s="2128"/>
      <c r="P135" s="2128"/>
      <c r="Q135" s="2128"/>
      <c r="R135" s="2128"/>
      <c r="S135" s="2128"/>
      <c r="T135" s="2128"/>
    </row>
    <row r="136" spans="1:20" ht="17.25">
      <c r="A136" s="2136" t="s">
        <v>393</v>
      </c>
      <c r="B136" s="2136"/>
      <c r="C136" s="2136"/>
      <c r="D136" s="2136"/>
      <c r="E136" s="2136"/>
      <c r="F136" s="2136"/>
      <c r="G136" s="2136"/>
      <c r="H136" s="2136"/>
      <c r="I136" s="2136"/>
      <c r="J136" s="2136"/>
      <c r="K136" s="2136"/>
      <c r="L136" s="2137"/>
      <c r="M136" s="2137"/>
      <c r="N136" s="2137"/>
      <c r="O136" s="2137"/>
      <c r="P136" s="2137"/>
      <c r="Q136" s="2137"/>
      <c r="R136" s="44"/>
      <c r="S136" s="44"/>
      <c r="T136" s="44"/>
    </row>
    <row r="137" spans="1:20" ht="14.25">
      <c r="A137" s="2106" t="s">
        <v>183</v>
      </c>
      <c r="B137" s="2106" t="s">
        <v>184</v>
      </c>
      <c r="C137" s="2112" t="s">
        <v>185</v>
      </c>
      <c r="D137" s="2121" t="s">
        <v>394</v>
      </c>
      <c r="E137" s="2106" t="s">
        <v>187</v>
      </c>
      <c r="F137" s="2112" t="s">
        <v>395</v>
      </c>
      <c r="G137" s="2106" t="s">
        <v>396</v>
      </c>
      <c r="H137" s="2134" t="s">
        <v>397</v>
      </c>
      <c r="I137" s="2135"/>
      <c r="J137" s="2106" t="s">
        <v>191</v>
      </c>
      <c r="K137" s="2131" t="s">
        <v>192</v>
      </c>
      <c r="L137" s="2115" t="s">
        <v>398</v>
      </c>
      <c r="M137" s="2116"/>
      <c r="N137" s="2116"/>
      <c r="O137" s="2116"/>
      <c r="P137" s="2116"/>
      <c r="Q137" s="2116"/>
      <c r="R137" s="2116"/>
      <c r="S137" s="2116"/>
      <c r="T137" s="2117"/>
    </row>
    <row r="138" spans="1:20" ht="27" customHeight="1">
      <c r="A138" s="2107"/>
      <c r="B138" s="2107"/>
      <c r="C138" s="2113"/>
      <c r="D138" s="2122"/>
      <c r="E138" s="2107"/>
      <c r="F138" s="2113"/>
      <c r="G138" s="2107"/>
      <c r="H138" s="2106" t="s">
        <v>399</v>
      </c>
      <c r="I138" s="2118" t="s">
        <v>400</v>
      </c>
      <c r="J138" s="2107"/>
      <c r="K138" s="2132"/>
      <c r="L138" s="2109" t="s">
        <v>298</v>
      </c>
      <c r="M138" s="2115" t="s">
        <v>401</v>
      </c>
      <c r="N138" s="2116"/>
      <c r="O138" s="2116"/>
      <c r="P138" s="2116"/>
      <c r="Q138" s="2116"/>
      <c r="R138" s="2116"/>
      <c r="S138" s="2116"/>
      <c r="T138" s="2117"/>
    </row>
    <row r="139" spans="1:20" ht="32.25" customHeight="1">
      <c r="A139" s="2107"/>
      <c r="B139" s="2107"/>
      <c r="C139" s="2113"/>
      <c r="D139" s="2122"/>
      <c r="E139" s="2107"/>
      <c r="F139" s="2113"/>
      <c r="G139" s="2107"/>
      <c r="H139" s="2107"/>
      <c r="I139" s="2119"/>
      <c r="J139" s="2107"/>
      <c r="K139" s="2132"/>
      <c r="L139" s="2110"/>
      <c r="M139" s="2109" t="s">
        <v>402</v>
      </c>
      <c r="N139" s="2131" t="s">
        <v>403</v>
      </c>
      <c r="O139" s="2131" t="s">
        <v>404</v>
      </c>
      <c r="P139" s="2131" t="s">
        <v>405</v>
      </c>
      <c r="Q139" s="2109"/>
      <c r="R139" s="2109"/>
      <c r="S139" s="2131"/>
      <c r="T139" s="2131" t="s">
        <v>408</v>
      </c>
    </row>
    <row r="140" spans="1:20" ht="40.5" customHeight="1">
      <c r="A140" s="2108"/>
      <c r="B140" s="2108"/>
      <c r="C140" s="2114"/>
      <c r="D140" s="2123"/>
      <c r="E140" s="2108"/>
      <c r="F140" s="2114"/>
      <c r="G140" s="2108"/>
      <c r="H140" s="2108"/>
      <c r="I140" s="2120"/>
      <c r="J140" s="2108"/>
      <c r="K140" s="2133"/>
      <c r="L140" s="2111"/>
      <c r="M140" s="2111"/>
      <c r="N140" s="2133"/>
      <c r="O140" s="2133"/>
      <c r="P140" s="2133"/>
      <c r="Q140" s="2111"/>
      <c r="R140" s="2111"/>
      <c r="S140" s="2133"/>
      <c r="T140" s="2133"/>
    </row>
    <row r="141" spans="1:20" ht="15">
      <c r="A141" s="27" t="s">
        <v>328</v>
      </c>
      <c r="B141" s="28"/>
      <c r="C141" s="29"/>
      <c r="D141" s="30"/>
      <c r="E141" s="29"/>
      <c r="F141" s="29"/>
      <c r="G141" s="29"/>
      <c r="H141" s="29"/>
      <c r="I141" s="29"/>
      <c r="J141" s="29"/>
      <c r="K141" s="29"/>
      <c r="L141" s="31"/>
      <c r="M141" s="31"/>
      <c r="N141" s="31"/>
      <c r="O141" s="31"/>
      <c r="P141" s="31"/>
      <c r="Q141" s="32"/>
      <c r="R141" s="1"/>
      <c r="S141" s="1"/>
      <c r="T141" s="1"/>
    </row>
    <row r="142" spans="1:20" ht="15">
      <c r="A142" s="1785" t="s">
        <v>410</v>
      </c>
      <c r="B142" s="1786"/>
      <c r="C142" s="1783"/>
      <c r="D142" s="1784"/>
      <c r="E142" s="222"/>
      <c r="F142" s="222"/>
      <c r="G142" s="222"/>
      <c r="H142" s="228"/>
      <c r="I142" s="228"/>
      <c r="J142" s="228"/>
      <c r="K142" s="228"/>
      <c r="L142" s="229"/>
      <c r="M142" s="229"/>
      <c r="N142" s="229"/>
      <c r="O142" s="229"/>
      <c r="P142" s="230"/>
      <c r="Q142" s="231"/>
      <c r="R142" s="48"/>
      <c r="S142" s="48"/>
      <c r="T142" s="48"/>
    </row>
    <row r="143" spans="1:20" ht="15">
      <c r="A143" s="2104">
        <v>1</v>
      </c>
      <c r="B143" s="8">
        <v>7</v>
      </c>
      <c r="C143" s="6" t="s">
        <v>1285</v>
      </c>
      <c r="D143" s="9">
        <v>1</v>
      </c>
      <c r="E143" s="6" t="s">
        <v>341</v>
      </c>
      <c r="F143" s="33" t="s">
        <v>354</v>
      </c>
      <c r="G143" s="33" t="s">
        <v>411</v>
      </c>
      <c r="H143" s="4"/>
      <c r="I143" s="4"/>
      <c r="J143" s="4"/>
      <c r="K143" s="4"/>
      <c r="L143" s="7"/>
      <c r="M143" s="7"/>
      <c r="N143" s="7"/>
      <c r="O143" s="7"/>
      <c r="P143" s="1"/>
      <c r="Q143" s="1"/>
      <c r="R143" s="1"/>
      <c r="S143" s="1"/>
      <c r="T143" s="1"/>
    </row>
    <row r="144" spans="1:20" ht="15">
      <c r="A144" s="2104"/>
      <c r="B144" s="8">
        <v>18</v>
      </c>
      <c r="C144" s="6" t="s">
        <v>894</v>
      </c>
      <c r="D144" s="9">
        <v>1</v>
      </c>
      <c r="E144" s="6" t="s">
        <v>341</v>
      </c>
      <c r="F144" s="33" t="s">
        <v>354</v>
      </c>
      <c r="G144" s="33" t="s">
        <v>411</v>
      </c>
      <c r="H144" s="4"/>
      <c r="I144" s="4"/>
      <c r="J144" s="4"/>
      <c r="K144" s="4"/>
      <c r="L144" s="7"/>
      <c r="M144" s="7"/>
      <c r="N144" s="7"/>
      <c r="O144" s="7"/>
      <c r="P144" s="1"/>
      <c r="Q144" s="1"/>
      <c r="R144" s="1"/>
      <c r="S144" s="1"/>
      <c r="T144" s="1"/>
    </row>
    <row r="145" spans="1:20" ht="15">
      <c r="A145" s="2104"/>
      <c r="B145" s="8">
        <v>18</v>
      </c>
      <c r="C145" s="6" t="s">
        <v>1288</v>
      </c>
      <c r="D145" s="9">
        <v>1</v>
      </c>
      <c r="E145" s="6" t="s">
        <v>341</v>
      </c>
      <c r="F145" s="33" t="s">
        <v>354</v>
      </c>
      <c r="G145" s="33" t="s">
        <v>411</v>
      </c>
      <c r="H145" s="4"/>
      <c r="I145" s="4"/>
      <c r="J145" s="4"/>
      <c r="K145" s="4"/>
      <c r="L145" s="7"/>
      <c r="M145" s="7"/>
      <c r="N145" s="7"/>
      <c r="O145" s="7"/>
      <c r="P145" s="1"/>
      <c r="Q145" s="1"/>
      <c r="R145" s="1"/>
      <c r="S145" s="1"/>
      <c r="T145" s="1"/>
    </row>
    <row r="146" spans="1:20" ht="15">
      <c r="A146" s="2104"/>
      <c r="B146" s="8">
        <v>20</v>
      </c>
      <c r="C146" s="6" t="s">
        <v>1490</v>
      </c>
      <c r="D146" s="9">
        <v>0.8</v>
      </c>
      <c r="E146" s="6" t="s">
        <v>341</v>
      </c>
      <c r="F146" s="33" t="s">
        <v>354</v>
      </c>
      <c r="G146" s="33" t="s">
        <v>411</v>
      </c>
      <c r="H146" s="4"/>
      <c r="I146" s="4"/>
      <c r="J146" s="4"/>
      <c r="K146" s="4"/>
      <c r="L146" s="7"/>
      <c r="M146" s="7"/>
      <c r="N146" s="7"/>
      <c r="O146" s="7"/>
      <c r="P146" s="1"/>
      <c r="Q146" s="1"/>
      <c r="R146" s="1"/>
      <c r="S146" s="1"/>
      <c r="T146" s="1"/>
    </row>
    <row r="147" spans="1:20" ht="15">
      <c r="A147" s="2104"/>
      <c r="B147" s="8">
        <v>20</v>
      </c>
      <c r="C147" s="6" t="s">
        <v>1314</v>
      </c>
      <c r="D147" s="9">
        <v>1</v>
      </c>
      <c r="E147" s="6" t="s">
        <v>341</v>
      </c>
      <c r="F147" s="33" t="s">
        <v>354</v>
      </c>
      <c r="G147" s="33" t="s">
        <v>411</v>
      </c>
      <c r="H147" s="4"/>
      <c r="I147" s="4"/>
      <c r="J147" s="4"/>
      <c r="K147" s="4"/>
      <c r="L147" s="7"/>
      <c r="M147" s="7"/>
      <c r="N147" s="7"/>
      <c r="O147" s="7"/>
      <c r="P147" s="1"/>
      <c r="Q147" s="1"/>
      <c r="R147" s="1"/>
      <c r="S147" s="1"/>
      <c r="T147" s="1"/>
    </row>
    <row r="148" spans="1:20" ht="15">
      <c r="A148" s="2104"/>
      <c r="B148" s="8">
        <v>38</v>
      </c>
      <c r="C148" s="6" t="s">
        <v>430</v>
      </c>
      <c r="D148" s="9">
        <v>0.8</v>
      </c>
      <c r="E148" s="6" t="s">
        <v>341</v>
      </c>
      <c r="F148" s="33" t="s">
        <v>354</v>
      </c>
      <c r="G148" s="33" t="s">
        <v>411</v>
      </c>
      <c r="H148" s="4"/>
      <c r="I148" s="4"/>
      <c r="J148" s="4"/>
      <c r="K148" s="4"/>
      <c r="L148" s="7"/>
      <c r="M148" s="7"/>
      <c r="N148" s="7"/>
      <c r="O148" s="7"/>
      <c r="P148" s="1"/>
      <c r="Q148" s="1"/>
      <c r="R148" s="1"/>
      <c r="S148" s="1"/>
      <c r="T148" s="1"/>
    </row>
    <row r="149" spans="1:20" ht="15">
      <c r="A149" s="2104"/>
      <c r="B149" s="8">
        <v>40</v>
      </c>
      <c r="C149" s="6" t="s">
        <v>329</v>
      </c>
      <c r="D149" s="9">
        <v>0.7</v>
      </c>
      <c r="E149" s="6" t="s">
        <v>341</v>
      </c>
      <c r="F149" s="33" t="s">
        <v>354</v>
      </c>
      <c r="G149" s="33" t="s">
        <v>411</v>
      </c>
      <c r="H149" s="4"/>
      <c r="I149" s="4"/>
      <c r="J149" s="4"/>
      <c r="K149" s="4"/>
      <c r="L149" s="7"/>
      <c r="M149" s="7"/>
      <c r="N149" s="7"/>
      <c r="O149" s="7"/>
      <c r="P149" s="1"/>
      <c r="Q149" s="1"/>
      <c r="R149" s="1"/>
      <c r="S149" s="1"/>
      <c r="T149" s="1"/>
    </row>
    <row r="150" spans="1:20" ht="15">
      <c r="A150" s="2104"/>
      <c r="B150" s="8">
        <v>46</v>
      </c>
      <c r="C150" s="6" t="s">
        <v>893</v>
      </c>
      <c r="D150" s="9">
        <v>0.8</v>
      </c>
      <c r="E150" s="6" t="s">
        <v>341</v>
      </c>
      <c r="F150" s="33" t="s">
        <v>354</v>
      </c>
      <c r="G150" s="33" t="s">
        <v>411</v>
      </c>
      <c r="H150" s="4"/>
      <c r="I150" s="4"/>
      <c r="J150" s="4"/>
      <c r="K150" s="4"/>
      <c r="L150" s="7"/>
      <c r="M150" s="7"/>
      <c r="N150" s="7"/>
      <c r="O150" s="7"/>
      <c r="P150" s="1"/>
      <c r="Q150" s="1"/>
      <c r="R150" s="1"/>
      <c r="S150" s="1"/>
      <c r="T150" s="1"/>
    </row>
    <row r="151" spans="1:20" ht="15">
      <c r="A151" s="2104"/>
      <c r="B151" s="8">
        <v>47</v>
      </c>
      <c r="C151" s="6" t="s">
        <v>1285</v>
      </c>
      <c r="D151" s="9">
        <v>1</v>
      </c>
      <c r="E151" s="6" t="s">
        <v>341</v>
      </c>
      <c r="F151" s="33" t="s">
        <v>354</v>
      </c>
      <c r="G151" s="33" t="s">
        <v>411</v>
      </c>
      <c r="H151" s="4"/>
      <c r="I151" s="4"/>
      <c r="J151" s="4"/>
      <c r="K151" s="4"/>
      <c r="L151" s="7"/>
      <c r="M151" s="7"/>
      <c r="N151" s="7"/>
      <c r="O151" s="7"/>
      <c r="P151" s="1"/>
      <c r="Q151" s="1"/>
      <c r="R151" s="1"/>
      <c r="S151" s="1"/>
      <c r="T151" s="1"/>
    </row>
    <row r="152" spans="1:20" ht="15">
      <c r="A152" s="2105"/>
      <c r="B152" s="8">
        <v>54</v>
      </c>
      <c r="C152" s="6" t="s">
        <v>1519</v>
      </c>
      <c r="D152" s="9">
        <v>1</v>
      </c>
      <c r="E152" s="6" t="s">
        <v>341</v>
      </c>
      <c r="F152" s="33" t="s">
        <v>354</v>
      </c>
      <c r="G152" s="33" t="s">
        <v>411</v>
      </c>
      <c r="H152" s="4"/>
      <c r="I152" s="4"/>
      <c r="J152" s="6"/>
      <c r="K152" s="6"/>
      <c r="L152" s="7"/>
      <c r="M152" s="1"/>
      <c r="N152" s="1"/>
      <c r="O152" s="1"/>
      <c r="P152" s="1"/>
      <c r="Q152" s="1"/>
      <c r="R152" s="9">
        <f>SUM(R141:R142)</f>
        <v>0</v>
      </c>
      <c r="S152" s="9">
        <f>SUM(S141:S142)</f>
        <v>0</v>
      </c>
      <c r="T152" s="9"/>
    </row>
    <row r="153" spans="1:20" ht="15">
      <c r="A153" s="223" t="s">
        <v>298</v>
      </c>
      <c r="B153" s="21"/>
      <c r="C153" s="21"/>
      <c r="D153" s="1024">
        <f>SUM(D143:D152)</f>
        <v>9.1</v>
      </c>
      <c r="E153" s="25"/>
      <c r="F153" s="21"/>
      <c r="G153" s="21"/>
      <c r="H153" s="25"/>
      <c r="I153" s="25"/>
      <c r="J153" s="21"/>
      <c r="K153" s="21"/>
      <c r="L153" s="26"/>
      <c r="M153" s="23"/>
      <c r="N153" s="23"/>
      <c r="O153" s="23"/>
      <c r="P153" s="23"/>
      <c r="Q153" s="23"/>
      <c r="R153" s="22"/>
      <c r="S153" s="22"/>
      <c r="T153" s="22"/>
    </row>
    <row r="154" spans="1:20" ht="15">
      <c r="A154" s="1782" t="s">
        <v>416</v>
      </c>
      <c r="B154" s="1783"/>
      <c r="C154" s="1783"/>
      <c r="D154" s="1784"/>
      <c r="E154" s="1783"/>
      <c r="F154" s="222"/>
      <c r="G154" s="222"/>
      <c r="H154" s="222"/>
      <c r="I154" s="222"/>
      <c r="J154" s="222"/>
      <c r="K154" s="222"/>
      <c r="L154" s="230"/>
      <c r="M154" s="230"/>
      <c r="N154" s="230"/>
      <c r="O154" s="230"/>
      <c r="P154" s="230"/>
      <c r="Q154" s="230"/>
      <c r="R154" s="227"/>
      <c r="S154" s="227"/>
      <c r="T154" s="232"/>
    </row>
    <row r="155" spans="1:20" ht="15">
      <c r="A155" s="2103">
        <v>1</v>
      </c>
      <c r="B155" s="3">
        <v>27</v>
      </c>
      <c r="C155" s="4" t="s">
        <v>435</v>
      </c>
      <c r="D155" s="5">
        <v>0.9</v>
      </c>
      <c r="E155" s="6" t="s">
        <v>309</v>
      </c>
      <c r="F155" s="38" t="s">
        <v>342</v>
      </c>
      <c r="G155" s="39" t="s">
        <v>411</v>
      </c>
      <c r="H155" s="6"/>
      <c r="I155" s="6"/>
      <c r="J155" s="6"/>
      <c r="K155" s="6"/>
      <c r="L155" s="1"/>
      <c r="M155" s="1"/>
      <c r="N155" s="1"/>
      <c r="O155" s="1"/>
      <c r="P155" s="1"/>
      <c r="Q155" s="1"/>
      <c r="R155" s="9"/>
      <c r="S155" s="9"/>
      <c r="T155" s="9"/>
    </row>
    <row r="156" spans="1:20" ht="15">
      <c r="A156" s="2104"/>
      <c r="B156" s="3">
        <v>27</v>
      </c>
      <c r="C156" s="4" t="s">
        <v>1912</v>
      </c>
      <c r="D156" s="5">
        <v>1</v>
      </c>
      <c r="E156" s="6" t="s">
        <v>309</v>
      </c>
      <c r="F156" s="38" t="s">
        <v>342</v>
      </c>
      <c r="G156" s="39" t="s">
        <v>411</v>
      </c>
      <c r="H156" s="6"/>
      <c r="I156" s="6"/>
      <c r="J156" s="6"/>
      <c r="K156" s="6"/>
      <c r="L156" s="1"/>
      <c r="M156" s="1"/>
      <c r="N156" s="1"/>
      <c r="O156" s="1"/>
      <c r="P156" s="1"/>
      <c r="Q156" s="1"/>
      <c r="R156" s="9"/>
      <c r="S156" s="9"/>
      <c r="T156" s="9"/>
    </row>
    <row r="157" spans="1:20" ht="15">
      <c r="A157" s="2104"/>
      <c r="B157" s="3">
        <v>51</v>
      </c>
      <c r="C157" s="4" t="s">
        <v>761</v>
      </c>
      <c r="D157" s="5">
        <v>0.9</v>
      </c>
      <c r="E157" s="6" t="s">
        <v>309</v>
      </c>
      <c r="F157" s="38" t="s">
        <v>348</v>
      </c>
      <c r="G157" s="39" t="s">
        <v>411</v>
      </c>
      <c r="H157" s="6"/>
      <c r="I157" s="6"/>
      <c r="J157" s="6"/>
      <c r="K157" s="6"/>
      <c r="L157" s="1"/>
      <c r="M157" s="1"/>
      <c r="N157" s="1"/>
      <c r="O157" s="1"/>
      <c r="P157" s="1"/>
      <c r="Q157" s="1"/>
      <c r="R157" s="9"/>
      <c r="S157" s="9"/>
      <c r="T157" s="9"/>
    </row>
    <row r="158" spans="1:20" ht="15">
      <c r="A158" s="2104"/>
      <c r="B158" s="3">
        <v>55</v>
      </c>
      <c r="C158" s="4" t="s">
        <v>750</v>
      </c>
      <c r="D158" s="5">
        <v>0.9</v>
      </c>
      <c r="E158" s="6" t="s">
        <v>309</v>
      </c>
      <c r="F158" s="38" t="s">
        <v>387</v>
      </c>
      <c r="G158" s="39" t="s">
        <v>411</v>
      </c>
      <c r="H158" s="6"/>
      <c r="I158" s="6"/>
      <c r="J158" s="6"/>
      <c r="K158" s="6"/>
      <c r="L158" s="1"/>
      <c r="M158" s="1"/>
      <c r="N158" s="1"/>
      <c r="O158" s="1"/>
      <c r="P158" s="1"/>
      <c r="Q158" s="1"/>
      <c r="R158" s="9"/>
      <c r="S158" s="9"/>
      <c r="T158" s="9"/>
    </row>
    <row r="159" spans="1:20" ht="15">
      <c r="A159" s="2104"/>
      <c r="B159" s="3">
        <v>55</v>
      </c>
      <c r="C159" s="4" t="s">
        <v>1913</v>
      </c>
      <c r="D159" s="5">
        <v>1</v>
      </c>
      <c r="E159" s="6" t="s">
        <v>309</v>
      </c>
      <c r="F159" s="38" t="s">
        <v>348</v>
      </c>
      <c r="G159" s="39" t="s">
        <v>411</v>
      </c>
      <c r="H159" s="6"/>
      <c r="I159" s="6"/>
      <c r="J159" s="6"/>
      <c r="K159" s="6"/>
      <c r="L159" s="1"/>
      <c r="M159" s="1"/>
      <c r="N159" s="1"/>
      <c r="O159" s="1"/>
      <c r="P159" s="1"/>
      <c r="Q159" s="1"/>
      <c r="R159" s="9"/>
      <c r="S159" s="9"/>
      <c r="T159" s="9"/>
    </row>
    <row r="160" spans="1:20" ht="15">
      <c r="A160" s="2104"/>
      <c r="B160" s="3">
        <v>56</v>
      </c>
      <c r="C160" s="4" t="s">
        <v>1914</v>
      </c>
      <c r="D160" s="5">
        <v>1</v>
      </c>
      <c r="E160" s="6" t="s">
        <v>309</v>
      </c>
      <c r="F160" s="38" t="s">
        <v>348</v>
      </c>
      <c r="G160" s="39" t="s">
        <v>411</v>
      </c>
      <c r="H160" s="6"/>
      <c r="I160" s="6"/>
      <c r="J160" s="6"/>
      <c r="K160" s="6"/>
      <c r="L160" s="1"/>
      <c r="M160" s="1"/>
      <c r="N160" s="1"/>
      <c r="O160" s="1"/>
      <c r="P160" s="1"/>
      <c r="Q160" s="1"/>
      <c r="R160" s="9"/>
      <c r="S160" s="9"/>
      <c r="T160" s="9"/>
    </row>
    <row r="161" spans="1:20" ht="15">
      <c r="A161" s="2104"/>
      <c r="B161" s="3">
        <v>56</v>
      </c>
      <c r="C161" s="4" t="s">
        <v>1915</v>
      </c>
      <c r="D161" s="5">
        <v>0.6</v>
      </c>
      <c r="E161" s="6" t="s">
        <v>309</v>
      </c>
      <c r="F161" s="38" t="s">
        <v>348</v>
      </c>
      <c r="G161" s="39" t="s">
        <v>411</v>
      </c>
      <c r="H161" s="6"/>
      <c r="I161" s="6"/>
      <c r="J161" s="6"/>
      <c r="K161" s="6"/>
      <c r="L161" s="1"/>
      <c r="M161" s="1"/>
      <c r="N161" s="1"/>
      <c r="O161" s="1"/>
      <c r="P161" s="1"/>
      <c r="Q161" s="1"/>
      <c r="R161" s="9"/>
      <c r="S161" s="9"/>
      <c r="T161" s="9"/>
    </row>
    <row r="162" spans="1:20" ht="15">
      <c r="A162" s="2105"/>
      <c r="B162" s="8">
        <v>60</v>
      </c>
      <c r="C162" s="6" t="s">
        <v>752</v>
      </c>
      <c r="D162" s="9">
        <v>0.7</v>
      </c>
      <c r="E162" s="6" t="s">
        <v>309</v>
      </c>
      <c r="F162" s="33" t="s">
        <v>348</v>
      </c>
      <c r="G162" s="39" t="s">
        <v>411</v>
      </c>
      <c r="H162" s="6"/>
      <c r="I162" s="6"/>
      <c r="J162" s="6"/>
      <c r="K162" s="6"/>
      <c r="L162" s="1"/>
      <c r="M162" s="1"/>
      <c r="N162" s="1"/>
      <c r="O162" s="1"/>
      <c r="P162" s="1"/>
      <c r="Q162" s="1"/>
      <c r="R162" s="9"/>
      <c r="S162" s="9"/>
      <c r="T162" s="9"/>
    </row>
    <row r="163" spans="1:20" ht="15">
      <c r="A163" s="2138">
        <v>2</v>
      </c>
      <c r="B163" s="3">
        <v>60</v>
      </c>
      <c r="C163" s="4" t="s">
        <v>765</v>
      </c>
      <c r="D163" s="5">
        <v>0.9</v>
      </c>
      <c r="E163" s="6" t="s">
        <v>309</v>
      </c>
      <c r="F163" s="38" t="s">
        <v>348</v>
      </c>
      <c r="G163" s="39" t="s">
        <v>411</v>
      </c>
      <c r="H163" s="6"/>
      <c r="I163" s="6"/>
      <c r="J163" s="6"/>
      <c r="K163" s="6"/>
      <c r="L163" s="1"/>
      <c r="M163" s="1"/>
      <c r="N163" s="1"/>
      <c r="O163" s="1"/>
      <c r="P163" s="1"/>
      <c r="Q163" s="1"/>
      <c r="R163" s="9"/>
      <c r="S163" s="9"/>
      <c r="T163" s="9"/>
    </row>
    <row r="164" spans="1:20" ht="15">
      <c r="A164" s="2138"/>
      <c r="B164" s="3">
        <v>61</v>
      </c>
      <c r="C164" s="4" t="s">
        <v>106</v>
      </c>
      <c r="D164" s="5">
        <v>1</v>
      </c>
      <c r="E164" s="6" t="s">
        <v>309</v>
      </c>
      <c r="F164" s="38" t="s">
        <v>342</v>
      </c>
      <c r="G164" s="39" t="s">
        <v>411</v>
      </c>
      <c r="H164" s="6"/>
      <c r="I164" s="6"/>
      <c r="J164" s="6"/>
      <c r="K164" s="6"/>
      <c r="L164" s="1"/>
      <c r="M164" s="1"/>
      <c r="N164" s="1"/>
      <c r="O164" s="1"/>
      <c r="P164" s="1"/>
      <c r="Q164" s="1"/>
      <c r="R164" s="9"/>
      <c r="S164" s="9"/>
      <c r="T164" s="9"/>
    </row>
    <row r="165" spans="1:20" ht="15">
      <c r="A165" s="2138"/>
      <c r="B165" s="3">
        <v>57</v>
      </c>
      <c r="C165" s="4" t="s">
        <v>1916</v>
      </c>
      <c r="D165" s="5">
        <v>0.4</v>
      </c>
      <c r="E165" s="6" t="s">
        <v>309</v>
      </c>
      <c r="F165" s="38" t="s">
        <v>342</v>
      </c>
      <c r="G165" s="39" t="s">
        <v>411</v>
      </c>
      <c r="H165" s="6"/>
      <c r="I165" s="6"/>
      <c r="J165" s="6"/>
      <c r="K165" s="6"/>
      <c r="L165" s="1"/>
      <c r="M165" s="1"/>
      <c r="N165" s="1"/>
      <c r="O165" s="1"/>
      <c r="P165" s="1"/>
      <c r="Q165" s="1"/>
      <c r="R165" s="9"/>
      <c r="S165" s="9"/>
      <c r="T165" s="9"/>
    </row>
    <row r="166" spans="1:20" ht="15">
      <c r="A166" s="2138"/>
      <c r="B166" s="3">
        <v>25</v>
      </c>
      <c r="C166" s="4" t="s">
        <v>1917</v>
      </c>
      <c r="D166" s="5">
        <v>0.9</v>
      </c>
      <c r="E166" s="6" t="s">
        <v>341</v>
      </c>
      <c r="F166" s="38" t="s">
        <v>354</v>
      </c>
      <c r="G166" s="39" t="s">
        <v>411</v>
      </c>
      <c r="H166" s="6"/>
      <c r="I166" s="6"/>
      <c r="J166" s="6"/>
      <c r="K166" s="6"/>
      <c r="L166" s="1"/>
      <c r="M166" s="1"/>
      <c r="N166" s="1"/>
      <c r="O166" s="1"/>
      <c r="P166" s="1"/>
      <c r="Q166" s="1"/>
      <c r="R166" s="9"/>
      <c r="S166" s="9"/>
      <c r="T166" s="9"/>
    </row>
    <row r="167" spans="1:20" ht="15">
      <c r="A167" s="2138"/>
      <c r="B167" s="3">
        <v>42</v>
      </c>
      <c r="C167" s="4" t="s">
        <v>370</v>
      </c>
      <c r="D167" s="5">
        <v>0.7</v>
      </c>
      <c r="E167" s="6" t="s">
        <v>341</v>
      </c>
      <c r="F167" s="38" t="s">
        <v>354</v>
      </c>
      <c r="G167" s="39" t="s">
        <v>411</v>
      </c>
      <c r="H167" s="6"/>
      <c r="I167" s="6"/>
      <c r="J167" s="6"/>
      <c r="K167" s="6"/>
      <c r="L167" s="1"/>
      <c r="M167" s="1"/>
      <c r="N167" s="1"/>
      <c r="O167" s="1"/>
      <c r="P167" s="1"/>
      <c r="Q167" s="1"/>
      <c r="R167" s="9"/>
      <c r="S167" s="9"/>
      <c r="T167" s="9"/>
    </row>
    <row r="168" spans="1:20" ht="15">
      <c r="A168" s="2138"/>
      <c r="B168" s="3">
        <v>43</v>
      </c>
      <c r="C168" s="4" t="s">
        <v>767</v>
      </c>
      <c r="D168" s="5">
        <v>0.7</v>
      </c>
      <c r="E168" s="6" t="s">
        <v>341</v>
      </c>
      <c r="F168" s="38" t="s">
        <v>354</v>
      </c>
      <c r="G168" s="39" t="s">
        <v>411</v>
      </c>
      <c r="H168" s="6"/>
      <c r="I168" s="6"/>
      <c r="J168" s="6"/>
      <c r="K168" s="6"/>
      <c r="L168" s="1"/>
      <c r="M168" s="1"/>
      <c r="N168" s="1"/>
      <c r="O168" s="1"/>
      <c r="P168" s="1"/>
      <c r="Q168" s="1"/>
      <c r="R168" s="9"/>
      <c r="S168" s="9"/>
      <c r="T168" s="9"/>
    </row>
    <row r="169" spans="1:20" ht="15">
      <c r="A169" s="2138"/>
      <c r="B169" s="3">
        <v>51</v>
      </c>
      <c r="C169" s="4" t="s">
        <v>750</v>
      </c>
      <c r="D169" s="5">
        <v>1</v>
      </c>
      <c r="E169" s="6" t="s">
        <v>341</v>
      </c>
      <c r="F169" s="38" t="s">
        <v>354</v>
      </c>
      <c r="G169" s="39" t="s">
        <v>411</v>
      </c>
      <c r="H169" s="6"/>
      <c r="I169" s="6"/>
      <c r="J169" s="6"/>
      <c r="K169" s="6"/>
      <c r="L169" s="1"/>
      <c r="M169" s="1"/>
      <c r="N169" s="1"/>
      <c r="O169" s="1"/>
      <c r="P169" s="1"/>
      <c r="Q169" s="1"/>
      <c r="R169" s="9"/>
      <c r="S169" s="9"/>
      <c r="T169" s="9"/>
    </row>
    <row r="170" spans="1:20" ht="15">
      <c r="A170" s="2138"/>
      <c r="B170" s="8">
        <v>57</v>
      </c>
      <c r="C170" s="6" t="s">
        <v>1918</v>
      </c>
      <c r="D170" s="9">
        <v>1</v>
      </c>
      <c r="E170" s="6" t="s">
        <v>341</v>
      </c>
      <c r="F170" s="38" t="s">
        <v>354</v>
      </c>
      <c r="G170" s="39" t="s">
        <v>411</v>
      </c>
      <c r="H170" s="6"/>
      <c r="I170" s="6"/>
      <c r="J170" s="6"/>
      <c r="K170" s="6"/>
      <c r="L170" s="1"/>
      <c r="M170" s="1"/>
      <c r="N170" s="1"/>
      <c r="O170" s="1"/>
      <c r="P170" s="1"/>
      <c r="Q170" s="1"/>
      <c r="R170" s="9"/>
      <c r="S170" s="9"/>
      <c r="T170" s="9"/>
    </row>
    <row r="171" spans="1:20" ht="15">
      <c r="A171" s="224" t="s">
        <v>298</v>
      </c>
      <c r="B171" s="36"/>
      <c r="C171" s="36"/>
      <c r="D171" s="1029">
        <f>SUM(D155:D170)</f>
        <v>13.599999999999998</v>
      </c>
      <c r="E171" s="36"/>
      <c r="F171" s="36"/>
      <c r="G171" s="36"/>
      <c r="H171" s="25"/>
      <c r="I171" s="25"/>
      <c r="J171" s="25"/>
      <c r="K171" s="25"/>
      <c r="L171" s="26"/>
      <c r="M171" s="26"/>
      <c r="N171" s="26"/>
      <c r="O171" s="26"/>
      <c r="P171" s="26"/>
      <c r="Q171" s="26"/>
      <c r="R171" s="37"/>
      <c r="S171" s="37"/>
      <c r="T171" s="37"/>
    </row>
    <row r="172" spans="1:20" ht="15">
      <c r="A172" s="1782" t="s">
        <v>420</v>
      </c>
      <c r="B172" s="1783"/>
      <c r="C172" s="1783"/>
      <c r="D172" s="1784"/>
      <c r="E172" s="222"/>
      <c r="F172" s="222"/>
      <c r="G172" s="222"/>
      <c r="H172" s="222"/>
      <c r="I172" s="222"/>
      <c r="J172" s="222"/>
      <c r="K172" s="222"/>
      <c r="L172" s="230"/>
      <c r="M172" s="230"/>
      <c r="N172" s="230"/>
      <c r="O172" s="230"/>
      <c r="P172" s="230"/>
      <c r="Q172" s="230"/>
      <c r="R172" s="227"/>
      <c r="S172" s="227"/>
      <c r="T172" s="232"/>
    </row>
    <row r="173" spans="1:20" ht="15">
      <c r="A173" s="2138">
        <v>1</v>
      </c>
      <c r="B173" s="3">
        <v>12</v>
      </c>
      <c r="C173" s="4" t="s">
        <v>1496</v>
      </c>
      <c r="D173" s="5">
        <v>1</v>
      </c>
      <c r="E173" s="6" t="s">
        <v>309</v>
      </c>
      <c r="F173" s="33" t="s">
        <v>342</v>
      </c>
      <c r="G173" s="1787" t="s">
        <v>411</v>
      </c>
      <c r="H173" s="4"/>
      <c r="I173" s="4"/>
      <c r="J173" s="4"/>
      <c r="K173" s="4"/>
      <c r="L173" s="7"/>
      <c r="M173" s="7"/>
      <c r="N173" s="7"/>
      <c r="O173" s="7"/>
      <c r="P173" s="7"/>
      <c r="Q173" s="7"/>
      <c r="R173" s="5"/>
      <c r="S173" s="5"/>
      <c r="T173" s="5"/>
    </row>
    <row r="174" spans="1:20" ht="15">
      <c r="A174" s="2138"/>
      <c r="B174" s="8">
        <v>12</v>
      </c>
      <c r="C174" s="6" t="s">
        <v>1519</v>
      </c>
      <c r="D174" s="9">
        <v>0.9</v>
      </c>
      <c r="E174" s="6" t="s">
        <v>309</v>
      </c>
      <c r="F174" s="33" t="s">
        <v>342</v>
      </c>
      <c r="G174" s="1787" t="s">
        <v>411</v>
      </c>
      <c r="H174" s="4"/>
      <c r="I174" s="4"/>
      <c r="J174" s="4"/>
      <c r="K174" s="4"/>
      <c r="L174" s="7"/>
      <c r="M174" s="7"/>
      <c r="N174" s="7"/>
      <c r="O174" s="7"/>
      <c r="P174" s="7"/>
      <c r="Q174" s="7"/>
      <c r="R174" s="5"/>
      <c r="S174" s="5"/>
      <c r="T174" s="5"/>
    </row>
    <row r="175" spans="1:20" ht="15">
      <c r="A175" s="2138"/>
      <c r="B175" s="8">
        <v>20</v>
      </c>
      <c r="C175" s="6" t="s">
        <v>1919</v>
      </c>
      <c r="D175" s="9">
        <v>1</v>
      </c>
      <c r="E175" s="6" t="s">
        <v>309</v>
      </c>
      <c r="F175" s="33" t="s">
        <v>342</v>
      </c>
      <c r="G175" s="1787" t="s">
        <v>411</v>
      </c>
      <c r="H175" s="4"/>
      <c r="I175" s="4"/>
      <c r="J175" s="4"/>
      <c r="K175" s="4"/>
      <c r="L175" s="7"/>
      <c r="M175" s="7"/>
      <c r="N175" s="7"/>
      <c r="O175" s="7"/>
      <c r="P175" s="7"/>
      <c r="Q175" s="7"/>
      <c r="R175" s="5"/>
      <c r="S175" s="5"/>
      <c r="T175" s="5"/>
    </row>
    <row r="176" spans="1:20" ht="15">
      <c r="A176" s="2138"/>
      <c r="B176" s="8">
        <v>21</v>
      </c>
      <c r="C176" s="6" t="s">
        <v>1920</v>
      </c>
      <c r="D176" s="9">
        <v>1</v>
      </c>
      <c r="E176" s="6" t="s">
        <v>309</v>
      </c>
      <c r="F176" s="33" t="s">
        <v>342</v>
      </c>
      <c r="G176" s="1787" t="s">
        <v>411</v>
      </c>
      <c r="H176" s="4"/>
      <c r="I176" s="4"/>
      <c r="J176" s="4"/>
      <c r="K176" s="4"/>
      <c r="L176" s="7"/>
      <c r="M176" s="7"/>
      <c r="N176" s="7"/>
      <c r="O176" s="7"/>
      <c r="P176" s="7"/>
      <c r="Q176" s="7"/>
      <c r="R176" s="5"/>
      <c r="S176" s="5"/>
      <c r="T176" s="5"/>
    </row>
    <row r="177" spans="1:20" ht="15">
      <c r="A177" s="2138"/>
      <c r="B177" s="8">
        <v>21</v>
      </c>
      <c r="C177" s="33">
        <v>8.2</v>
      </c>
      <c r="D177" s="9">
        <v>1</v>
      </c>
      <c r="E177" s="6" t="s">
        <v>309</v>
      </c>
      <c r="F177" s="33" t="s">
        <v>342</v>
      </c>
      <c r="G177" s="1787" t="s">
        <v>411</v>
      </c>
      <c r="H177" s="4"/>
      <c r="I177" s="4"/>
      <c r="J177" s="4"/>
      <c r="K177" s="4"/>
      <c r="L177" s="7"/>
      <c r="M177" s="7"/>
      <c r="N177" s="7"/>
      <c r="O177" s="7"/>
      <c r="P177" s="7"/>
      <c r="Q177" s="7"/>
      <c r="R177" s="5"/>
      <c r="S177" s="5"/>
      <c r="T177" s="5"/>
    </row>
    <row r="178" spans="1:20" ht="15">
      <c r="A178" s="2138"/>
      <c r="B178" s="8">
        <v>6</v>
      </c>
      <c r="C178" s="33">
        <v>1.2</v>
      </c>
      <c r="D178" s="9">
        <v>0.9</v>
      </c>
      <c r="E178" s="6" t="s">
        <v>341</v>
      </c>
      <c r="F178" s="33" t="s">
        <v>354</v>
      </c>
      <c r="G178" s="1787" t="s">
        <v>411</v>
      </c>
      <c r="H178" s="4"/>
      <c r="I178" s="4"/>
      <c r="J178" s="4"/>
      <c r="K178" s="4"/>
      <c r="L178" s="7"/>
      <c r="M178" s="7"/>
      <c r="N178" s="7"/>
      <c r="O178" s="7"/>
      <c r="P178" s="7"/>
      <c r="Q178" s="7"/>
      <c r="R178" s="5"/>
      <c r="S178" s="5"/>
      <c r="T178" s="5"/>
    </row>
    <row r="179" spans="1:20" ht="15">
      <c r="A179" s="2138"/>
      <c r="B179" s="8">
        <v>19</v>
      </c>
      <c r="C179" s="33">
        <v>22</v>
      </c>
      <c r="D179" s="9">
        <v>0.8</v>
      </c>
      <c r="E179" s="6" t="s">
        <v>341</v>
      </c>
      <c r="F179" s="33" t="s">
        <v>354</v>
      </c>
      <c r="G179" s="1787" t="s">
        <v>411</v>
      </c>
      <c r="H179" s="4"/>
      <c r="I179" s="4"/>
      <c r="J179" s="4"/>
      <c r="K179" s="4"/>
      <c r="L179" s="7"/>
      <c r="M179" s="7"/>
      <c r="N179" s="7"/>
      <c r="O179" s="7"/>
      <c r="P179" s="7"/>
      <c r="Q179" s="7"/>
      <c r="R179" s="5"/>
      <c r="S179" s="5"/>
      <c r="T179" s="5"/>
    </row>
    <row r="180" spans="1:20" ht="15">
      <c r="A180" s="2138"/>
      <c r="B180" s="8">
        <v>19</v>
      </c>
      <c r="C180" s="33">
        <v>30</v>
      </c>
      <c r="D180" s="9">
        <v>1</v>
      </c>
      <c r="E180" s="6" t="s">
        <v>341</v>
      </c>
      <c r="F180" s="33" t="s">
        <v>354</v>
      </c>
      <c r="G180" s="1787" t="s">
        <v>411</v>
      </c>
      <c r="H180" s="4"/>
      <c r="I180" s="4"/>
      <c r="J180" s="4"/>
      <c r="K180" s="4"/>
      <c r="L180" s="7"/>
      <c r="M180" s="7"/>
      <c r="N180" s="7"/>
      <c r="O180" s="7"/>
      <c r="P180" s="7"/>
      <c r="Q180" s="7"/>
      <c r="R180" s="5"/>
      <c r="S180" s="5"/>
      <c r="T180" s="5"/>
    </row>
    <row r="181" spans="1:20" ht="15">
      <c r="A181" s="2138"/>
      <c r="B181" s="8">
        <v>20</v>
      </c>
      <c r="C181" s="33">
        <v>18.2</v>
      </c>
      <c r="D181" s="9">
        <v>1</v>
      </c>
      <c r="E181" s="6" t="s">
        <v>341</v>
      </c>
      <c r="F181" s="33" t="s">
        <v>354</v>
      </c>
      <c r="G181" s="1787" t="s">
        <v>411</v>
      </c>
      <c r="H181" s="4"/>
      <c r="I181" s="4"/>
      <c r="J181" s="4"/>
      <c r="K181" s="4"/>
      <c r="L181" s="7"/>
      <c r="M181" s="7"/>
      <c r="N181" s="7"/>
      <c r="O181" s="7"/>
      <c r="P181" s="7"/>
      <c r="Q181" s="7"/>
      <c r="R181" s="5"/>
      <c r="S181" s="5"/>
      <c r="T181" s="5"/>
    </row>
    <row r="182" spans="1:20" ht="15">
      <c r="A182" s="2138"/>
      <c r="B182" s="8">
        <v>20</v>
      </c>
      <c r="C182" s="33">
        <v>22.2</v>
      </c>
      <c r="D182" s="9">
        <v>1</v>
      </c>
      <c r="E182" s="6" t="s">
        <v>341</v>
      </c>
      <c r="F182" s="33" t="s">
        <v>354</v>
      </c>
      <c r="G182" s="1787" t="s">
        <v>411</v>
      </c>
      <c r="H182" s="4"/>
      <c r="I182" s="4"/>
      <c r="J182" s="4"/>
      <c r="K182" s="4"/>
      <c r="L182" s="7"/>
      <c r="M182" s="7"/>
      <c r="N182" s="7"/>
      <c r="O182" s="7"/>
      <c r="P182" s="7"/>
      <c r="Q182" s="7"/>
      <c r="R182" s="5"/>
      <c r="S182" s="5"/>
      <c r="T182" s="5"/>
    </row>
    <row r="183" spans="1:20" ht="15">
      <c r="A183" s="2138"/>
      <c r="B183" s="8">
        <v>23</v>
      </c>
      <c r="C183" s="33">
        <v>16</v>
      </c>
      <c r="D183" s="9">
        <v>0.6</v>
      </c>
      <c r="E183" s="6" t="s">
        <v>341</v>
      </c>
      <c r="F183" s="33" t="s">
        <v>354</v>
      </c>
      <c r="G183" s="1787" t="s">
        <v>411</v>
      </c>
      <c r="H183" s="4"/>
      <c r="I183" s="4"/>
      <c r="J183" s="4"/>
      <c r="K183" s="4"/>
      <c r="L183" s="7"/>
      <c r="M183" s="7"/>
      <c r="N183" s="7"/>
      <c r="O183" s="7"/>
      <c r="P183" s="7"/>
      <c r="Q183" s="7"/>
      <c r="R183" s="5"/>
      <c r="S183" s="5"/>
      <c r="T183" s="5"/>
    </row>
    <row r="184" spans="1:20" ht="15">
      <c r="A184" s="2138"/>
      <c r="B184" s="8">
        <v>23</v>
      </c>
      <c r="C184" s="33">
        <v>21.1</v>
      </c>
      <c r="D184" s="9">
        <v>0.9</v>
      </c>
      <c r="E184" s="6" t="s">
        <v>341</v>
      </c>
      <c r="F184" s="33" t="s">
        <v>354</v>
      </c>
      <c r="G184" s="1787" t="s">
        <v>411</v>
      </c>
      <c r="H184" s="4"/>
      <c r="I184" s="4"/>
      <c r="J184" s="4"/>
      <c r="K184" s="4"/>
      <c r="L184" s="7"/>
      <c r="M184" s="7"/>
      <c r="N184" s="7"/>
      <c r="O184" s="7"/>
      <c r="P184" s="7"/>
      <c r="Q184" s="7"/>
      <c r="R184" s="5"/>
      <c r="S184" s="5"/>
      <c r="T184" s="5"/>
    </row>
    <row r="185" spans="1:20" ht="15">
      <c r="A185" s="2138"/>
      <c r="B185" s="8">
        <v>24</v>
      </c>
      <c r="C185" s="33">
        <v>12</v>
      </c>
      <c r="D185" s="9">
        <v>0.3</v>
      </c>
      <c r="E185" s="6" t="s">
        <v>341</v>
      </c>
      <c r="F185" s="33" t="s">
        <v>354</v>
      </c>
      <c r="G185" s="1787" t="s">
        <v>411</v>
      </c>
      <c r="H185" s="4"/>
      <c r="I185" s="4"/>
      <c r="J185" s="4"/>
      <c r="K185" s="4"/>
      <c r="L185" s="7"/>
      <c r="M185" s="7"/>
      <c r="N185" s="7"/>
      <c r="O185" s="7"/>
      <c r="P185" s="7"/>
      <c r="Q185" s="7"/>
      <c r="R185" s="5"/>
      <c r="S185" s="5"/>
      <c r="T185" s="5"/>
    </row>
    <row r="186" spans="1:20" ht="15">
      <c r="A186" s="224" t="s">
        <v>298</v>
      </c>
      <c r="B186" s="35"/>
      <c r="C186" s="35"/>
      <c r="D186" s="1030">
        <f>SUM(D173:D185)</f>
        <v>11.400000000000002</v>
      </c>
      <c r="E186" s="36"/>
      <c r="F186" s="35"/>
      <c r="G186" s="35"/>
      <c r="H186" s="25"/>
      <c r="I186" s="25"/>
      <c r="J186" s="25"/>
      <c r="K186" s="25"/>
      <c r="L186" s="26"/>
      <c r="M186" s="26"/>
      <c r="N186" s="26"/>
      <c r="O186" s="26"/>
      <c r="P186" s="26"/>
      <c r="Q186" s="26"/>
      <c r="R186" s="37"/>
      <c r="S186" s="37"/>
      <c r="T186" s="37"/>
    </row>
    <row r="187" spans="1:20" ht="15">
      <c r="A187" s="2142" t="s">
        <v>422</v>
      </c>
      <c r="B187" s="2143"/>
      <c r="C187" s="2143"/>
      <c r="D187" s="2143"/>
      <c r="E187" s="2143"/>
      <c r="F187" s="2143"/>
      <c r="G187" s="2143"/>
      <c r="H187" s="2143"/>
      <c r="I187" s="2143"/>
      <c r="J187" s="2143"/>
      <c r="K187" s="2143"/>
      <c r="L187" s="2143"/>
      <c r="M187" s="2143"/>
      <c r="N187" s="2143"/>
      <c r="O187" s="2143"/>
      <c r="P187" s="2143"/>
      <c r="Q187" s="2143"/>
      <c r="R187" s="2143"/>
      <c r="S187" s="2143"/>
      <c r="T187" s="2144"/>
    </row>
    <row r="188" spans="1:20" ht="15">
      <c r="A188" s="2145"/>
      <c r="B188" s="3">
        <v>6</v>
      </c>
      <c r="C188" s="4" t="s">
        <v>1495</v>
      </c>
      <c r="D188" s="5">
        <v>0.9</v>
      </c>
      <c r="E188" s="33" t="s">
        <v>309</v>
      </c>
      <c r="F188" s="33" t="s">
        <v>348</v>
      </c>
      <c r="G188" s="38" t="s">
        <v>411</v>
      </c>
      <c r="H188" s="41"/>
      <c r="I188" s="41"/>
      <c r="J188" s="41"/>
      <c r="K188" s="41"/>
      <c r="L188" s="1333"/>
      <c r="M188" s="1333"/>
      <c r="N188" s="1333"/>
      <c r="O188" s="1333"/>
      <c r="P188" s="1333"/>
      <c r="Q188" s="1333"/>
      <c r="R188" s="42"/>
      <c r="S188" s="42"/>
      <c r="T188" s="1334"/>
    </row>
    <row r="189" spans="1:20" ht="15">
      <c r="A189" s="2138"/>
      <c r="B189" s="8">
        <v>11</v>
      </c>
      <c r="C189" s="6" t="s">
        <v>1329</v>
      </c>
      <c r="D189" s="9">
        <v>1</v>
      </c>
      <c r="E189" s="33" t="s">
        <v>309</v>
      </c>
      <c r="F189" s="33" t="s">
        <v>348</v>
      </c>
      <c r="G189" s="33" t="s">
        <v>411</v>
      </c>
      <c r="H189" s="41"/>
      <c r="I189" s="41"/>
      <c r="J189" s="41"/>
      <c r="K189" s="41"/>
      <c r="L189" s="1333"/>
      <c r="M189" s="1333"/>
      <c r="N189" s="1333"/>
      <c r="O189" s="1333"/>
      <c r="P189" s="1333"/>
      <c r="Q189" s="1333"/>
      <c r="R189" s="42"/>
      <c r="S189" s="42"/>
      <c r="T189" s="1334"/>
    </row>
    <row r="190" spans="1:20" ht="15">
      <c r="A190" s="2138"/>
      <c r="B190" s="8">
        <v>25</v>
      </c>
      <c r="C190" s="6" t="s">
        <v>1287</v>
      </c>
      <c r="D190" s="9">
        <v>0.9</v>
      </c>
      <c r="E190" s="33" t="s">
        <v>309</v>
      </c>
      <c r="F190" s="33" t="s">
        <v>349</v>
      </c>
      <c r="G190" s="33" t="s">
        <v>411</v>
      </c>
      <c r="H190" s="41"/>
      <c r="I190" s="41"/>
      <c r="J190" s="41"/>
      <c r="K190" s="41"/>
      <c r="L190" s="1333"/>
      <c r="M190" s="1333"/>
      <c r="N190" s="1333"/>
      <c r="O190" s="1333"/>
      <c r="P190" s="1333"/>
      <c r="Q190" s="1333"/>
      <c r="R190" s="42"/>
      <c r="S190" s="42"/>
      <c r="T190" s="1334"/>
    </row>
    <row r="191" spans="1:20" ht="15">
      <c r="A191" s="2138"/>
      <c r="B191" s="8">
        <v>25</v>
      </c>
      <c r="C191" s="6" t="s">
        <v>1530</v>
      </c>
      <c r="D191" s="9">
        <v>1</v>
      </c>
      <c r="E191" s="33" t="s">
        <v>309</v>
      </c>
      <c r="F191" s="33" t="s">
        <v>349</v>
      </c>
      <c r="G191" s="33" t="s">
        <v>411</v>
      </c>
      <c r="H191" s="41"/>
      <c r="I191" s="41"/>
      <c r="J191" s="41"/>
      <c r="K191" s="41"/>
      <c r="L191" s="1333"/>
      <c r="M191" s="1333"/>
      <c r="N191" s="1333"/>
      <c r="O191" s="1333"/>
      <c r="P191" s="1333"/>
      <c r="Q191" s="1333"/>
      <c r="R191" s="42"/>
      <c r="S191" s="42"/>
      <c r="T191" s="1334"/>
    </row>
    <row r="192" spans="1:20" ht="15">
      <c r="A192" s="2138"/>
      <c r="B192" s="8">
        <v>41</v>
      </c>
      <c r="C192" s="6" t="s">
        <v>357</v>
      </c>
      <c r="D192" s="9">
        <v>0.4</v>
      </c>
      <c r="E192" s="33" t="s">
        <v>341</v>
      </c>
      <c r="F192" s="33" t="s">
        <v>354</v>
      </c>
      <c r="G192" s="33" t="s">
        <v>411</v>
      </c>
      <c r="H192" s="41"/>
      <c r="I192" s="41"/>
      <c r="J192" s="41"/>
      <c r="K192" s="41"/>
      <c r="L192" s="1333"/>
      <c r="M192" s="1333"/>
      <c r="N192" s="1333"/>
      <c r="O192" s="1333"/>
      <c r="P192" s="1333"/>
      <c r="Q192" s="1333"/>
      <c r="R192" s="42"/>
      <c r="S192" s="42"/>
      <c r="T192" s="1334"/>
    </row>
    <row r="193" spans="1:20" ht="15">
      <c r="A193" s="2138"/>
      <c r="B193" s="8">
        <v>50</v>
      </c>
      <c r="C193" s="6" t="s">
        <v>1349</v>
      </c>
      <c r="D193" s="9">
        <v>1</v>
      </c>
      <c r="E193" s="33" t="s">
        <v>341</v>
      </c>
      <c r="F193" s="33" t="s">
        <v>354</v>
      </c>
      <c r="G193" s="33" t="s">
        <v>411</v>
      </c>
      <c r="H193" s="41"/>
      <c r="I193" s="41"/>
      <c r="J193" s="41"/>
      <c r="K193" s="41"/>
      <c r="L193" s="1333"/>
      <c r="M193" s="1333"/>
      <c r="N193" s="1333"/>
      <c r="O193" s="1333"/>
      <c r="P193" s="1333"/>
      <c r="Q193" s="1333"/>
      <c r="R193" s="42"/>
      <c r="S193" s="42"/>
      <c r="T193" s="1334"/>
    </row>
    <row r="194" spans="1:20" ht="15">
      <c r="A194" s="2138"/>
      <c r="B194" s="8">
        <v>53</v>
      </c>
      <c r="C194" s="6" t="s">
        <v>1921</v>
      </c>
      <c r="D194" s="9">
        <v>1</v>
      </c>
      <c r="E194" s="33" t="s">
        <v>341</v>
      </c>
      <c r="F194" s="33" t="s">
        <v>354</v>
      </c>
      <c r="G194" s="33" t="s">
        <v>411</v>
      </c>
      <c r="H194" s="41"/>
      <c r="I194" s="41"/>
      <c r="J194" s="41"/>
      <c r="K194" s="41"/>
      <c r="L194" s="1333"/>
      <c r="M194" s="1333"/>
      <c r="N194" s="1333"/>
      <c r="O194" s="1333"/>
      <c r="P194" s="1333"/>
      <c r="Q194" s="1333"/>
      <c r="R194" s="42"/>
      <c r="S194" s="42"/>
      <c r="T194" s="1334"/>
    </row>
    <row r="195" spans="1:20" ht="15">
      <c r="A195" s="2138"/>
      <c r="B195" s="8">
        <v>62</v>
      </c>
      <c r="C195" s="6" t="s">
        <v>1922</v>
      </c>
      <c r="D195" s="9">
        <v>0.7</v>
      </c>
      <c r="E195" s="33" t="s">
        <v>341</v>
      </c>
      <c r="F195" s="33" t="s">
        <v>342</v>
      </c>
      <c r="G195" s="33" t="s">
        <v>411</v>
      </c>
      <c r="H195" s="41"/>
      <c r="I195" s="41"/>
      <c r="J195" s="41"/>
      <c r="K195" s="41"/>
      <c r="L195" s="1333"/>
      <c r="M195" s="1333"/>
      <c r="N195" s="1333"/>
      <c r="O195" s="1333"/>
      <c r="P195" s="1333"/>
      <c r="Q195" s="1333"/>
      <c r="R195" s="42"/>
      <c r="S195" s="42"/>
      <c r="T195" s="1334"/>
    </row>
    <row r="196" spans="1:20" ht="15">
      <c r="A196" s="2146"/>
      <c r="B196" s="8">
        <v>62</v>
      </c>
      <c r="C196" s="6" t="s">
        <v>1199</v>
      </c>
      <c r="D196" s="9">
        <v>0.9</v>
      </c>
      <c r="E196" s="33" t="s">
        <v>341</v>
      </c>
      <c r="F196" s="33" t="s">
        <v>342</v>
      </c>
      <c r="G196" s="33" t="s">
        <v>411</v>
      </c>
      <c r="H196" s="41"/>
      <c r="I196" s="41"/>
      <c r="J196" s="41"/>
      <c r="K196" s="41"/>
      <c r="L196" s="1333"/>
      <c r="M196" s="1333"/>
      <c r="N196" s="1333"/>
      <c r="O196" s="1333"/>
      <c r="P196" s="1333"/>
      <c r="Q196" s="1333"/>
      <c r="R196" s="42"/>
      <c r="S196" s="42"/>
      <c r="T196" s="1334"/>
    </row>
    <row r="197" spans="1:20" ht="15">
      <c r="A197" s="2147" t="s">
        <v>298</v>
      </c>
      <c r="B197" s="2148"/>
      <c r="C197" s="35"/>
      <c r="D197" s="1336">
        <f>D196+D195+D194+D193+D192+D191+D190+D189+D188</f>
        <v>7.800000000000001</v>
      </c>
      <c r="E197" s="1335"/>
      <c r="F197" s="1335"/>
      <c r="G197" s="1335"/>
      <c r="H197" s="41"/>
      <c r="I197" s="41"/>
      <c r="J197" s="41"/>
      <c r="K197" s="41"/>
      <c r="L197" s="1333"/>
      <c r="M197" s="1333"/>
      <c r="N197" s="1333"/>
      <c r="O197" s="1333"/>
      <c r="P197" s="1333"/>
      <c r="Q197" s="1333"/>
      <c r="R197" s="42"/>
      <c r="S197" s="42"/>
      <c r="T197" s="1334"/>
    </row>
    <row r="198" spans="1:20" ht="15">
      <c r="A198" s="1782" t="s">
        <v>424</v>
      </c>
      <c r="B198" s="1783"/>
      <c r="C198" s="1783"/>
      <c r="D198" s="1784"/>
      <c r="E198" s="222"/>
      <c r="F198" s="222"/>
      <c r="G198" s="222"/>
      <c r="H198" s="222"/>
      <c r="I198" s="222"/>
      <c r="J198" s="222"/>
      <c r="K198" s="222"/>
      <c r="L198" s="230"/>
      <c r="M198" s="230"/>
      <c r="N198" s="230"/>
      <c r="O198" s="230"/>
      <c r="P198" s="230"/>
      <c r="Q198" s="230"/>
      <c r="R198" s="227"/>
      <c r="S198" s="227"/>
      <c r="T198" s="232"/>
    </row>
    <row r="199" spans="1:20" ht="15">
      <c r="A199" s="2103">
        <v>1</v>
      </c>
      <c r="B199" s="3">
        <v>2</v>
      </c>
      <c r="C199" s="4" t="s">
        <v>1923</v>
      </c>
      <c r="D199" s="5">
        <v>1</v>
      </c>
      <c r="E199" s="33" t="s">
        <v>309</v>
      </c>
      <c r="F199" s="38" t="s">
        <v>215</v>
      </c>
      <c r="G199" s="38" t="s">
        <v>411</v>
      </c>
      <c r="H199" s="4"/>
      <c r="I199" s="4"/>
      <c r="J199" s="4"/>
      <c r="K199" s="4"/>
      <c r="L199" s="7"/>
      <c r="M199" s="7"/>
      <c r="N199" s="7"/>
      <c r="O199" s="7"/>
      <c r="P199" s="7"/>
      <c r="Q199" s="7"/>
      <c r="R199" s="5"/>
      <c r="S199" s="5"/>
      <c r="T199" s="5"/>
    </row>
    <row r="200" spans="1:20" ht="15">
      <c r="A200" s="2104"/>
      <c r="B200" s="8">
        <v>3</v>
      </c>
      <c r="C200" s="6" t="s">
        <v>1528</v>
      </c>
      <c r="D200" s="9">
        <v>0.9</v>
      </c>
      <c r="E200" s="33" t="s">
        <v>309</v>
      </c>
      <c r="F200" s="38" t="s">
        <v>342</v>
      </c>
      <c r="G200" s="33" t="s">
        <v>411</v>
      </c>
      <c r="H200" s="4"/>
      <c r="I200" s="4"/>
      <c r="J200" s="4"/>
      <c r="K200" s="4"/>
      <c r="L200" s="7"/>
      <c r="M200" s="7"/>
      <c r="N200" s="7"/>
      <c r="O200" s="7"/>
      <c r="P200" s="7"/>
      <c r="Q200" s="7"/>
      <c r="R200" s="5"/>
      <c r="S200" s="5"/>
      <c r="T200" s="5"/>
    </row>
    <row r="201" spans="1:20" ht="15">
      <c r="A201" s="2104"/>
      <c r="B201" s="8">
        <v>10</v>
      </c>
      <c r="C201" s="6" t="s">
        <v>1494</v>
      </c>
      <c r="D201" s="9">
        <v>0.8</v>
      </c>
      <c r="E201" s="33" t="s">
        <v>309</v>
      </c>
      <c r="F201" s="38" t="s">
        <v>215</v>
      </c>
      <c r="G201" s="33" t="s">
        <v>411</v>
      </c>
      <c r="H201" s="4"/>
      <c r="I201" s="4"/>
      <c r="J201" s="4"/>
      <c r="K201" s="4"/>
      <c r="L201" s="7"/>
      <c r="M201" s="7"/>
      <c r="N201" s="7"/>
      <c r="O201" s="7"/>
      <c r="P201" s="7"/>
      <c r="Q201" s="7"/>
      <c r="R201" s="5"/>
      <c r="S201" s="5"/>
      <c r="T201" s="5"/>
    </row>
    <row r="202" spans="1:20" ht="15">
      <c r="A202" s="2104"/>
      <c r="B202" s="8">
        <v>11</v>
      </c>
      <c r="C202" s="6" t="s">
        <v>1924</v>
      </c>
      <c r="D202" s="9">
        <v>1</v>
      </c>
      <c r="E202" s="33" t="s">
        <v>309</v>
      </c>
      <c r="F202" s="33" t="s">
        <v>342</v>
      </c>
      <c r="G202" s="33" t="s">
        <v>411</v>
      </c>
      <c r="H202" s="4"/>
      <c r="I202" s="4"/>
      <c r="J202" s="4"/>
      <c r="K202" s="4"/>
      <c r="L202" s="7"/>
      <c r="M202" s="7"/>
      <c r="N202" s="7"/>
      <c r="O202" s="7"/>
      <c r="P202" s="7"/>
      <c r="Q202" s="7"/>
      <c r="R202" s="5"/>
      <c r="S202" s="5"/>
      <c r="T202" s="5"/>
    </row>
    <row r="203" spans="1:20" ht="15">
      <c r="A203" s="2104"/>
      <c r="B203" s="8">
        <v>11</v>
      </c>
      <c r="C203" s="6" t="s">
        <v>1925</v>
      </c>
      <c r="D203" s="9">
        <v>0.9</v>
      </c>
      <c r="E203" s="33" t="s">
        <v>309</v>
      </c>
      <c r="F203" s="33" t="s">
        <v>342</v>
      </c>
      <c r="G203" s="33" t="s">
        <v>411</v>
      </c>
      <c r="H203" s="4"/>
      <c r="I203" s="4"/>
      <c r="J203" s="4"/>
      <c r="K203" s="4"/>
      <c r="L203" s="7"/>
      <c r="M203" s="7"/>
      <c r="N203" s="7"/>
      <c r="O203" s="7"/>
      <c r="P203" s="7"/>
      <c r="Q203" s="7"/>
      <c r="R203" s="5"/>
      <c r="S203" s="5"/>
      <c r="T203" s="5"/>
    </row>
    <row r="204" spans="1:20" ht="15">
      <c r="A204" s="2104"/>
      <c r="B204" s="8">
        <v>17</v>
      </c>
      <c r="C204" s="6" t="s">
        <v>113</v>
      </c>
      <c r="D204" s="9">
        <v>0.9</v>
      </c>
      <c r="E204" s="33" t="s">
        <v>309</v>
      </c>
      <c r="F204" s="33" t="s">
        <v>349</v>
      </c>
      <c r="G204" s="33" t="s">
        <v>411</v>
      </c>
      <c r="H204" s="4"/>
      <c r="I204" s="4"/>
      <c r="J204" s="4"/>
      <c r="K204" s="4"/>
      <c r="L204" s="7"/>
      <c r="M204" s="7"/>
      <c r="N204" s="7"/>
      <c r="O204" s="7"/>
      <c r="P204" s="7"/>
      <c r="Q204" s="7"/>
      <c r="R204" s="5"/>
      <c r="S204" s="5"/>
      <c r="T204" s="5"/>
    </row>
    <row r="205" spans="1:20" ht="15">
      <c r="A205" s="2104"/>
      <c r="B205" s="8">
        <v>17</v>
      </c>
      <c r="C205" s="6" t="s">
        <v>1486</v>
      </c>
      <c r="D205" s="9">
        <v>0.9</v>
      </c>
      <c r="E205" s="33" t="s">
        <v>309</v>
      </c>
      <c r="F205" s="33" t="s">
        <v>349</v>
      </c>
      <c r="G205" s="33" t="s">
        <v>411</v>
      </c>
      <c r="H205" s="4"/>
      <c r="I205" s="4"/>
      <c r="J205" s="4"/>
      <c r="K205" s="4"/>
      <c r="L205" s="7"/>
      <c r="M205" s="7"/>
      <c r="N205" s="7"/>
      <c r="O205" s="7"/>
      <c r="P205" s="7"/>
      <c r="Q205" s="7"/>
      <c r="R205" s="5"/>
      <c r="S205" s="5"/>
      <c r="T205" s="5"/>
    </row>
    <row r="206" spans="1:20" ht="15">
      <c r="A206" s="2105"/>
      <c r="B206" s="8">
        <v>31</v>
      </c>
      <c r="C206" s="6" t="s">
        <v>758</v>
      </c>
      <c r="D206" s="9">
        <v>1</v>
      </c>
      <c r="E206" s="33" t="s">
        <v>341</v>
      </c>
      <c r="F206" s="33" t="s">
        <v>354</v>
      </c>
      <c r="G206" s="33" t="s">
        <v>411</v>
      </c>
      <c r="H206" s="4"/>
      <c r="I206" s="4"/>
      <c r="J206" s="4"/>
      <c r="K206" s="4"/>
      <c r="L206" s="7"/>
      <c r="M206" s="7"/>
      <c r="N206" s="7"/>
      <c r="O206" s="7"/>
      <c r="P206" s="7"/>
      <c r="Q206" s="7"/>
      <c r="R206" s="5"/>
      <c r="S206" s="5"/>
      <c r="T206" s="5"/>
    </row>
    <row r="207" spans="1:20" ht="15">
      <c r="A207" s="2141">
        <v>2</v>
      </c>
      <c r="B207" s="8">
        <v>33</v>
      </c>
      <c r="C207" s="6" t="s">
        <v>1311</v>
      </c>
      <c r="D207" s="9">
        <v>1</v>
      </c>
      <c r="E207" s="33" t="s">
        <v>341</v>
      </c>
      <c r="F207" s="33" t="s">
        <v>354</v>
      </c>
      <c r="G207" s="33" t="s">
        <v>411</v>
      </c>
      <c r="H207" s="4"/>
      <c r="I207" s="4"/>
      <c r="J207" s="4"/>
      <c r="K207" s="4"/>
      <c r="L207" s="7"/>
      <c r="M207" s="7"/>
      <c r="N207" s="7"/>
      <c r="O207" s="7"/>
      <c r="P207" s="7"/>
      <c r="Q207" s="7"/>
      <c r="R207" s="5"/>
      <c r="S207" s="5"/>
      <c r="T207" s="5"/>
    </row>
    <row r="208" spans="1:20" ht="15">
      <c r="A208" s="2141"/>
      <c r="B208" s="8">
        <v>35</v>
      </c>
      <c r="C208" s="6" t="s">
        <v>319</v>
      </c>
      <c r="D208" s="9">
        <v>0.8</v>
      </c>
      <c r="E208" s="33" t="s">
        <v>341</v>
      </c>
      <c r="F208" s="33" t="s">
        <v>342</v>
      </c>
      <c r="G208" s="33" t="s">
        <v>411</v>
      </c>
      <c r="H208" s="4"/>
      <c r="I208" s="4"/>
      <c r="J208" s="4"/>
      <c r="K208" s="4"/>
      <c r="L208" s="7"/>
      <c r="M208" s="7"/>
      <c r="N208" s="7"/>
      <c r="O208" s="7"/>
      <c r="P208" s="7"/>
      <c r="Q208" s="7"/>
      <c r="R208" s="5"/>
      <c r="S208" s="5"/>
      <c r="T208" s="5"/>
    </row>
    <row r="209" spans="1:20" ht="15">
      <c r="A209" s="2141"/>
      <c r="B209" s="8">
        <v>36</v>
      </c>
      <c r="C209" s="6" t="s">
        <v>1347</v>
      </c>
      <c r="D209" s="9">
        <v>0.6</v>
      </c>
      <c r="E209" s="33" t="s">
        <v>341</v>
      </c>
      <c r="F209" s="33" t="s">
        <v>354</v>
      </c>
      <c r="G209" s="33" t="s">
        <v>411</v>
      </c>
      <c r="H209" s="4"/>
      <c r="I209" s="4"/>
      <c r="J209" s="4"/>
      <c r="K209" s="4"/>
      <c r="L209" s="7"/>
      <c r="M209" s="7"/>
      <c r="N209" s="7"/>
      <c r="O209" s="7"/>
      <c r="P209" s="7"/>
      <c r="Q209" s="7"/>
      <c r="R209" s="5"/>
      <c r="S209" s="5"/>
      <c r="T209" s="5"/>
    </row>
    <row r="210" spans="1:20" ht="15">
      <c r="A210" s="2141"/>
      <c r="B210" s="8">
        <v>37</v>
      </c>
      <c r="C210" s="6" t="s">
        <v>1347</v>
      </c>
      <c r="D210" s="9">
        <v>1</v>
      </c>
      <c r="E210" s="33" t="s">
        <v>341</v>
      </c>
      <c r="F210" s="33" t="s">
        <v>354</v>
      </c>
      <c r="G210" s="33" t="s">
        <v>411</v>
      </c>
      <c r="H210" s="4"/>
      <c r="I210" s="4"/>
      <c r="J210" s="4"/>
      <c r="K210" s="4"/>
      <c r="L210" s="7"/>
      <c r="M210" s="7"/>
      <c r="N210" s="7"/>
      <c r="O210" s="7"/>
      <c r="P210" s="7"/>
      <c r="Q210" s="7"/>
      <c r="R210" s="5"/>
      <c r="S210" s="5"/>
      <c r="T210" s="5"/>
    </row>
    <row r="211" spans="1:20" ht="15">
      <c r="A211" s="2141"/>
      <c r="B211" s="8">
        <v>41</v>
      </c>
      <c r="C211" s="6" t="s">
        <v>1530</v>
      </c>
      <c r="D211" s="9">
        <v>0.8</v>
      </c>
      <c r="E211" s="33" t="s">
        <v>341</v>
      </c>
      <c r="F211" s="33" t="s">
        <v>354</v>
      </c>
      <c r="G211" s="33" t="s">
        <v>411</v>
      </c>
      <c r="H211" s="4"/>
      <c r="I211" s="4"/>
      <c r="J211" s="4"/>
      <c r="K211" s="4"/>
      <c r="L211" s="7"/>
      <c r="M211" s="7"/>
      <c r="N211" s="7"/>
      <c r="O211" s="7"/>
      <c r="P211" s="7"/>
      <c r="Q211" s="7"/>
      <c r="R211" s="5"/>
      <c r="S211" s="5"/>
      <c r="T211" s="5"/>
    </row>
    <row r="212" spans="1:20" ht="15">
      <c r="A212" s="2141"/>
      <c r="B212" s="8">
        <v>54</v>
      </c>
      <c r="C212" s="6" t="s">
        <v>1926</v>
      </c>
      <c r="D212" s="9">
        <v>1</v>
      </c>
      <c r="E212" s="33" t="s">
        <v>341</v>
      </c>
      <c r="F212" s="33" t="s">
        <v>354</v>
      </c>
      <c r="G212" s="33" t="s">
        <v>411</v>
      </c>
      <c r="H212" s="4"/>
      <c r="I212" s="4"/>
      <c r="J212" s="4"/>
      <c r="K212" s="4"/>
      <c r="L212" s="7"/>
      <c r="M212" s="7"/>
      <c r="N212" s="7"/>
      <c r="O212" s="7"/>
      <c r="P212" s="7"/>
      <c r="Q212" s="7"/>
      <c r="R212" s="5"/>
      <c r="S212" s="5"/>
      <c r="T212" s="5"/>
    </row>
    <row r="213" spans="1:20" ht="15">
      <c r="A213" s="221" t="s">
        <v>298</v>
      </c>
      <c r="B213" s="6"/>
      <c r="C213" s="6"/>
      <c r="D213" s="1021">
        <f>SUM(D199:D212)</f>
        <v>12.600000000000003</v>
      </c>
      <c r="E213" s="4"/>
      <c r="F213" s="6"/>
      <c r="G213" s="6"/>
      <c r="H213" s="4"/>
      <c r="I213" s="4"/>
      <c r="J213" s="6"/>
      <c r="K213" s="6"/>
      <c r="L213" s="7"/>
      <c r="M213" s="1"/>
      <c r="N213" s="1"/>
      <c r="O213" s="1"/>
      <c r="P213" s="1"/>
      <c r="Q213" s="1"/>
      <c r="R213" s="9"/>
      <c r="S213" s="9"/>
      <c r="T213" s="9"/>
    </row>
    <row r="214" spans="1:20" ht="15">
      <c r="A214" s="2149" t="s">
        <v>428</v>
      </c>
      <c r="B214" s="2150"/>
      <c r="C214" s="2150"/>
      <c r="D214" s="2150"/>
      <c r="E214" s="2150"/>
      <c r="F214" s="2150"/>
      <c r="G214" s="2150"/>
      <c r="H214" s="2150"/>
      <c r="I214" s="2150"/>
      <c r="J214" s="2150"/>
      <c r="K214" s="2150"/>
      <c r="L214" s="2150"/>
      <c r="M214" s="2150"/>
      <c r="N214" s="2150"/>
      <c r="O214" s="2150"/>
      <c r="P214" s="2150"/>
      <c r="Q214" s="2150"/>
      <c r="R214" s="2150"/>
      <c r="S214" s="2150"/>
      <c r="T214" s="2151"/>
    </row>
    <row r="215" spans="1:20" ht="15">
      <c r="A215" s="2141"/>
      <c r="B215" s="3">
        <v>45</v>
      </c>
      <c r="C215" s="4" t="s">
        <v>1933</v>
      </c>
      <c r="D215" s="5">
        <v>1</v>
      </c>
      <c r="E215" s="33" t="s">
        <v>309</v>
      </c>
      <c r="F215" s="33" t="s">
        <v>348</v>
      </c>
      <c r="G215" s="38" t="s">
        <v>411</v>
      </c>
      <c r="H215" s="4"/>
      <c r="I215" s="4"/>
      <c r="J215" s="6"/>
      <c r="K215" s="6"/>
      <c r="L215" s="7"/>
      <c r="M215" s="1"/>
      <c r="N215" s="1"/>
      <c r="O215" s="1"/>
      <c r="P215" s="1"/>
      <c r="Q215" s="1"/>
      <c r="R215" s="9"/>
      <c r="S215" s="9"/>
      <c r="T215" s="9"/>
    </row>
    <row r="216" spans="1:20" ht="15">
      <c r="A216" s="2141"/>
      <c r="B216" s="8">
        <v>45</v>
      </c>
      <c r="C216" s="6" t="s">
        <v>1934</v>
      </c>
      <c r="D216" s="9">
        <v>0.9</v>
      </c>
      <c r="E216" s="33" t="s">
        <v>309</v>
      </c>
      <c r="F216" s="33" t="s">
        <v>348</v>
      </c>
      <c r="G216" s="33" t="s">
        <v>411</v>
      </c>
      <c r="H216" s="4"/>
      <c r="I216" s="4"/>
      <c r="J216" s="6"/>
      <c r="K216" s="6"/>
      <c r="L216" s="7"/>
      <c r="M216" s="1"/>
      <c r="N216" s="1"/>
      <c r="O216" s="1"/>
      <c r="P216" s="1"/>
      <c r="Q216" s="1"/>
      <c r="R216" s="9"/>
      <c r="S216" s="9"/>
      <c r="T216" s="9"/>
    </row>
    <row r="217" spans="1:20" ht="15">
      <c r="A217" s="2141"/>
      <c r="B217" s="8">
        <v>46</v>
      </c>
      <c r="C217" s="6" t="s">
        <v>1935</v>
      </c>
      <c r="D217" s="9">
        <v>0.5</v>
      </c>
      <c r="E217" s="33" t="s">
        <v>309</v>
      </c>
      <c r="F217" s="33" t="s">
        <v>349</v>
      </c>
      <c r="G217" s="33" t="s">
        <v>411</v>
      </c>
      <c r="H217" s="4"/>
      <c r="I217" s="4"/>
      <c r="J217" s="6"/>
      <c r="K217" s="6"/>
      <c r="L217" s="7"/>
      <c r="M217" s="1"/>
      <c r="N217" s="1"/>
      <c r="O217" s="1"/>
      <c r="P217" s="1"/>
      <c r="Q217" s="1"/>
      <c r="R217" s="9"/>
      <c r="S217" s="9"/>
      <c r="T217" s="9"/>
    </row>
    <row r="218" spans="1:20" ht="15">
      <c r="A218" s="2141"/>
      <c r="B218" s="8">
        <v>48</v>
      </c>
      <c r="C218" s="6" t="s">
        <v>318</v>
      </c>
      <c r="D218" s="9">
        <v>0.8</v>
      </c>
      <c r="E218" s="33" t="s">
        <v>309</v>
      </c>
      <c r="F218" s="33" t="s">
        <v>349</v>
      </c>
      <c r="G218" s="33" t="s">
        <v>411</v>
      </c>
      <c r="H218" s="4"/>
      <c r="I218" s="4"/>
      <c r="J218" s="6"/>
      <c r="K218" s="6"/>
      <c r="L218" s="7"/>
      <c r="M218" s="1"/>
      <c r="N218" s="1"/>
      <c r="O218" s="1"/>
      <c r="P218" s="1"/>
      <c r="Q218" s="1"/>
      <c r="R218" s="9"/>
      <c r="S218" s="9"/>
      <c r="T218" s="9"/>
    </row>
    <row r="219" spans="1:20" ht="15">
      <c r="A219" s="2141"/>
      <c r="B219" s="8">
        <v>16</v>
      </c>
      <c r="C219" s="6" t="s">
        <v>1490</v>
      </c>
      <c r="D219" s="9">
        <v>0.9</v>
      </c>
      <c r="E219" s="33" t="s">
        <v>341</v>
      </c>
      <c r="F219" s="33" t="s">
        <v>354</v>
      </c>
      <c r="G219" s="33" t="s">
        <v>411</v>
      </c>
      <c r="H219" s="4"/>
      <c r="I219" s="4"/>
      <c r="J219" s="6"/>
      <c r="K219" s="6"/>
      <c r="L219" s="7"/>
      <c r="M219" s="1"/>
      <c r="N219" s="1"/>
      <c r="O219" s="1"/>
      <c r="P219" s="1"/>
      <c r="Q219" s="1"/>
      <c r="R219" s="9"/>
      <c r="S219" s="9"/>
      <c r="T219" s="9"/>
    </row>
    <row r="220" spans="1:20" ht="15">
      <c r="A220" s="2141"/>
      <c r="B220" s="8">
        <v>17</v>
      </c>
      <c r="C220" s="6" t="s">
        <v>1936</v>
      </c>
      <c r="D220" s="9">
        <v>0.5</v>
      </c>
      <c r="E220" s="33" t="s">
        <v>341</v>
      </c>
      <c r="F220" s="33" t="s">
        <v>354</v>
      </c>
      <c r="G220" s="33" t="s">
        <v>411</v>
      </c>
      <c r="H220" s="4"/>
      <c r="I220" s="4"/>
      <c r="J220" s="6"/>
      <c r="K220" s="6"/>
      <c r="L220" s="7"/>
      <c r="M220" s="1"/>
      <c r="N220" s="1"/>
      <c r="O220" s="1"/>
      <c r="P220" s="1"/>
      <c r="Q220" s="1"/>
      <c r="R220" s="9"/>
      <c r="S220" s="9"/>
      <c r="T220" s="9"/>
    </row>
    <row r="221" spans="1:20" ht="15">
      <c r="A221" s="2141"/>
      <c r="B221" s="12" t="s">
        <v>1936</v>
      </c>
      <c r="C221" s="12" t="s">
        <v>218</v>
      </c>
      <c r="D221" s="13">
        <v>0.2</v>
      </c>
      <c r="E221" s="14" t="s">
        <v>309</v>
      </c>
      <c r="F221" s="12" t="s">
        <v>1937</v>
      </c>
      <c r="G221" s="12" t="s">
        <v>411</v>
      </c>
      <c r="H221" s="4"/>
      <c r="I221" s="4"/>
      <c r="J221" s="6"/>
      <c r="K221" s="6"/>
      <c r="L221" s="7"/>
      <c r="M221" s="1"/>
      <c r="N221" s="1"/>
      <c r="O221" s="1"/>
      <c r="P221" s="1"/>
      <c r="Q221" s="1"/>
      <c r="R221" s="9"/>
      <c r="S221" s="9"/>
      <c r="T221" s="9"/>
    </row>
    <row r="222" spans="1:20" ht="15">
      <c r="A222" s="2141"/>
      <c r="B222" s="8">
        <v>22</v>
      </c>
      <c r="C222" s="6" t="s">
        <v>1289</v>
      </c>
      <c r="D222" s="9">
        <v>0.9</v>
      </c>
      <c r="E222" s="33" t="s">
        <v>341</v>
      </c>
      <c r="F222" s="33" t="s">
        <v>354</v>
      </c>
      <c r="G222" s="33" t="s">
        <v>411</v>
      </c>
      <c r="H222" s="4"/>
      <c r="I222" s="4"/>
      <c r="J222" s="6"/>
      <c r="K222" s="6"/>
      <c r="L222" s="7"/>
      <c r="M222" s="1"/>
      <c r="N222" s="1"/>
      <c r="O222" s="1"/>
      <c r="P222" s="1"/>
      <c r="Q222" s="1"/>
      <c r="R222" s="9"/>
      <c r="S222" s="9"/>
      <c r="T222" s="9"/>
    </row>
    <row r="223" spans="1:20" ht="15">
      <c r="A223" s="2152" t="s">
        <v>298</v>
      </c>
      <c r="B223" s="2153"/>
      <c r="C223" s="6"/>
      <c r="D223" s="1792">
        <f>D222+D221+D220+D219+D218+D217+D216+D215</f>
        <v>5.7</v>
      </c>
      <c r="E223" s="4"/>
      <c r="F223" s="6"/>
      <c r="G223" s="6"/>
      <c r="H223" s="4"/>
      <c r="I223" s="4"/>
      <c r="J223" s="6"/>
      <c r="K223" s="6"/>
      <c r="L223" s="7"/>
      <c r="M223" s="1"/>
      <c r="N223" s="1"/>
      <c r="O223" s="1"/>
      <c r="P223" s="1"/>
      <c r="Q223" s="1"/>
      <c r="R223" s="9"/>
      <c r="S223" s="9"/>
      <c r="T223" s="9"/>
    </row>
    <row r="224" spans="1:20" ht="15">
      <c r="A224" s="1782" t="s">
        <v>433</v>
      </c>
      <c r="B224" s="1788"/>
      <c r="C224" s="1789"/>
      <c r="D224" s="1790"/>
      <c r="E224" s="235"/>
      <c r="F224" s="233"/>
      <c r="G224" s="233"/>
      <c r="H224" s="235"/>
      <c r="I224" s="235"/>
      <c r="J224" s="233"/>
      <c r="K224" s="233"/>
      <c r="L224" s="236"/>
      <c r="M224" s="48"/>
      <c r="N224" s="48"/>
      <c r="O224" s="48"/>
      <c r="P224" s="48"/>
      <c r="Q224" s="48"/>
      <c r="R224" s="234"/>
      <c r="S224" s="234"/>
      <c r="T224" s="234"/>
    </row>
    <row r="225" spans="1:20" ht="15">
      <c r="A225" s="2141">
        <v>1</v>
      </c>
      <c r="B225" s="1791" t="s">
        <v>415</v>
      </c>
      <c r="C225" s="4" t="s">
        <v>894</v>
      </c>
      <c r="D225" s="5">
        <v>0.9</v>
      </c>
      <c r="E225" s="33" t="s">
        <v>309</v>
      </c>
      <c r="F225" s="4" t="s">
        <v>215</v>
      </c>
      <c r="G225" s="33" t="s">
        <v>411</v>
      </c>
      <c r="H225" s="4"/>
      <c r="I225" s="4"/>
      <c r="J225" s="6"/>
      <c r="K225" s="6"/>
      <c r="L225" s="7"/>
      <c r="M225" s="1"/>
      <c r="N225" s="1"/>
      <c r="O225" s="1"/>
      <c r="P225" s="1"/>
      <c r="Q225" s="1"/>
      <c r="R225" s="9"/>
      <c r="S225" s="9"/>
      <c r="T225" s="9"/>
    </row>
    <row r="226" spans="1:20" ht="15">
      <c r="A226" s="2141"/>
      <c r="B226" s="1791" t="s">
        <v>361</v>
      </c>
      <c r="C226" s="4" t="s">
        <v>347</v>
      </c>
      <c r="D226" s="5">
        <v>0.5</v>
      </c>
      <c r="E226" s="33" t="s">
        <v>309</v>
      </c>
      <c r="F226" s="4" t="s">
        <v>215</v>
      </c>
      <c r="G226" s="33" t="s">
        <v>411</v>
      </c>
      <c r="H226" s="4"/>
      <c r="I226" s="4"/>
      <c r="J226" s="6"/>
      <c r="K226" s="6"/>
      <c r="L226" s="7"/>
      <c r="M226" s="1"/>
      <c r="N226" s="1"/>
      <c r="O226" s="1"/>
      <c r="P226" s="1"/>
      <c r="Q226" s="1"/>
      <c r="R226" s="9"/>
      <c r="S226" s="9"/>
      <c r="T226" s="9"/>
    </row>
    <row r="227" spans="1:20" ht="15">
      <c r="A227" s="2141"/>
      <c r="B227" s="3">
        <v>11</v>
      </c>
      <c r="C227" s="4" t="s">
        <v>851</v>
      </c>
      <c r="D227" s="5">
        <v>0.9</v>
      </c>
      <c r="E227" s="33" t="s">
        <v>309</v>
      </c>
      <c r="F227" s="38" t="s">
        <v>215</v>
      </c>
      <c r="G227" s="33" t="s">
        <v>411</v>
      </c>
      <c r="H227" s="4"/>
      <c r="I227" s="4"/>
      <c r="J227" s="6"/>
      <c r="K227" s="6"/>
      <c r="L227" s="7"/>
      <c r="M227" s="1"/>
      <c r="N227" s="1"/>
      <c r="O227" s="1"/>
      <c r="P227" s="1"/>
      <c r="Q227" s="1"/>
      <c r="R227" s="9"/>
      <c r="S227" s="9"/>
      <c r="T227" s="9"/>
    </row>
    <row r="228" spans="1:20" ht="15">
      <c r="A228" s="2141"/>
      <c r="B228" s="3">
        <v>12</v>
      </c>
      <c r="C228" s="4" t="s">
        <v>1103</v>
      </c>
      <c r="D228" s="5">
        <v>0.9</v>
      </c>
      <c r="E228" s="33" t="s">
        <v>309</v>
      </c>
      <c r="F228" s="38" t="s">
        <v>342</v>
      </c>
      <c r="G228" s="33" t="s">
        <v>411</v>
      </c>
      <c r="H228" s="4"/>
      <c r="I228" s="4"/>
      <c r="J228" s="6"/>
      <c r="K228" s="6"/>
      <c r="L228" s="7"/>
      <c r="M228" s="1"/>
      <c r="N228" s="1"/>
      <c r="O228" s="1"/>
      <c r="P228" s="1"/>
      <c r="Q228" s="1"/>
      <c r="R228" s="9"/>
      <c r="S228" s="9"/>
      <c r="T228" s="9"/>
    </row>
    <row r="229" spans="1:20" ht="15">
      <c r="A229" s="2141"/>
      <c r="B229" s="3">
        <v>48</v>
      </c>
      <c r="C229" s="4" t="s">
        <v>318</v>
      </c>
      <c r="D229" s="5">
        <v>0.3</v>
      </c>
      <c r="E229" s="33" t="s">
        <v>309</v>
      </c>
      <c r="F229" s="38" t="s">
        <v>342</v>
      </c>
      <c r="G229" s="33" t="s">
        <v>411</v>
      </c>
      <c r="H229" s="4"/>
      <c r="I229" s="4"/>
      <c r="J229" s="6"/>
      <c r="K229" s="6"/>
      <c r="L229" s="7"/>
      <c r="M229" s="1"/>
      <c r="N229" s="1"/>
      <c r="O229" s="1"/>
      <c r="P229" s="1"/>
      <c r="Q229" s="1"/>
      <c r="R229" s="9"/>
      <c r="S229" s="9"/>
      <c r="T229" s="9"/>
    </row>
    <row r="230" spans="1:20" ht="15">
      <c r="A230" s="2141"/>
      <c r="B230" s="3">
        <v>62</v>
      </c>
      <c r="C230" s="4" t="s">
        <v>1287</v>
      </c>
      <c r="D230" s="5">
        <v>1</v>
      </c>
      <c r="E230" s="33" t="s">
        <v>341</v>
      </c>
      <c r="F230" s="38" t="s">
        <v>354</v>
      </c>
      <c r="G230" s="33" t="s">
        <v>411</v>
      </c>
      <c r="H230" s="4"/>
      <c r="I230" s="4"/>
      <c r="J230" s="6"/>
      <c r="K230" s="6"/>
      <c r="L230" s="7"/>
      <c r="M230" s="1"/>
      <c r="N230" s="1"/>
      <c r="O230" s="1"/>
      <c r="P230" s="1"/>
      <c r="Q230" s="1"/>
      <c r="R230" s="9"/>
      <c r="S230" s="9"/>
      <c r="T230" s="9"/>
    </row>
    <row r="231" spans="1:20" ht="15">
      <c r="A231" s="2141"/>
      <c r="B231" s="3">
        <v>42</v>
      </c>
      <c r="C231" s="4" t="s">
        <v>1913</v>
      </c>
      <c r="D231" s="5">
        <v>0.9</v>
      </c>
      <c r="E231" s="33" t="s">
        <v>341</v>
      </c>
      <c r="F231" s="38" t="s">
        <v>354</v>
      </c>
      <c r="G231" s="33" t="s">
        <v>411</v>
      </c>
      <c r="H231" s="4"/>
      <c r="I231" s="4"/>
      <c r="J231" s="6"/>
      <c r="K231" s="6"/>
      <c r="L231" s="7"/>
      <c r="M231" s="1"/>
      <c r="N231" s="1"/>
      <c r="O231" s="1"/>
      <c r="P231" s="1"/>
      <c r="Q231" s="1"/>
      <c r="R231" s="9"/>
      <c r="S231" s="9"/>
      <c r="T231" s="9"/>
    </row>
    <row r="232" spans="1:20" ht="15">
      <c r="A232" s="27" t="s">
        <v>298</v>
      </c>
      <c r="B232" s="225"/>
      <c r="C232" s="6"/>
      <c r="D232" s="1021">
        <f>SUM(D225:D231)</f>
        <v>5.4</v>
      </c>
      <c r="E232" s="4"/>
      <c r="F232" s="6"/>
      <c r="G232" s="6"/>
      <c r="H232" s="4"/>
      <c r="I232" s="4"/>
      <c r="J232" s="6"/>
      <c r="K232" s="6"/>
      <c r="L232" s="7"/>
      <c r="M232" s="1"/>
      <c r="N232" s="1"/>
      <c r="O232" s="1"/>
      <c r="P232" s="1"/>
      <c r="Q232" s="1"/>
      <c r="R232" s="9"/>
      <c r="S232" s="9"/>
      <c r="T232" s="9"/>
    </row>
    <row r="233" spans="1:20" ht="15">
      <c r="A233" s="2149" t="s">
        <v>1111</v>
      </c>
      <c r="B233" s="2150"/>
      <c r="C233" s="2150"/>
      <c r="D233" s="2150"/>
      <c r="E233" s="2150"/>
      <c r="F233" s="2150"/>
      <c r="G233" s="2150"/>
      <c r="H233" s="2150"/>
      <c r="I233" s="2150"/>
      <c r="J233" s="2150"/>
      <c r="K233" s="2150"/>
      <c r="L233" s="2150"/>
      <c r="M233" s="2150"/>
      <c r="N233" s="2150"/>
      <c r="O233" s="2150"/>
      <c r="P233" s="2150"/>
      <c r="Q233" s="2150"/>
      <c r="R233" s="2150"/>
      <c r="S233" s="2150"/>
      <c r="T233" s="2151"/>
    </row>
    <row r="234" spans="1:20" ht="15">
      <c r="A234" s="2103"/>
      <c r="B234" s="3">
        <v>3</v>
      </c>
      <c r="C234" s="4" t="s">
        <v>1768</v>
      </c>
      <c r="D234" s="5">
        <v>0.9</v>
      </c>
      <c r="E234" s="6" t="s">
        <v>309</v>
      </c>
      <c r="F234" s="6" t="s">
        <v>342</v>
      </c>
      <c r="G234" s="33" t="s">
        <v>411</v>
      </c>
      <c r="H234" s="1337"/>
      <c r="I234" s="1337"/>
      <c r="J234" s="29"/>
      <c r="K234" s="29"/>
      <c r="L234" s="1338"/>
      <c r="M234" s="31"/>
      <c r="N234" s="31"/>
      <c r="O234" s="31"/>
      <c r="P234" s="31"/>
      <c r="Q234" s="31"/>
      <c r="R234" s="30"/>
      <c r="S234" s="30"/>
      <c r="T234" s="1339"/>
    </row>
    <row r="235" spans="1:20" ht="15">
      <c r="A235" s="2104"/>
      <c r="B235" s="2">
        <v>34</v>
      </c>
      <c r="C235" s="3" t="s">
        <v>763</v>
      </c>
      <c r="D235" s="4">
        <v>1</v>
      </c>
      <c r="E235" s="4" t="s">
        <v>341</v>
      </c>
      <c r="F235" s="4" t="s">
        <v>354</v>
      </c>
      <c r="G235" s="33" t="s">
        <v>411</v>
      </c>
      <c r="H235" s="1337"/>
      <c r="I235" s="1337"/>
      <c r="J235" s="29"/>
      <c r="K235" s="29"/>
      <c r="L235" s="1338"/>
      <c r="M235" s="31"/>
      <c r="N235" s="31"/>
      <c r="O235" s="31"/>
      <c r="P235" s="31"/>
      <c r="Q235" s="31"/>
      <c r="R235" s="30"/>
      <c r="S235" s="30"/>
      <c r="T235" s="1339"/>
    </row>
    <row r="236" spans="1:20" ht="15">
      <c r="A236" s="2104"/>
      <c r="B236" s="2">
        <v>70</v>
      </c>
      <c r="C236" s="3" t="s">
        <v>427</v>
      </c>
      <c r="D236" s="4">
        <v>1</v>
      </c>
      <c r="E236" s="4" t="s">
        <v>341</v>
      </c>
      <c r="F236" s="4" t="s">
        <v>354</v>
      </c>
      <c r="G236" s="33" t="s">
        <v>411</v>
      </c>
      <c r="H236" s="1337"/>
      <c r="I236" s="1337"/>
      <c r="J236" s="29"/>
      <c r="K236" s="29"/>
      <c r="L236" s="1338"/>
      <c r="M236" s="31"/>
      <c r="N236" s="31"/>
      <c r="O236" s="31"/>
      <c r="P236" s="31"/>
      <c r="Q236" s="31"/>
      <c r="R236" s="30"/>
      <c r="S236" s="30"/>
      <c r="T236" s="1339"/>
    </row>
    <row r="237" spans="1:20" ht="15">
      <c r="A237" s="2104"/>
      <c r="B237" s="2">
        <v>70</v>
      </c>
      <c r="C237" s="3" t="s">
        <v>423</v>
      </c>
      <c r="D237" s="4">
        <v>1</v>
      </c>
      <c r="E237" s="4" t="s">
        <v>341</v>
      </c>
      <c r="F237" s="4" t="s">
        <v>354</v>
      </c>
      <c r="G237" s="33" t="s">
        <v>411</v>
      </c>
      <c r="H237" s="1337"/>
      <c r="I237" s="1337"/>
      <c r="J237" s="29"/>
      <c r="K237" s="29"/>
      <c r="L237" s="1338"/>
      <c r="M237" s="31"/>
      <c r="N237" s="31"/>
      <c r="O237" s="31"/>
      <c r="P237" s="31"/>
      <c r="Q237" s="31"/>
      <c r="R237" s="30"/>
      <c r="S237" s="30"/>
      <c r="T237" s="1339"/>
    </row>
    <row r="238" spans="1:20" ht="15">
      <c r="A238" s="2105"/>
      <c r="B238" s="2">
        <v>72</v>
      </c>
      <c r="C238" s="3" t="s">
        <v>103</v>
      </c>
      <c r="D238" s="4">
        <v>0.8</v>
      </c>
      <c r="E238" s="4" t="s">
        <v>341</v>
      </c>
      <c r="F238" s="4" t="s">
        <v>354</v>
      </c>
      <c r="G238" s="33" t="s">
        <v>411</v>
      </c>
      <c r="H238" s="1337"/>
      <c r="I238" s="1337"/>
      <c r="J238" s="29"/>
      <c r="K238" s="29"/>
      <c r="L238" s="1338"/>
      <c r="M238" s="31"/>
      <c r="N238" s="31"/>
      <c r="O238" s="31"/>
      <c r="P238" s="31"/>
      <c r="Q238" s="31"/>
      <c r="R238" s="30"/>
      <c r="S238" s="30"/>
      <c r="T238" s="1339"/>
    </row>
    <row r="239" spans="1:20" ht="15">
      <c r="A239" s="27" t="s">
        <v>298</v>
      </c>
      <c r="B239" s="29"/>
      <c r="C239" s="29"/>
      <c r="D239" s="1028">
        <f>D238+D237+D236+D235+D234</f>
        <v>4.7</v>
      </c>
      <c r="E239" s="1337"/>
      <c r="F239" s="29"/>
      <c r="G239" s="29"/>
      <c r="H239" s="1337"/>
      <c r="I239" s="1337"/>
      <c r="J239" s="29"/>
      <c r="K239" s="29"/>
      <c r="L239" s="1338"/>
      <c r="M239" s="31"/>
      <c r="N239" s="31"/>
      <c r="O239" s="31"/>
      <c r="P239" s="31"/>
      <c r="Q239" s="31"/>
      <c r="R239" s="30"/>
      <c r="S239" s="30"/>
      <c r="T239" s="1339"/>
    </row>
    <row r="240" spans="1:20" ht="15">
      <c r="A240" s="1782" t="s">
        <v>439</v>
      </c>
      <c r="B240" s="1783"/>
      <c r="C240" s="1783"/>
      <c r="D240" s="1784"/>
      <c r="E240" s="1783"/>
      <c r="F240" s="222"/>
      <c r="G240" s="222"/>
      <c r="H240" s="222"/>
      <c r="I240" s="222"/>
      <c r="J240" s="222"/>
      <c r="K240" s="222"/>
      <c r="L240" s="230"/>
      <c r="M240" s="230"/>
      <c r="N240" s="230"/>
      <c r="O240" s="230"/>
      <c r="P240" s="230"/>
      <c r="Q240" s="230"/>
      <c r="R240" s="227"/>
      <c r="S240" s="227"/>
      <c r="T240" s="232"/>
    </row>
    <row r="241" spans="1:20" ht="15">
      <c r="A241" s="2138">
        <v>1</v>
      </c>
      <c r="B241" s="3">
        <v>47</v>
      </c>
      <c r="C241" s="4" t="s">
        <v>1927</v>
      </c>
      <c r="D241" s="5">
        <v>0.8</v>
      </c>
      <c r="E241" s="6" t="s">
        <v>309</v>
      </c>
      <c r="F241" s="38" t="s">
        <v>215</v>
      </c>
      <c r="G241" s="34" t="s">
        <v>411</v>
      </c>
      <c r="H241" s="4"/>
      <c r="I241" s="4"/>
      <c r="J241" s="4"/>
      <c r="K241" s="4"/>
      <c r="L241" s="7"/>
      <c r="M241" s="7"/>
      <c r="N241" s="7"/>
      <c r="O241" s="7"/>
      <c r="P241" s="7"/>
      <c r="Q241" s="7"/>
      <c r="R241" s="5"/>
      <c r="S241" s="5"/>
      <c r="T241" s="5"/>
    </row>
    <row r="242" spans="1:20" ht="15">
      <c r="A242" s="2138"/>
      <c r="B242" s="3">
        <v>49</v>
      </c>
      <c r="C242" s="4" t="s">
        <v>426</v>
      </c>
      <c r="D242" s="5">
        <v>0.9</v>
      </c>
      <c r="E242" s="6" t="s">
        <v>309</v>
      </c>
      <c r="F242" s="38" t="s">
        <v>215</v>
      </c>
      <c r="G242" s="34" t="s">
        <v>411</v>
      </c>
      <c r="H242" s="4"/>
      <c r="I242" s="4"/>
      <c r="J242" s="4"/>
      <c r="K242" s="4"/>
      <c r="L242" s="7"/>
      <c r="M242" s="7"/>
      <c r="N242" s="7"/>
      <c r="O242" s="7"/>
      <c r="P242" s="7"/>
      <c r="Q242" s="7"/>
      <c r="R242" s="5"/>
      <c r="S242" s="5"/>
      <c r="T242" s="5"/>
    </row>
    <row r="243" spans="1:20" ht="15">
      <c r="A243" s="2138"/>
      <c r="B243" s="3">
        <v>49</v>
      </c>
      <c r="C243" s="4" t="s">
        <v>435</v>
      </c>
      <c r="D243" s="5">
        <v>0.9</v>
      </c>
      <c r="E243" s="6" t="s">
        <v>309</v>
      </c>
      <c r="F243" s="38" t="s">
        <v>215</v>
      </c>
      <c r="G243" s="34" t="s">
        <v>411</v>
      </c>
      <c r="H243" s="4"/>
      <c r="I243" s="4"/>
      <c r="J243" s="4"/>
      <c r="K243" s="4"/>
      <c r="L243" s="7"/>
      <c r="M243" s="7"/>
      <c r="N243" s="7"/>
      <c r="O243" s="7"/>
      <c r="P243" s="7"/>
      <c r="Q243" s="7"/>
      <c r="R243" s="5"/>
      <c r="S243" s="5"/>
      <c r="T243" s="5"/>
    </row>
    <row r="244" spans="1:20" ht="15">
      <c r="A244" s="2138"/>
      <c r="B244" s="3">
        <v>71</v>
      </c>
      <c r="C244" s="4" t="s">
        <v>754</v>
      </c>
      <c r="D244" s="5">
        <v>0.7</v>
      </c>
      <c r="E244" s="6" t="s">
        <v>309</v>
      </c>
      <c r="F244" s="38" t="s">
        <v>348</v>
      </c>
      <c r="G244" s="34" t="s">
        <v>411</v>
      </c>
      <c r="H244" s="4"/>
      <c r="I244" s="4"/>
      <c r="J244" s="4"/>
      <c r="K244" s="4"/>
      <c r="L244" s="7"/>
      <c r="M244" s="7"/>
      <c r="N244" s="7"/>
      <c r="O244" s="7"/>
      <c r="P244" s="7"/>
      <c r="Q244" s="7"/>
      <c r="R244" s="5"/>
      <c r="S244" s="5"/>
      <c r="T244" s="5"/>
    </row>
    <row r="245" spans="1:20" ht="15">
      <c r="A245" s="2138"/>
      <c r="B245" s="3">
        <v>71</v>
      </c>
      <c r="C245" s="4" t="s">
        <v>441</v>
      </c>
      <c r="D245" s="5">
        <v>0.9</v>
      </c>
      <c r="E245" s="6" t="s">
        <v>309</v>
      </c>
      <c r="F245" s="38" t="s">
        <v>348</v>
      </c>
      <c r="G245" s="34" t="s">
        <v>411</v>
      </c>
      <c r="H245" s="4"/>
      <c r="I245" s="4"/>
      <c r="J245" s="4"/>
      <c r="K245" s="4"/>
      <c r="L245" s="7"/>
      <c r="M245" s="7"/>
      <c r="N245" s="7"/>
      <c r="O245" s="7"/>
      <c r="P245" s="7"/>
      <c r="Q245" s="7"/>
      <c r="R245" s="5"/>
      <c r="S245" s="5"/>
      <c r="T245" s="5"/>
    </row>
    <row r="246" spans="1:20" ht="15">
      <c r="A246" s="2138"/>
      <c r="B246" s="3">
        <v>76</v>
      </c>
      <c r="C246" s="4" t="s">
        <v>763</v>
      </c>
      <c r="D246" s="5">
        <v>1</v>
      </c>
      <c r="E246" s="6" t="s">
        <v>309</v>
      </c>
      <c r="F246" s="38" t="s">
        <v>387</v>
      </c>
      <c r="G246" s="34" t="s">
        <v>411</v>
      </c>
      <c r="H246" s="4"/>
      <c r="I246" s="4"/>
      <c r="J246" s="4"/>
      <c r="K246" s="4"/>
      <c r="L246" s="7"/>
      <c r="M246" s="7"/>
      <c r="N246" s="7"/>
      <c r="O246" s="7"/>
      <c r="P246" s="7"/>
      <c r="Q246" s="7"/>
      <c r="R246" s="5"/>
      <c r="S246" s="5"/>
      <c r="T246" s="5"/>
    </row>
    <row r="247" spans="1:20" ht="15">
      <c r="A247" s="2138"/>
      <c r="B247" s="3">
        <v>95</v>
      </c>
      <c r="C247" s="4" t="s">
        <v>322</v>
      </c>
      <c r="D247" s="5">
        <v>0.8</v>
      </c>
      <c r="E247" s="6" t="s">
        <v>309</v>
      </c>
      <c r="F247" s="38" t="s">
        <v>215</v>
      </c>
      <c r="G247" s="34" t="s">
        <v>411</v>
      </c>
      <c r="H247" s="4"/>
      <c r="I247" s="4"/>
      <c r="J247" s="4"/>
      <c r="K247" s="4"/>
      <c r="L247" s="7"/>
      <c r="M247" s="7"/>
      <c r="N247" s="7"/>
      <c r="O247" s="7"/>
      <c r="P247" s="7"/>
      <c r="Q247" s="7"/>
      <c r="R247" s="5"/>
      <c r="S247" s="5"/>
      <c r="T247" s="5"/>
    </row>
    <row r="248" spans="1:20" ht="15">
      <c r="A248" s="2138"/>
      <c r="B248" s="3">
        <v>97</v>
      </c>
      <c r="C248" s="4" t="s">
        <v>1928</v>
      </c>
      <c r="D248" s="5">
        <v>1</v>
      </c>
      <c r="E248" s="6" t="s">
        <v>309</v>
      </c>
      <c r="F248" s="38" t="s">
        <v>342</v>
      </c>
      <c r="G248" s="34" t="s">
        <v>411</v>
      </c>
      <c r="H248" s="4"/>
      <c r="I248" s="4"/>
      <c r="J248" s="4"/>
      <c r="K248" s="4"/>
      <c r="L248" s="7"/>
      <c r="M248" s="7"/>
      <c r="N248" s="7"/>
      <c r="O248" s="7"/>
      <c r="P248" s="7"/>
      <c r="Q248" s="7"/>
      <c r="R248" s="5"/>
      <c r="S248" s="5"/>
      <c r="T248" s="5"/>
    </row>
    <row r="249" spans="1:20" ht="15">
      <c r="A249" s="2138"/>
      <c r="B249" s="3">
        <v>97</v>
      </c>
      <c r="C249" s="4" t="s">
        <v>1929</v>
      </c>
      <c r="D249" s="5">
        <v>0.9</v>
      </c>
      <c r="E249" s="6" t="s">
        <v>309</v>
      </c>
      <c r="F249" s="38" t="s">
        <v>342</v>
      </c>
      <c r="G249" s="34" t="s">
        <v>411</v>
      </c>
      <c r="H249" s="4"/>
      <c r="I249" s="4"/>
      <c r="J249" s="4"/>
      <c r="K249" s="4"/>
      <c r="L249" s="7"/>
      <c r="M249" s="7"/>
      <c r="N249" s="7"/>
      <c r="O249" s="7"/>
      <c r="P249" s="7"/>
      <c r="Q249" s="7"/>
      <c r="R249" s="5"/>
      <c r="S249" s="5"/>
      <c r="T249" s="5"/>
    </row>
    <row r="250" spans="1:20" ht="15">
      <c r="A250" s="2138"/>
      <c r="B250" s="3">
        <v>97</v>
      </c>
      <c r="C250" s="4" t="s">
        <v>1930</v>
      </c>
      <c r="D250" s="5">
        <v>1</v>
      </c>
      <c r="E250" s="6" t="s">
        <v>309</v>
      </c>
      <c r="F250" s="38" t="s">
        <v>342</v>
      </c>
      <c r="G250" s="34" t="s">
        <v>411</v>
      </c>
      <c r="H250" s="4"/>
      <c r="I250" s="4"/>
      <c r="J250" s="4"/>
      <c r="K250" s="4"/>
      <c r="L250" s="7"/>
      <c r="M250" s="7"/>
      <c r="N250" s="7"/>
      <c r="O250" s="7"/>
      <c r="P250" s="7"/>
      <c r="Q250" s="7"/>
      <c r="R250" s="5"/>
      <c r="S250" s="5"/>
      <c r="T250" s="5"/>
    </row>
    <row r="251" spans="1:20" ht="15">
      <c r="A251" s="2138"/>
      <c r="B251" s="3">
        <v>66</v>
      </c>
      <c r="C251" s="4" t="s">
        <v>258</v>
      </c>
      <c r="D251" s="5">
        <v>1</v>
      </c>
      <c r="E251" s="6" t="s">
        <v>341</v>
      </c>
      <c r="F251" s="38" t="s">
        <v>354</v>
      </c>
      <c r="G251" s="34" t="s">
        <v>411</v>
      </c>
      <c r="H251" s="4"/>
      <c r="I251" s="4"/>
      <c r="J251" s="4"/>
      <c r="K251" s="4"/>
      <c r="L251" s="7"/>
      <c r="M251" s="7"/>
      <c r="N251" s="7"/>
      <c r="O251" s="7"/>
      <c r="P251" s="7"/>
      <c r="Q251" s="7"/>
      <c r="R251" s="5"/>
      <c r="S251" s="5"/>
      <c r="T251" s="5"/>
    </row>
    <row r="252" spans="1:20" ht="15">
      <c r="A252" s="2138"/>
      <c r="B252" s="3">
        <v>66</v>
      </c>
      <c r="C252" s="4" t="s">
        <v>761</v>
      </c>
      <c r="D252" s="5">
        <v>0.9</v>
      </c>
      <c r="E252" s="6" t="s">
        <v>341</v>
      </c>
      <c r="F252" s="38" t="s">
        <v>354</v>
      </c>
      <c r="G252" s="34" t="s">
        <v>411</v>
      </c>
      <c r="H252" s="4"/>
      <c r="I252" s="4"/>
      <c r="J252" s="4"/>
      <c r="K252" s="4"/>
      <c r="L252" s="7"/>
      <c r="M252" s="7"/>
      <c r="N252" s="7"/>
      <c r="O252" s="7"/>
      <c r="P252" s="7"/>
      <c r="Q252" s="7"/>
      <c r="R252" s="5"/>
      <c r="S252" s="5"/>
      <c r="T252" s="5"/>
    </row>
    <row r="253" spans="1:20" ht="15">
      <c r="A253" s="2138"/>
      <c r="B253" s="3">
        <v>67</v>
      </c>
      <c r="C253" s="4" t="s">
        <v>318</v>
      </c>
      <c r="D253" s="5">
        <v>1</v>
      </c>
      <c r="E253" s="6" t="s">
        <v>341</v>
      </c>
      <c r="F253" s="38" t="s">
        <v>354</v>
      </c>
      <c r="G253" s="34" t="s">
        <v>411</v>
      </c>
      <c r="H253" s="4"/>
      <c r="I253" s="4"/>
      <c r="J253" s="4"/>
      <c r="K253" s="4"/>
      <c r="L253" s="7"/>
      <c r="M253" s="7"/>
      <c r="N253" s="7"/>
      <c r="O253" s="7"/>
      <c r="P253" s="7"/>
      <c r="Q253" s="7"/>
      <c r="R253" s="5"/>
      <c r="S253" s="5"/>
      <c r="T253" s="5"/>
    </row>
    <row r="254" spans="1:20" ht="15">
      <c r="A254" s="2138"/>
      <c r="B254" s="3">
        <v>76</v>
      </c>
      <c r="C254" s="4" t="s">
        <v>767</v>
      </c>
      <c r="D254" s="5">
        <v>0.6</v>
      </c>
      <c r="E254" s="6" t="s">
        <v>341</v>
      </c>
      <c r="F254" s="38" t="s">
        <v>354</v>
      </c>
      <c r="G254" s="34" t="s">
        <v>411</v>
      </c>
      <c r="H254" s="4"/>
      <c r="I254" s="4"/>
      <c r="J254" s="4"/>
      <c r="K254" s="4"/>
      <c r="L254" s="7"/>
      <c r="M254" s="7"/>
      <c r="N254" s="7"/>
      <c r="O254" s="7"/>
      <c r="P254" s="7"/>
      <c r="Q254" s="7"/>
      <c r="R254" s="5"/>
      <c r="S254" s="5"/>
      <c r="T254" s="5"/>
    </row>
    <row r="255" spans="1:20" ht="15">
      <c r="A255" s="2138"/>
      <c r="B255" s="3">
        <v>95</v>
      </c>
      <c r="C255" s="4" t="s">
        <v>1112</v>
      </c>
      <c r="D255" s="5">
        <v>1</v>
      </c>
      <c r="E255" s="6" t="s">
        <v>341</v>
      </c>
      <c r="F255" s="38" t="s">
        <v>354</v>
      </c>
      <c r="G255" s="34" t="s">
        <v>411</v>
      </c>
      <c r="H255" s="4"/>
      <c r="I255" s="4"/>
      <c r="J255" s="4"/>
      <c r="K255" s="4"/>
      <c r="L255" s="7"/>
      <c r="M255" s="7"/>
      <c r="N255" s="7"/>
      <c r="O255" s="7"/>
      <c r="P255" s="7"/>
      <c r="Q255" s="7"/>
      <c r="R255" s="5"/>
      <c r="S255" s="5"/>
      <c r="T255" s="5"/>
    </row>
    <row r="256" spans="1:20" ht="15">
      <c r="A256" s="2138"/>
      <c r="B256" s="8">
        <v>98</v>
      </c>
      <c r="C256" s="6" t="s">
        <v>1931</v>
      </c>
      <c r="D256" s="9">
        <v>0.8</v>
      </c>
      <c r="E256" s="6" t="s">
        <v>341</v>
      </c>
      <c r="F256" s="38" t="s">
        <v>354</v>
      </c>
      <c r="G256" s="34" t="s">
        <v>411</v>
      </c>
      <c r="H256" s="4"/>
      <c r="I256" s="4"/>
      <c r="J256" s="4"/>
      <c r="K256" s="4"/>
      <c r="L256" s="7"/>
      <c r="M256" s="7"/>
      <c r="N256" s="7"/>
      <c r="O256" s="7"/>
      <c r="P256" s="7"/>
      <c r="Q256" s="7"/>
      <c r="R256" s="5"/>
      <c r="S256" s="5"/>
      <c r="T256" s="5"/>
    </row>
    <row r="257" spans="1:20" ht="15">
      <c r="A257" s="2138"/>
      <c r="B257" s="3">
        <v>47</v>
      </c>
      <c r="C257" s="4" t="s">
        <v>361</v>
      </c>
      <c r="D257" s="5">
        <v>0.1</v>
      </c>
      <c r="E257" s="34" t="s">
        <v>309</v>
      </c>
      <c r="F257" s="38" t="s">
        <v>342</v>
      </c>
      <c r="G257" s="34" t="s">
        <v>411</v>
      </c>
      <c r="H257" s="4"/>
      <c r="I257" s="4"/>
      <c r="J257" s="4"/>
      <c r="K257" s="4"/>
      <c r="L257" s="7"/>
      <c r="M257" s="7"/>
      <c r="N257" s="7"/>
      <c r="O257" s="7"/>
      <c r="P257" s="7"/>
      <c r="Q257" s="7"/>
      <c r="R257" s="5"/>
      <c r="S257" s="5"/>
      <c r="T257" s="5"/>
    </row>
    <row r="258" spans="1:20" ht="15">
      <c r="A258" s="2138"/>
      <c r="B258" s="3">
        <v>77</v>
      </c>
      <c r="C258" s="4" t="s">
        <v>440</v>
      </c>
      <c r="D258" s="5">
        <v>0.2</v>
      </c>
      <c r="E258" s="34" t="s">
        <v>309</v>
      </c>
      <c r="F258" s="38" t="s">
        <v>342</v>
      </c>
      <c r="G258" s="34" t="s">
        <v>411</v>
      </c>
      <c r="H258" s="4"/>
      <c r="I258" s="4"/>
      <c r="J258" s="4"/>
      <c r="K258" s="4"/>
      <c r="L258" s="7"/>
      <c r="M258" s="7"/>
      <c r="N258" s="7"/>
      <c r="O258" s="7"/>
      <c r="P258" s="7"/>
      <c r="Q258" s="7"/>
      <c r="R258" s="5"/>
      <c r="S258" s="5"/>
      <c r="T258" s="5"/>
    </row>
    <row r="259" spans="1:20" ht="15">
      <c r="A259" s="2138"/>
      <c r="B259" s="3">
        <v>101</v>
      </c>
      <c r="C259" s="4" t="s">
        <v>1932</v>
      </c>
      <c r="D259" s="5">
        <v>0.8</v>
      </c>
      <c r="E259" s="34" t="s">
        <v>341</v>
      </c>
      <c r="F259" s="38" t="s">
        <v>354</v>
      </c>
      <c r="G259" s="34" t="s">
        <v>411</v>
      </c>
      <c r="H259" s="4"/>
      <c r="I259" s="4"/>
      <c r="J259" s="4"/>
      <c r="K259" s="4"/>
      <c r="L259" s="7"/>
      <c r="M259" s="7"/>
      <c r="N259" s="7"/>
      <c r="O259" s="7"/>
      <c r="P259" s="7"/>
      <c r="Q259" s="7"/>
      <c r="R259" s="5"/>
      <c r="S259" s="5"/>
      <c r="T259" s="5"/>
    </row>
    <row r="260" spans="1:20" ht="15">
      <c r="A260" s="2138"/>
      <c r="B260" s="3">
        <v>102</v>
      </c>
      <c r="C260" s="4" t="s">
        <v>1931</v>
      </c>
      <c r="D260" s="5">
        <v>1</v>
      </c>
      <c r="E260" s="34" t="s">
        <v>341</v>
      </c>
      <c r="F260" s="38" t="s">
        <v>354</v>
      </c>
      <c r="G260" s="34" t="s">
        <v>411</v>
      </c>
      <c r="H260" s="4"/>
      <c r="I260" s="4"/>
      <c r="J260" s="4"/>
      <c r="K260" s="4"/>
      <c r="L260" s="7"/>
      <c r="M260" s="7"/>
      <c r="N260" s="7"/>
      <c r="O260" s="7"/>
      <c r="P260" s="7"/>
      <c r="Q260" s="7"/>
      <c r="R260" s="5"/>
      <c r="S260" s="5"/>
      <c r="T260" s="5"/>
    </row>
    <row r="261" spans="1:20" ht="15">
      <c r="A261" s="2138"/>
      <c r="B261" s="3">
        <v>103</v>
      </c>
      <c r="C261" s="4" t="s">
        <v>318</v>
      </c>
      <c r="D261" s="5">
        <v>0.8</v>
      </c>
      <c r="E261" s="34" t="s">
        <v>341</v>
      </c>
      <c r="F261" s="38" t="s">
        <v>354</v>
      </c>
      <c r="G261" s="34" t="s">
        <v>411</v>
      </c>
      <c r="H261" s="4"/>
      <c r="I261" s="4"/>
      <c r="J261" s="4"/>
      <c r="K261" s="4"/>
      <c r="L261" s="7"/>
      <c r="M261" s="7"/>
      <c r="N261" s="7"/>
      <c r="O261" s="7"/>
      <c r="P261" s="7"/>
      <c r="Q261" s="7"/>
      <c r="R261" s="5"/>
      <c r="S261" s="5"/>
      <c r="T261" s="5"/>
    </row>
    <row r="262" spans="1:20" ht="15">
      <c r="A262" s="2138"/>
      <c r="B262" s="3">
        <v>104</v>
      </c>
      <c r="C262" s="4" t="s">
        <v>767</v>
      </c>
      <c r="D262" s="5">
        <v>0.8</v>
      </c>
      <c r="E262" s="34" t="s">
        <v>341</v>
      </c>
      <c r="F262" s="38" t="s">
        <v>354</v>
      </c>
      <c r="G262" s="34" t="s">
        <v>411</v>
      </c>
      <c r="H262" s="4"/>
      <c r="I262" s="4"/>
      <c r="J262" s="4"/>
      <c r="K262" s="4"/>
      <c r="L262" s="7"/>
      <c r="M262" s="7"/>
      <c r="N262" s="7"/>
      <c r="O262" s="7"/>
      <c r="P262" s="7"/>
      <c r="Q262" s="7"/>
      <c r="R262" s="5"/>
      <c r="S262" s="5"/>
      <c r="T262" s="5"/>
    </row>
    <row r="263" spans="1:20" ht="15">
      <c r="A263" s="2138"/>
      <c r="B263" s="3">
        <v>77</v>
      </c>
      <c r="C263" s="4" t="s">
        <v>429</v>
      </c>
      <c r="D263" s="5">
        <v>0.8</v>
      </c>
      <c r="E263" s="34" t="s">
        <v>341</v>
      </c>
      <c r="F263" s="38" t="s">
        <v>354</v>
      </c>
      <c r="G263" s="34" t="s">
        <v>411</v>
      </c>
      <c r="H263" s="4"/>
      <c r="I263" s="4"/>
      <c r="J263" s="4"/>
      <c r="K263" s="4"/>
      <c r="L263" s="7"/>
      <c r="M263" s="7"/>
      <c r="N263" s="7"/>
      <c r="O263" s="7"/>
      <c r="P263" s="7"/>
      <c r="Q263" s="7"/>
      <c r="R263" s="5"/>
      <c r="S263" s="5"/>
      <c r="T263" s="5"/>
    </row>
    <row r="264" spans="1:20" ht="15">
      <c r="A264" s="226" t="s">
        <v>298</v>
      </c>
      <c r="B264" s="39"/>
      <c r="C264" s="39"/>
      <c r="D264" s="1031">
        <f>SUM(D241:D263)</f>
        <v>18.700000000000003</v>
      </c>
      <c r="E264" s="34"/>
      <c r="F264" s="39"/>
      <c r="G264" s="39"/>
      <c r="H264" s="4"/>
      <c r="I264" s="4"/>
      <c r="J264" s="6"/>
      <c r="K264" s="6"/>
      <c r="L264" s="7"/>
      <c r="M264" s="1"/>
      <c r="N264" s="1"/>
      <c r="O264" s="1"/>
      <c r="P264" s="1"/>
      <c r="Q264" s="1"/>
      <c r="R264" s="9"/>
      <c r="S264" s="9"/>
      <c r="T264" s="9"/>
    </row>
    <row r="265" spans="1:20" ht="15">
      <c r="A265" s="2139" t="s">
        <v>442</v>
      </c>
      <c r="B265" s="2140"/>
      <c r="C265" s="1027"/>
      <c r="D265" s="1021">
        <f>D264+D239+D232+D223+D213+D197+D186+D171+D153</f>
        <v>89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</row>
  </sheetData>
  <sheetProtection/>
  <mergeCells count="70">
    <mergeCell ref="A155:A162"/>
    <mergeCell ref="A163:A170"/>
    <mergeCell ref="A199:A206"/>
    <mergeCell ref="A214:T214"/>
    <mergeCell ref="A215:A222"/>
    <mergeCell ref="A223:B223"/>
    <mergeCell ref="A143:A152"/>
    <mergeCell ref="A173:A185"/>
    <mergeCell ref="A241:A263"/>
    <mergeCell ref="A265:B265"/>
    <mergeCell ref="A207:A212"/>
    <mergeCell ref="A225:A231"/>
    <mergeCell ref="A187:T187"/>
    <mergeCell ref="A188:A196"/>
    <mergeCell ref="A197:B197"/>
    <mergeCell ref="A233:T233"/>
    <mergeCell ref="O139:O140"/>
    <mergeCell ref="Q139:Q140"/>
    <mergeCell ref="T139:T140"/>
    <mergeCell ref="S139:S140"/>
    <mergeCell ref="R139:R140"/>
    <mergeCell ref="P139:P140"/>
    <mergeCell ref="H137:I137"/>
    <mergeCell ref="J137:J140"/>
    <mergeCell ref="K137:K140"/>
    <mergeCell ref="F5:F8"/>
    <mergeCell ref="D5:D8"/>
    <mergeCell ref="E5:E8"/>
    <mergeCell ref="A135:T135"/>
    <mergeCell ref="A136:Q136"/>
    <mergeCell ref="L137:T137"/>
    <mergeCell ref="N139:N140"/>
    <mergeCell ref="H5:I5"/>
    <mergeCell ref="M7:M8"/>
    <mergeCell ref="N7:N8"/>
    <mergeCell ref="A134:Q134"/>
    <mergeCell ref="G5:G8"/>
    <mergeCell ref="L5:U5"/>
    <mergeCell ref="O7:O8"/>
    <mergeCell ref="H6:H8"/>
    <mergeCell ref="A2:Q2"/>
    <mergeCell ref="A3:U3"/>
    <mergeCell ref="A4:Q4"/>
    <mergeCell ref="A5:A8"/>
    <mergeCell ref="B5:B8"/>
    <mergeCell ref="C5:C8"/>
    <mergeCell ref="T7:T8"/>
    <mergeCell ref="J5:J8"/>
    <mergeCell ref="K5:K8"/>
    <mergeCell ref="P7:P8"/>
    <mergeCell ref="C137:C140"/>
    <mergeCell ref="D137:D140"/>
    <mergeCell ref="S7:S8"/>
    <mergeCell ref="I6:I8"/>
    <mergeCell ref="L6:L8"/>
    <mergeCell ref="M6:U6"/>
    <mergeCell ref="U7:U8"/>
    <mergeCell ref="R7:R8"/>
    <mergeCell ref="Q7:Q8"/>
    <mergeCell ref="G137:G140"/>
    <mergeCell ref="A234:A238"/>
    <mergeCell ref="E137:E140"/>
    <mergeCell ref="L138:L140"/>
    <mergeCell ref="A137:A140"/>
    <mergeCell ref="F137:F140"/>
    <mergeCell ref="M138:T138"/>
    <mergeCell ref="M139:M140"/>
    <mergeCell ref="H138:H140"/>
    <mergeCell ref="I138:I140"/>
    <mergeCell ref="B137:B1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3:Z181"/>
  <sheetViews>
    <sheetView zoomScalePageLayoutView="0" workbookViewId="0" topLeftCell="A2">
      <selection activeCell="E104" sqref="E104"/>
    </sheetView>
  </sheetViews>
  <sheetFormatPr defaultColWidth="9.140625" defaultRowHeight="15"/>
  <cols>
    <col min="1" max="1" width="20.421875" style="43" customWidth="1"/>
    <col min="2" max="2" width="4.8515625" style="43" customWidth="1"/>
    <col min="3" max="3" width="6.57421875" style="43" customWidth="1"/>
    <col min="4" max="4" width="5.57421875" style="43" customWidth="1"/>
    <col min="5" max="5" width="6.421875" style="43" customWidth="1"/>
    <col min="6" max="6" width="7.57421875" style="43" customWidth="1"/>
    <col min="7" max="7" width="14.140625" style="43" customWidth="1"/>
    <col min="8" max="8" width="13.140625" style="43" customWidth="1"/>
    <col min="9" max="9" width="9.140625" style="43" customWidth="1"/>
    <col min="10" max="10" width="9.7109375" style="43" customWidth="1"/>
    <col min="11" max="11" width="11.7109375" style="43" customWidth="1"/>
    <col min="12" max="12" width="12.28125" style="43" customWidth="1"/>
    <col min="13" max="13" width="15.7109375" style="43" customWidth="1"/>
    <col min="14" max="14" width="8.7109375" style="43" customWidth="1"/>
    <col min="15" max="16" width="6.421875" style="43" customWidth="1"/>
    <col min="17" max="17" width="7.7109375" style="43" customWidth="1"/>
    <col min="18" max="18" width="6.28125" style="43" customWidth="1"/>
    <col min="19" max="19" width="0.2890625" style="43" hidden="1" customWidth="1"/>
    <col min="20" max="20" width="10.28125" style="43" customWidth="1"/>
    <col min="21" max="16384" width="9.140625" style="43" customWidth="1"/>
  </cols>
  <sheetData>
    <row r="1" ht="12.75" hidden="1"/>
    <row r="3" spans="1:20" ht="12.75">
      <c r="A3" s="2154" t="s">
        <v>332</v>
      </c>
      <c r="B3" s="2154"/>
      <c r="C3" s="2154"/>
      <c r="D3" s="2154"/>
      <c r="E3" s="2154"/>
      <c r="F3" s="2154"/>
      <c r="G3" s="2154"/>
      <c r="H3" s="2154"/>
      <c r="I3" s="2154"/>
      <c r="J3" s="2154"/>
      <c r="K3" s="2154"/>
      <c r="L3" s="2154"/>
      <c r="M3" s="2154"/>
      <c r="N3" s="2154"/>
      <c r="O3" s="2154"/>
      <c r="P3" s="2154"/>
      <c r="Q3" s="2154"/>
      <c r="R3" s="2154"/>
      <c r="S3" s="2154"/>
      <c r="T3" s="2154"/>
    </row>
    <row r="4" spans="1:20" ht="12.75">
      <c r="A4" s="2154" t="s">
        <v>443</v>
      </c>
      <c r="B4" s="2154"/>
      <c r="C4" s="2154"/>
      <c r="D4" s="2154"/>
      <c r="E4" s="2154"/>
      <c r="F4" s="2154"/>
      <c r="G4" s="2154"/>
      <c r="H4" s="2154"/>
      <c r="I4" s="2154"/>
      <c r="J4" s="2154"/>
      <c r="K4" s="2154"/>
      <c r="L4" s="2154"/>
      <c r="M4" s="2154"/>
      <c r="N4" s="2154"/>
      <c r="O4" s="2154"/>
      <c r="P4" s="2154"/>
      <c r="Q4" s="2154"/>
      <c r="R4" s="2154"/>
      <c r="S4" s="2154"/>
      <c r="T4" s="2154"/>
    </row>
    <row r="5" spans="1:20" ht="12.75">
      <c r="A5" s="2154" t="s">
        <v>1555</v>
      </c>
      <c r="B5" s="2154"/>
      <c r="C5" s="2154"/>
      <c r="D5" s="2154"/>
      <c r="E5" s="2154"/>
      <c r="F5" s="2154"/>
      <c r="G5" s="2154"/>
      <c r="H5" s="2154"/>
      <c r="I5" s="2154"/>
      <c r="J5" s="2154"/>
      <c r="K5" s="2154"/>
      <c r="L5" s="2154"/>
      <c r="M5" s="2154"/>
      <c r="N5" s="2154"/>
      <c r="O5" s="2154"/>
      <c r="P5" s="2154"/>
      <c r="Q5" s="2154"/>
      <c r="R5" s="2154"/>
      <c r="S5" s="2154"/>
      <c r="T5" s="2154"/>
    </row>
    <row r="6" spans="1:20" ht="12.75">
      <c r="A6" s="84"/>
      <c r="B6" s="84"/>
      <c r="C6" s="84"/>
      <c r="D6" s="84"/>
      <c r="E6" s="84"/>
      <c r="F6" s="84"/>
      <c r="G6" s="84"/>
      <c r="H6" s="2155"/>
      <c r="I6" s="2155"/>
      <c r="J6" s="2155"/>
      <c r="K6" s="2155"/>
      <c r="L6" s="2155"/>
      <c r="M6" s="84"/>
      <c r="N6" s="84"/>
      <c r="O6" s="84"/>
      <c r="P6" s="84"/>
      <c r="Q6" s="84"/>
      <c r="R6" s="84"/>
      <c r="S6" s="84"/>
      <c r="T6" s="85"/>
    </row>
    <row r="7" spans="1:20" ht="12.75">
      <c r="A7" s="84" t="s">
        <v>451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</row>
    <row r="8" spans="1:20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2.75">
      <c r="A9" s="2159" t="s">
        <v>452</v>
      </c>
      <c r="B9" s="2159" t="s">
        <v>453</v>
      </c>
      <c r="C9" s="2156" t="s">
        <v>454</v>
      </c>
      <c r="D9" s="2157" t="s">
        <v>185</v>
      </c>
      <c r="E9" s="2159" t="s">
        <v>186</v>
      </c>
      <c r="F9" s="2156" t="s">
        <v>187</v>
      </c>
      <c r="G9" s="2156" t="s">
        <v>455</v>
      </c>
      <c r="H9" s="2156" t="s">
        <v>456</v>
      </c>
      <c r="I9" s="2157" t="s">
        <v>190</v>
      </c>
      <c r="J9" s="2157"/>
      <c r="K9" s="2156" t="s">
        <v>457</v>
      </c>
      <c r="L9" s="2156" t="s">
        <v>458</v>
      </c>
      <c r="M9" s="2157" t="s">
        <v>459</v>
      </c>
      <c r="N9" s="2157"/>
      <c r="O9" s="2157"/>
      <c r="P9" s="2157"/>
      <c r="Q9" s="2157"/>
      <c r="R9" s="2157"/>
      <c r="S9" s="2157"/>
      <c r="T9" s="2156" t="s">
        <v>194</v>
      </c>
    </row>
    <row r="10" spans="1:20" ht="12.75">
      <c r="A10" s="2160"/>
      <c r="B10" s="2160"/>
      <c r="C10" s="2156"/>
      <c r="D10" s="2157"/>
      <c r="E10" s="2160"/>
      <c r="F10" s="2156"/>
      <c r="G10" s="2156"/>
      <c r="H10" s="2156"/>
      <c r="I10" s="2157"/>
      <c r="J10" s="2157"/>
      <c r="K10" s="2156"/>
      <c r="L10" s="2156"/>
      <c r="M10" s="2157"/>
      <c r="N10" s="2157"/>
      <c r="O10" s="2157"/>
      <c r="P10" s="2157"/>
      <c r="Q10" s="2157"/>
      <c r="R10" s="2157"/>
      <c r="S10" s="2157"/>
      <c r="T10" s="2156"/>
    </row>
    <row r="11" spans="1:20" ht="12.75">
      <c r="A11" s="2160"/>
      <c r="B11" s="2160"/>
      <c r="C11" s="2156"/>
      <c r="D11" s="2157"/>
      <c r="E11" s="2160"/>
      <c r="F11" s="2156"/>
      <c r="G11" s="2156"/>
      <c r="H11" s="2156"/>
      <c r="I11" s="2156" t="s">
        <v>460</v>
      </c>
      <c r="J11" s="2159" t="s">
        <v>196</v>
      </c>
      <c r="K11" s="2156"/>
      <c r="L11" s="2156"/>
      <c r="M11" s="2159" t="s">
        <v>461</v>
      </c>
      <c r="N11" s="2157" t="s">
        <v>338</v>
      </c>
      <c r="O11" s="2157"/>
      <c r="P11" s="2157"/>
      <c r="Q11" s="2157"/>
      <c r="R11" s="2157"/>
      <c r="S11" s="2157"/>
      <c r="T11" s="2156"/>
    </row>
    <row r="12" spans="1:20" ht="12.75">
      <c r="A12" s="2160"/>
      <c r="B12" s="2160"/>
      <c r="C12" s="2156"/>
      <c r="D12" s="2157"/>
      <c r="E12" s="2160"/>
      <c r="F12" s="2156"/>
      <c r="G12" s="2156"/>
      <c r="H12" s="2156"/>
      <c r="I12" s="2156"/>
      <c r="J12" s="2160"/>
      <c r="K12" s="2156"/>
      <c r="L12" s="2156"/>
      <c r="M12" s="2160"/>
      <c r="N12" s="2157"/>
      <c r="O12" s="2157"/>
      <c r="P12" s="2157"/>
      <c r="Q12" s="2157"/>
      <c r="R12" s="2157"/>
      <c r="S12" s="2157"/>
      <c r="T12" s="2156"/>
    </row>
    <row r="13" spans="1:20" ht="12.75">
      <c r="A13" s="2160"/>
      <c r="B13" s="2160"/>
      <c r="C13" s="2156"/>
      <c r="D13" s="2157"/>
      <c r="E13" s="2160"/>
      <c r="F13" s="2156"/>
      <c r="G13" s="2156"/>
      <c r="H13" s="2156"/>
      <c r="I13" s="2156"/>
      <c r="J13" s="2160"/>
      <c r="K13" s="2156"/>
      <c r="L13" s="2156"/>
      <c r="M13" s="2160"/>
      <c r="N13" s="2158" t="s">
        <v>203</v>
      </c>
      <c r="O13" s="2158" t="s">
        <v>462</v>
      </c>
      <c r="P13" s="2158" t="s">
        <v>312</v>
      </c>
      <c r="Q13" s="2158" t="s">
        <v>220</v>
      </c>
      <c r="R13" s="2158" t="s">
        <v>238</v>
      </c>
      <c r="S13" s="2165"/>
      <c r="T13" s="2156"/>
    </row>
    <row r="14" spans="1:20" ht="12.75">
      <c r="A14" s="2161"/>
      <c r="B14" s="2161"/>
      <c r="C14" s="2156"/>
      <c r="D14" s="2157"/>
      <c r="E14" s="2161"/>
      <c r="F14" s="2156"/>
      <c r="G14" s="2156"/>
      <c r="H14" s="2156"/>
      <c r="I14" s="2156"/>
      <c r="J14" s="2161"/>
      <c r="K14" s="2156"/>
      <c r="L14" s="2156"/>
      <c r="M14" s="2161"/>
      <c r="N14" s="2158"/>
      <c r="O14" s="2158"/>
      <c r="P14" s="2158"/>
      <c r="Q14" s="2158"/>
      <c r="R14" s="2158"/>
      <c r="S14" s="2166"/>
      <c r="T14" s="2156"/>
    </row>
    <row r="15" spans="1:20" ht="12.75">
      <c r="A15" s="237">
        <v>1</v>
      </c>
      <c r="B15" s="237">
        <v>2</v>
      </c>
      <c r="C15" s="237">
        <v>3</v>
      </c>
      <c r="D15" s="237">
        <v>4</v>
      </c>
      <c r="E15" s="237">
        <v>5</v>
      </c>
      <c r="F15" s="237">
        <v>6</v>
      </c>
      <c r="G15" s="237">
        <v>7</v>
      </c>
      <c r="H15" s="237">
        <v>8</v>
      </c>
      <c r="I15" s="237">
        <v>9</v>
      </c>
      <c r="J15" s="237">
        <v>10</v>
      </c>
      <c r="K15" s="237">
        <v>11</v>
      </c>
      <c r="L15" s="237">
        <v>12</v>
      </c>
      <c r="M15" s="237">
        <v>13</v>
      </c>
      <c r="N15" s="237">
        <v>14</v>
      </c>
      <c r="O15" s="237">
        <v>15</v>
      </c>
      <c r="P15" s="237">
        <v>16</v>
      </c>
      <c r="Q15" s="237"/>
      <c r="R15" s="237">
        <v>17</v>
      </c>
      <c r="S15" s="237">
        <v>18</v>
      </c>
      <c r="T15" s="237">
        <v>19</v>
      </c>
    </row>
    <row r="16" spans="1:20" ht="12.75">
      <c r="A16" s="238" t="s">
        <v>316</v>
      </c>
      <c r="B16" s="237"/>
      <c r="C16" s="239"/>
      <c r="D16" s="240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41"/>
      <c r="Q16" s="241"/>
      <c r="R16" s="241"/>
      <c r="S16" s="241"/>
      <c r="T16" s="241"/>
    </row>
    <row r="17" spans="1:26" ht="12.75">
      <c r="A17" s="919" t="s">
        <v>463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41"/>
      <c r="W17" s="237"/>
      <c r="X17" s="240"/>
      <c r="Y17" s="237"/>
      <c r="Z17" s="237"/>
    </row>
    <row r="18" spans="1:26" ht="12.75">
      <c r="A18" s="242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41"/>
      <c r="W18" s="237"/>
      <c r="X18" s="240"/>
      <c r="Y18" s="237"/>
      <c r="Z18" s="237"/>
    </row>
    <row r="19" spans="1:20" ht="12.75">
      <c r="A19" s="259" t="s">
        <v>298</v>
      </c>
      <c r="B19" s="242"/>
      <c r="C19" s="242"/>
      <c r="D19" s="242"/>
      <c r="E19" s="919">
        <f>E17+E18</f>
        <v>0</v>
      </c>
      <c r="F19" s="242"/>
      <c r="G19" s="242"/>
      <c r="H19" s="242"/>
      <c r="I19" s="242"/>
      <c r="J19" s="242"/>
      <c r="K19" s="242"/>
      <c r="L19" s="242"/>
      <c r="M19" s="917">
        <f>M17+M18</f>
        <v>0</v>
      </c>
      <c r="N19" s="242"/>
      <c r="O19" s="917">
        <f>O17+O18</f>
        <v>0</v>
      </c>
      <c r="P19" s="242"/>
      <c r="Q19" s="242"/>
      <c r="R19" s="917">
        <f>R17+R18</f>
        <v>0</v>
      </c>
      <c r="S19" s="242"/>
      <c r="T19" s="242"/>
    </row>
    <row r="20" spans="1:20" ht="12.75">
      <c r="A20" s="1585" t="s">
        <v>467</v>
      </c>
      <c r="B20" s="237">
        <v>1</v>
      </c>
      <c r="C20" s="239">
        <v>39</v>
      </c>
      <c r="D20" s="1582">
        <v>5.2</v>
      </c>
      <c r="E20" s="237">
        <v>0.8</v>
      </c>
      <c r="F20" s="237" t="s">
        <v>203</v>
      </c>
      <c r="G20" s="237" t="s">
        <v>1556</v>
      </c>
      <c r="H20" s="237" t="s">
        <v>1098</v>
      </c>
      <c r="I20" s="237" t="s">
        <v>469</v>
      </c>
      <c r="J20" s="237" t="s">
        <v>465</v>
      </c>
      <c r="K20" s="237" t="s">
        <v>466</v>
      </c>
      <c r="L20" s="237" t="s">
        <v>1557</v>
      </c>
      <c r="M20" s="240">
        <v>2.63</v>
      </c>
      <c r="N20" s="240">
        <v>2.1</v>
      </c>
      <c r="O20" s="240"/>
      <c r="P20" s="1583">
        <v>0.53</v>
      </c>
      <c r="Q20" s="240"/>
      <c r="R20" s="240"/>
      <c r="S20" s="240"/>
      <c r="T20" s="240"/>
    </row>
    <row r="21" spans="1:20" ht="12.75">
      <c r="A21" s="1317"/>
      <c r="B21" s="237">
        <v>2</v>
      </c>
      <c r="C21" s="239">
        <v>41</v>
      </c>
      <c r="D21" s="237">
        <v>9.1</v>
      </c>
      <c r="E21" s="237">
        <v>1</v>
      </c>
      <c r="F21" s="237" t="s">
        <v>203</v>
      </c>
      <c r="G21" s="237" t="s">
        <v>1558</v>
      </c>
      <c r="H21" s="237" t="s">
        <v>1098</v>
      </c>
      <c r="I21" s="237" t="s">
        <v>469</v>
      </c>
      <c r="J21" s="237" t="s">
        <v>465</v>
      </c>
      <c r="K21" s="237" t="s">
        <v>466</v>
      </c>
      <c r="L21" s="237" t="s">
        <v>1557</v>
      </c>
      <c r="M21" s="240">
        <v>3.33</v>
      </c>
      <c r="N21" s="240">
        <v>2.66</v>
      </c>
      <c r="O21" s="240">
        <v>0.67</v>
      </c>
      <c r="P21" s="1583"/>
      <c r="Q21" s="240"/>
      <c r="R21" s="240"/>
      <c r="S21" s="240"/>
      <c r="T21" s="240"/>
    </row>
    <row r="22" spans="1:20" ht="12.75">
      <c r="A22" s="1317"/>
      <c r="B22" s="237">
        <v>3</v>
      </c>
      <c r="C22" s="239">
        <v>41</v>
      </c>
      <c r="D22" s="237">
        <v>5</v>
      </c>
      <c r="E22" s="237">
        <v>0.4</v>
      </c>
      <c r="F22" s="237" t="s">
        <v>203</v>
      </c>
      <c r="G22" s="237" t="s">
        <v>1558</v>
      </c>
      <c r="H22" s="237" t="s">
        <v>1098</v>
      </c>
      <c r="I22" s="237" t="s">
        <v>469</v>
      </c>
      <c r="J22" s="237" t="s">
        <v>465</v>
      </c>
      <c r="K22" s="237" t="s">
        <v>466</v>
      </c>
      <c r="L22" s="237" t="s">
        <v>1557</v>
      </c>
      <c r="M22" s="240">
        <v>1.33</v>
      </c>
      <c r="N22" s="240">
        <v>1.33</v>
      </c>
      <c r="O22" s="240"/>
      <c r="P22" s="1583"/>
      <c r="Q22" s="240"/>
      <c r="R22" s="240"/>
      <c r="S22" s="240"/>
      <c r="T22" s="240"/>
    </row>
    <row r="23" spans="1:20" ht="12.75">
      <c r="A23" s="1317"/>
      <c r="B23" s="237">
        <v>4</v>
      </c>
      <c r="C23" s="239">
        <v>3</v>
      </c>
      <c r="D23" s="237">
        <v>6.1</v>
      </c>
      <c r="E23" s="237">
        <v>1</v>
      </c>
      <c r="F23" s="237" t="s">
        <v>203</v>
      </c>
      <c r="G23" s="237" t="s">
        <v>1558</v>
      </c>
      <c r="H23" s="237" t="s">
        <v>1098</v>
      </c>
      <c r="I23" s="237" t="s">
        <v>469</v>
      </c>
      <c r="J23" s="237" t="s">
        <v>465</v>
      </c>
      <c r="K23" s="237" t="s">
        <v>466</v>
      </c>
      <c r="L23" s="237" t="s">
        <v>1557</v>
      </c>
      <c r="M23" s="240">
        <v>3.33</v>
      </c>
      <c r="N23" s="240">
        <v>2.66</v>
      </c>
      <c r="O23" s="240">
        <v>0.67</v>
      </c>
      <c r="P23" s="1583"/>
      <c r="Q23" s="240"/>
      <c r="R23" s="240"/>
      <c r="S23" s="240"/>
      <c r="T23" s="240"/>
    </row>
    <row r="24" spans="1:20" ht="12.75">
      <c r="A24" s="1317"/>
      <c r="B24" s="237">
        <v>5</v>
      </c>
      <c r="C24" s="239">
        <v>3</v>
      </c>
      <c r="D24" s="237">
        <v>3.1</v>
      </c>
      <c r="E24" s="237">
        <v>1</v>
      </c>
      <c r="F24" s="237" t="s">
        <v>203</v>
      </c>
      <c r="G24" s="237" t="s">
        <v>1558</v>
      </c>
      <c r="H24" s="237" t="s">
        <v>1098</v>
      </c>
      <c r="I24" s="237" t="s">
        <v>469</v>
      </c>
      <c r="J24" s="237" t="s">
        <v>465</v>
      </c>
      <c r="K24" s="237" t="s">
        <v>466</v>
      </c>
      <c r="L24" s="237" t="s">
        <v>1557</v>
      </c>
      <c r="M24" s="240">
        <v>3.33</v>
      </c>
      <c r="N24" s="240">
        <v>2.66</v>
      </c>
      <c r="O24" s="240">
        <v>0.67</v>
      </c>
      <c r="P24" s="1583"/>
      <c r="Q24" s="240"/>
      <c r="R24" s="240"/>
      <c r="S24" s="240"/>
      <c r="T24" s="240"/>
    </row>
    <row r="25" spans="1:20" ht="12.75">
      <c r="A25" s="1317"/>
      <c r="B25" s="237">
        <v>6</v>
      </c>
      <c r="C25" s="239">
        <v>9</v>
      </c>
      <c r="D25" s="237">
        <v>2.2</v>
      </c>
      <c r="E25" s="237">
        <v>1</v>
      </c>
      <c r="F25" s="237" t="s">
        <v>203</v>
      </c>
      <c r="G25" s="237" t="s">
        <v>1559</v>
      </c>
      <c r="H25" s="237" t="s">
        <v>1098</v>
      </c>
      <c r="I25" s="237" t="s">
        <v>469</v>
      </c>
      <c r="J25" s="237" t="s">
        <v>465</v>
      </c>
      <c r="K25" s="237" t="s">
        <v>466</v>
      </c>
      <c r="L25" s="237" t="s">
        <v>1557</v>
      </c>
      <c r="M25" s="240">
        <v>3.333</v>
      </c>
      <c r="N25" s="240">
        <v>2.666</v>
      </c>
      <c r="O25" s="240">
        <v>0.666</v>
      </c>
      <c r="P25" s="1583"/>
      <c r="Q25" s="240"/>
      <c r="R25" s="240"/>
      <c r="S25" s="240"/>
      <c r="T25" s="240"/>
    </row>
    <row r="26" spans="1:20" ht="12.75">
      <c r="A26" s="1317"/>
      <c r="B26" s="237">
        <v>7</v>
      </c>
      <c r="C26" s="237">
        <v>8</v>
      </c>
      <c r="D26" s="237">
        <v>6.1</v>
      </c>
      <c r="E26" s="237">
        <v>0.9</v>
      </c>
      <c r="F26" s="237" t="s">
        <v>203</v>
      </c>
      <c r="G26" s="237" t="s">
        <v>1558</v>
      </c>
      <c r="H26" s="237" t="s">
        <v>1098</v>
      </c>
      <c r="I26" s="237" t="s">
        <v>469</v>
      </c>
      <c r="J26" s="237" t="s">
        <v>465</v>
      </c>
      <c r="K26" s="237" t="s">
        <v>466</v>
      </c>
      <c r="L26" s="237" t="s">
        <v>1557</v>
      </c>
      <c r="M26" s="240">
        <v>2.99</v>
      </c>
      <c r="N26" s="240">
        <v>2.39</v>
      </c>
      <c r="O26" s="240">
        <v>0.6</v>
      </c>
      <c r="P26" s="1583"/>
      <c r="Q26" s="240"/>
      <c r="R26" s="240"/>
      <c r="S26" s="240"/>
      <c r="T26" s="240"/>
    </row>
    <row r="27" spans="1:20" ht="12.75">
      <c r="A27" s="1317"/>
      <c r="B27" s="237">
        <v>8</v>
      </c>
      <c r="C27" s="239">
        <v>66</v>
      </c>
      <c r="D27" s="237">
        <v>2.2</v>
      </c>
      <c r="E27" s="237">
        <v>1</v>
      </c>
      <c r="F27" s="237" t="s">
        <v>203</v>
      </c>
      <c r="G27" s="237" t="s">
        <v>1559</v>
      </c>
      <c r="H27" s="237" t="s">
        <v>1098</v>
      </c>
      <c r="I27" s="237" t="s">
        <v>469</v>
      </c>
      <c r="J27" s="237" t="s">
        <v>465</v>
      </c>
      <c r="K27" s="237" t="s">
        <v>466</v>
      </c>
      <c r="L27" s="237" t="s">
        <v>1560</v>
      </c>
      <c r="M27" s="240">
        <v>3.333</v>
      </c>
      <c r="N27" s="240">
        <v>2.666</v>
      </c>
      <c r="O27" s="240"/>
      <c r="P27" s="1583">
        <v>0.666</v>
      </c>
      <c r="Q27" s="240"/>
      <c r="R27" s="240"/>
      <c r="S27" s="240"/>
      <c r="T27" s="240"/>
    </row>
    <row r="28" spans="1:20" ht="12.75">
      <c r="A28" s="918"/>
      <c r="B28" s="237">
        <v>9</v>
      </c>
      <c r="C28" s="239">
        <v>59</v>
      </c>
      <c r="D28" s="237">
        <v>9.1</v>
      </c>
      <c r="E28" s="237">
        <v>1</v>
      </c>
      <c r="F28" s="237" t="s">
        <v>203</v>
      </c>
      <c r="G28" s="237" t="s">
        <v>1559</v>
      </c>
      <c r="H28" s="237" t="s">
        <v>1098</v>
      </c>
      <c r="I28" s="237" t="s">
        <v>469</v>
      </c>
      <c r="J28" s="237" t="s">
        <v>465</v>
      </c>
      <c r="K28" s="237" t="s">
        <v>466</v>
      </c>
      <c r="L28" s="237" t="s">
        <v>1560</v>
      </c>
      <c r="M28" s="240">
        <v>3.33</v>
      </c>
      <c r="N28" s="240">
        <v>2.66</v>
      </c>
      <c r="O28" s="240"/>
      <c r="P28" s="1583">
        <v>0.67</v>
      </c>
      <c r="Q28" s="240"/>
      <c r="R28" s="240"/>
      <c r="S28" s="240"/>
      <c r="T28" s="240"/>
    </row>
    <row r="29" spans="1:20" ht="12.75">
      <c r="A29" s="237"/>
      <c r="B29" s="237">
        <v>10</v>
      </c>
      <c r="C29" s="239">
        <v>99</v>
      </c>
      <c r="D29" s="237">
        <v>20.3</v>
      </c>
      <c r="E29" s="237">
        <v>1</v>
      </c>
      <c r="F29" s="237" t="s">
        <v>203</v>
      </c>
      <c r="G29" s="237" t="s">
        <v>1561</v>
      </c>
      <c r="H29" s="237" t="s">
        <v>1098</v>
      </c>
      <c r="I29" s="237" t="s">
        <v>469</v>
      </c>
      <c r="J29" s="237" t="s">
        <v>465</v>
      </c>
      <c r="K29" s="237" t="s">
        <v>466</v>
      </c>
      <c r="L29" s="237" t="s">
        <v>1560</v>
      </c>
      <c r="M29" s="240">
        <v>3.333</v>
      </c>
      <c r="N29" s="240">
        <v>2.666</v>
      </c>
      <c r="O29" s="240"/>
      <c r="P29" s="1583">
        <v>0.666</v>
      </c>
      <c r="Q29" s="240"/>
      <c r="R29" s="240"/>
      <c r="S29" s="240"/>
      <c r="T29" s="240"/>
    </row>
    <row r="30" spans="1:20" ht="12.75">
      <c r="A30" s="237"/>
      <c r="B30" s="237">
        <v>11</v>
      </c>
      <c r="C30" s="239">
        <v>104</v>
      </c>
      <c r="D30" s="237">
        <v>15.1</v>
      </c>
      <c r="E30" s="237">
        <v>0.8</v>
      </c>
      <c r="F30" s="237" t="s">
        <v>203</v>
      </c>
      <c r="G30" s="237" t="s">
        <v>1559</v>
      </c>
      <c r="H30" s="237" t="s">
        <v>1098</v>
      </c>
      <c r="I30" s="237" t="s">
        <v>469</v>
      </c>
      <c r="J30" s="237" t="s">
        <v>465</v>
      </c>
      <c r="K30" s="237" t="s">
        <v>466</v>
      </c>
      <c r="L30" s="237" t="s">
        <v>1560</v>
      </c>
      <c r="M30" s="240">
        <v>2.66</v>
      </c>
      <c r="N30" s="240">
        <v>2.12</v>
      </c>
      <c r="O30" s="240"/>
      <c r="P30" s="1583">
        <v>0.54</v>
      </c>
      <c r="Q30" s="240"/>
      <c r="R30" s="240"/>
      <c r="S30" s="240"/>
      <c r="T30" s="240"/>
    </row>
    <row r="31" spans="1:20" ht="12.75">
      <c r="A31" s="237"/>
      <c r="B31" s="237">
        <v>12</v>
      </c>
      <c r="C31" s="239">
        <v>94</v>
      </c>
      <c r="D31" s="237">
        <v>4.2</v>
      </c>
      <c r="E31" s="237">
        <v>1</v>
      </c>
      <c r="F31" s="237" t="s">
        <v>203</v>
      </c>
      <c r="G31" s="237" t="s">
        <v>1561</v>
      </c>
      <c r="H31" s="237" t="s">
        <v>1098</v>
      </c>
      <c r="I31" s="237" t="s">
        <v>469</v>
      </c>
      <c r="J31" s="237" t="s">
        <v>465</v>
      </c>
      <c r="K31" s="237" t="s">
        <v>466</v>
      </c>
      <c r="L31" s="237" t="s">
        <v>1560</v>
      </c>
      <c r="M31" s="240">
        <v>3.33</v>
      </c>
      <c r="N31" s="240">
        <v>2.66</v>
      </c>
      <c r="O31" s="240"/>
      <c r="P31" s="1583">
        <v>0.67</v>
      </c>
      <c r="Q31" s="240"/>
      <c r="R31" s="240"/>
      <c r="S31" s="240"/>
      <c r="T31" s="240"/>
    </row>
    <row r="32" spans="1:20" ht="12.75">
      <c r="A32" s="237"/>
      <c r="B32" s="237">
        <v>13</v>
      </c>
      <c r="C32" s="239">
        <v>97</v>
      </c>
      <c r="D32" s="237">
        <v>22.3</v>
      </c>
      <c r="E32" s="237">
        <v>0.9</v>
      </c>
      <c r="F32" s="237" t="s">
        <v>203</v>
      </c>
      <c r="G32" s="237" t="s">
        <v>1559</v>
      </c>
      <c r="H32" s="237" t="s">
        <v>1562</v>
      </c>
      <c r="I32" s="237" t="s">
        <v>469</v>
      </c>
      <c r="J32" s="237" t="s">
        <v>465</v>
      </c>
      <c r="K32" s="237" t="s">
        <v>466</v>
      </c>
      <c r="L32" s="237" t="s">
        <v>1560</v>
      </c>
      <c r="M32" s="240">
        <v>3</v>
      </c>
      <c r="N32" s="240">
        <v>2.4</v>
      </c>
      <c r="O32" s="240"/>
      <c r="P32" s="1583">
        <v>0.6</v>
      </c>
      <c r="Q32" s="240"/>
      <c r="R32" s="240"/>
      <c r="S32" s="240"/>
      <c r="T32" s="240"/>
    </row>
    <row r="33" spans="1:20" ht="12.75">
      <c r="A33" s="257" t="s">
        <v>298</v>
      </c>
      <c r="B33" s="242"/>
      <c r="C33" s="242"/>
      <c r="D33" s="242"/>
      <c r="E33" s="919">
        <f>E32+E31+E30+E29+E28+E27+E26+E25+E24+E23+E22+E21+E20</f>
        <v>11.800000000000002</v>
      </c>
      <c r="F33" s="242"/>
      <c r="G33" s="242"/>
      <c r="H33" s="242"/>
      <c r="I33" s="242"/>
      <c r="J33" s="242"/>
      <c r="K33" s="242"/>
      <c r="L33" s="242"/>
      <c r="M33" s="1584">
        <f>M32+M31+M30+M29+M28+M27+M26+M25+M24+M23+M22+M21+M20</f>
        <v>39.25899999999999</v>
      </c>
      <c r="N33" s="1584">
        <f aca="true" t="shared" si="0" ref="N33:T33">N32+N31+N30+N29+N28+N27+N26+N25+N24+N23+N22+N21+N20</f>
        <v>31.638</v>
      </c>
      <c r="O33" s="1584">
        <f t="shared" si="0"/>
        <v>3.276</v>
      </c>
      <c r="P33" s="1584">
        <f t="shared" si="0"/>
        <v>4.342</v>
      </c>
      <c r="Q33" s="1584">
        <f t="shared" si="0"/>
        <v>0</v>
      </c>
      <c r="R33" s="1584">
        <f t="shared" si="0"/>
        <v>0</v>
      </c>
      <c r="S33" s="1584">
        <f t="shared" si="0"/>
        <v>0</v>
      </c>
      <c r="T33" s="1584">
        <f t="shared" si="0"/>
        <v>0</v>
      </c>
    </row>
    <row r="34" spans="1:20" ht="12.75">
      <c r="A34" s="1585" t="s">
        <v>473</v>
      </c>
      <c r="B34" s="237">
        <v>1</v>
      </c>
      <c r="C34" s="237">
        <v>51</v>
      </c>
      <c r="D34" s="237">
        <v>2.3</v>
      </c>
      <c r="E34" s="237">
        <v>1</v>
      </c>
      <c r="F34" s="237" t="s">
        <v>203</v>
      </c>
      <c r="G34" s="237" t="s">
        <v>472</v>
      </c>
      <c r="H34" s="237" t="s">
        <v>1098</v>
      </c>
      <c r="I34" s="237" t="s">
        <v>469</v>
      </c>
      <c r="J34" s="237" t="s">
        <v>465</v>
      </c>
      <c r="K34" s="237" t="s">
        <v>207</v>
      </c>
      <c r="L34" s="237" t="s">
        <v>359</v>
      </c>
      <c r="M34" s="240">
        <v>3.3</v>
      </c>
      <c r="N34" s="240">
        <v>3.3</v>
      </c>
      <c r="O34" s="240"/>
      <c r="P34" s="240"/>
      <c r="Q34" s="240"/>
      <c r="R34" s="240"/>
      <c r="S34" s="240"/>
      <c r="T34" s="240"/>
    </row>
    <row r="35" spans="1:20" ht="12.75">
      <c r="A35" s="237"/>
      <c r="B35" s="237">
        <v>2</v>
      </c>
      <c r="C35" s="237">
        <v>87</v>
      </c>
      <c r="D35" s="237">
        <v>3.3</v>
      </c>
      <c r="E35" s="237">
        <v>0.9</v>
      </c>
      <c r="F35" s="237" t="s">
        <v>203</v>
      </c>
      <c r="G35" s="237" t="s">
        <v>472</v>
      </c>
      <c r="H35" s="237" t="s">
        <v>1098</v>
      </c>
      <c r="I35" s="237" t="s">
        <v>469</v>
      </c>
      <c r="J35" s="237" t="s">
        <v>465</v>
      </c>
      <c r="K35" s="237" t="s">
        <v>207</v>
      </c>
      <c r="L35" s="237" t="s">
        <v>359</v>
      </c>
      <c r="M35" s="240">
        <v>2.97</v>
      </c>
      <c r="N35" s="240">
        <v>2.97</v>
      </c>
      <c r="O35" s="240"/>
      <c r="P35" s="240"/>
      <c r="Q35" s="240"/>
      <c r="R35" s="240"/>
      <c r="S35" s="240"/>
      <c r="T35" s="240"/>
    </row>
    <row r="36" spans="1:20" ht="12.75">
      <c r="A36" s="237"/>
      <c r="B36" s="237">
        <v>3</v>
      </c>
      <c r="C36" s="237">
        <v>63</v>
      </c>
      <c r="D36" s="237">
        <v>3.4</v>
      </c>
      <c r="E36" s="237">
        <v>1</v>
      </c>
      <c r="F36" s="237" t="s">
        <v>203</v>
      </c>
      <c r="G36" s="237" t="s">
        <v>472</v>
      </c>
      <c r="H36" s="237" t="s">
        <v>1098</v>
      </c>
      <c r="I36" s="237" t="s">
        <v>465</v>
      </c>
      <c r="J36" s="237" t="s">
        <v>465</v>
      </c>
      <c r="K36" s="237" t="s">
        <v>207</v>
      </c>
      <c r="L36" s="237" t="s">
        <v>470</v>
      </c>
      <c r="M36" s="240">
        <v>3.3</v>
      </c>
      <c r="N36" s="240">
        <v>2.64</v>
      </c>
      <c r="O36" s="240">
        <v>0.66</v>
      </c>
      <c r="P36" s="240"/>
      <c r="Q36" s="240"/>
      <c r="R36" s="240"/>
      <c r="S36" s="240"/>
      <c r="T36" s="240"/>
    </row>
    <row r="37" spans="1:20" ht="12.75">
      <c r="A37" s="242"/>
      <c r="B37" s="237">
        <v>4</v>
      </c>
      <c r="C37" s="237">
        <v>78</v>
      </c>
      <c r="D37" s="237">
        <v>23.3</v>
      </c>
      <c r="E37" s="237">
        <v>1</v>
      </c>
      <c r="F37" s="237" t="s">
        <v>203</v>
      </c>
      <c r="G37" s="237" t="s">
        <v>250</v>
      </c>
      <c r="H37" s="237" t="s">
        <v>1098</v>
      </c>
      <c r="I37" s="237" t="s">
        <v>465</v>
      </c>
      <c r="J37" s="237" t="s">
        <v>465</v>
      </c>
      <c r="K37" s="237" t="s">
        <v>207</v>
      </c>
      <c r="L37" s="237" t="s">
        <v>359</v>
      </c>
      <c r="M37" s="240">
        <v>1</v>
      </c>
      <c r="N37" s="240">
        <v>1</v>
      </c>
      <c r="O37" s="240"/>
      <c r="P37" s="240"/>
      <c r="Q37" s="240"/>
      <c r="R37" s="240"/>
      <c r="S37" s="240"/>
      <c r="T37" s="240"/>
    </row>
    <row r="38" spans="1:20" ht="12.75">
      <c r="A38" s="242"/>
      <c r="B38" s="237">
        <v>5</v>
      </c>
      <c r="C38" s="237">
        <v>78</v>
      </c>
      <c r="D38" s="237">
        <v>23.4</v>
      </c>
      <c r="E38" s="237">
        <v>0.9</v>
      </c>
      <c r="F38" s="237" t="s">
        <v>203</v>
      </c>
      <c r="G38" s="237" t="s">
        <v>250</v>
      </c>
      <c r="H38" s="237" t="s">
        <v>1098</v>
      </c>
      <c r="I38" s="237" t="s">
        <v>465</v>
      </c>
      <c r="J38" s="237" t="s">
        <v>465</v>
      </c>
      <c r="K38" s="237" t="s">
        <v>207</v>
      </c>
      <c r="L38" s="237" t="s">
        <v>359</v>
      </c>
      <c r="M38" s="240">
        <v>0.9</v>
      </c>
      <c r="N38" s="240">
        <v>0.9</v>
      </c>
      <c r="O38" s="240"/>
      <c r="P38" s="240"/>
      <c r="Q38" s="240"/>
      <c r="R38" s="240"/>
      <c r="S38" s="240"/>
      <c r="T38" s="240"/>
    </row>
    <row r="39" spans="1:20" ht="12.75">
      <c r="A39" s="242"/>
      <c r="B39" s="237">
        <v>6</v>
      </c>
      <c r="C39" s="237">
        <v>88</v>
      </c>
      <c r="D39" s="237">
        <v>20.1</v>
      </c>
      <c r="E39" s="237">
        <v>1</v>
      </c>
      <c r="F39" s="237" t="s">
        <v>203</v>
      </c>
      <c r="G39" s="237" t="s">
        <v>472</v>
      </c>
      <c r="H39" s="237" t="s">
        <v>1098</v>
      </c>
      <c r="I39" s="237" t="s">
        <v>469</v>
      </c>
      <c r="J39" s="237" t="s">
        <v>465</v>
      </c>
      <c r="K39" s="237" t="s">
        <v>207</v>
      </c>
      <c r="L39" s="237" t="s">
        <v>359</v>
      </c>
      <c r="M39" s="240">
        <v>3.3</v>
      </c>
      <c r="N39" s="240">
        <v>3.3</v>
      </c>
      <c r="O39" s="240"/>
      <c r="P39" s="240"/>
      <c r="Q39" s="240"/>
      <c r="R39" s="240"/>
      <c r="S39" s="240"/>
      <c r="T39" s="240"/>
    </row>
    <row r="40" spans="1:20" ht="12.75">
      <c r="A40" s="242"/>
      <c r="B40" s="237">
        <v>7</v>
      </c>
      <c r="C40" s="237">
        <v>73</v>
      </c>
      <c r="D40" s="237">
        <v>7.4</v>
      </c>
      <c r="E40" s="237">
        <v>0.8</v>
      </c>
      <c r="F40" s="237" t="s">
        <v>203</v>
      </c>
      <c r="G40" s="237" t="s">
        <v>472</v>
      </c>
      <c r="H40" s="237" t="s">
        <v>1098</v>
      </c>
      <c r="I40" s="237" t="s">
        <v>465</v>
      </c>
      <c r="J40" s="237" t="s">
        <v>465</v>
      </c>
      <c r="K40" s="237" t="s">
        <v>207</v>
      </c>
      <c r="L40" s="237" t="s">
        <v>359</v>
      </c>
      <c r="M40" s="240">
        <v>0.8</v>
      </c>
      <c r="N40" s="240">
        <v>0.8</v>
      </c>
      <c r="O40" s="240"/>
      <c r="P40" s="240"/>
      <c r="Q40" s="240"/>
      <c r="R40" s="240"/>
      <c r="S40" s="240"/>
      <c r="T40" s="240"/>
    </row>
    <row r="41" spans="1:20" ht="12.75">
      <c r="A41" s="242"/>
      <c r="B41" s="237">
        <v>8</v>
      </c>
      <c r="C41" s="237">
        <v>72</v>
      </c>
      <c r="D41" s="237">
        <v>11.5</v>
      </c>
      <c r="E41" s="237">
        <v>1</v>
      </c>
      <c r="F41" s="237" t="s">
        <v>203</v>
      </c>
      <c r="G41" s="237" t="s">
        <v>472</v>
      </c>
      <c r="H41" s="237" t="s">
        <v>1098</v>
      </c>
      <c r="I41" s="237" t="s">
        <v>1563</v>
      </c>
      <c r="J41" s="237" t="s">
        <v>465</v>
      </c>
      <c r="K41" s="237" t="s">
        <v>207</v>
      </c>
      <c r="L41" s="237" t="s">
        <v>359</v>
      </c>
      <c r="M41" s="240">
        <v>1</v>
      </c>
      <c r="N41" s="240">
        <v>1</v>
      </c>
      <c r="O41" s="240"/>
      <c r="P41" s="240"/>
      <c r="Q41" s="240"/>
      <c r="R41" s="240"/>
      <c r="S41" s="240"/>
      <c r="T41" s="240"/>
    </row>
    <row r="42" spans="1:20" ht="12.75">
      <c r="A42" s="242"/>
      <c r="B42" s="237">
        <v>9</v>
      </c>
      <c r="C42" s="237">
        <v>71</v>
      </c>
      <c r="D42" s="237">
        <v>7.3</v>
      </c>
      <c r="E42" s="237">
        <v>0.7</v>
      </c>
      <c r="F42" s="237" t="s">
        <v>203</v>
      </c>
      <c r="G42" s="237" t="s">
        <v>472</v>
      </c>
      <c r="H42" s="237" t="s">
        <v>1098</v>
      </c>
      <c r="I42" s="237" t="s">
        <v>465</v>
      </c>
      <c r="J42" s="237" t="s">
        <v>465</v>
      </c>
      <c r="K42" s="237" t="s">
        <v>207</v>
      </c>
      <c r="L42" s="237" t="s">
        <v>359</v>
      </c>
      <c r="M42" s="240">
        <v>0.7</v>
      </c>
      <c r="N42" s="240">
        <v>0.7</v>
      </c>
      <c r="O42" s="240"/>
      <c r="P42" s="240"/>
      <c r="Q42" s="240"/>
      <c r="R42" s="240"/>
      <c r="S42" s="240"/>
      <c r="T42" s="240"/>
    </row>
    <row r="43" spans="1:20" ht="12.75">
      <c r="A43" s="242"/>
      <c r="B43" s="237">
        <v>10</v>
      </c>
      <c r="C43" s="237">
        <v>34</v>
      </c>
      <c r="D43" s="237">
        <v>8.2</v>
      </c>
      <c r="E43" s="237">
        <v>1</v>
      </c>
      <c r="F43" s="237" t="s">
        <v>203</v>
      </c>
      <c r="G43" s="237" t="s">
        <v>472</v>
      </c>
      <c r="H43" s="237" t="s">
        <v>1098</v>
      </c>
      <c r="I43" s="237" t="s">
        <v>465</v>
      </c>
      <c r="J43" s="237" t="s">
        <v>465</v>
      </c>
      <c r="K43" s="237" t="s">
        <v>207</v>
      </c>
      <c r="L43" s="237" t="s">
        <v>359</v>
      </c>
      <c r="M43" s="240">
        <v>1</v>
      </c>
      <c r="N43" s="240">
        <v>1</v>
      </c>
      <c r="O43" s="240"/>
      <c r="P43" s="240"/>
      <c r="Q43" s="240"/>
      <c r="R43" s="240"/>
      <c r="S43" s="240"/>
      <c r="T43" s="240"/>
    </row>
    <row r="44" spans="1:20" ht="12.75">
      <c r="A44" s="242"/>
      <c r="B44" s="237">
        <v>11</v>
      </c>
      <c r="C44" s="237">
        <v>58</v>
      </c>
      <c r="D44" s="237">
        <v>17.5</v>
      </c>
      <c r="E44" s="237">
        <v>0.9</v>
      </c>
      <c r="F44" s="237" t="s">
        <v>203</v>
      </c>
      <c r="G44" s="237" t="s">
        <v>468</v>
      </c>
      <c r="H44" s="237" t="s">
        <v>1098</v>
      </c>
      <c r="I44" s="237" t="s">
        <v>465</v>
      </c>
      <c r="J44" s="237" t="s">
        <v>465</v>
      </c>
      <c r="K44" s="237" t="s">
        <v>207</v>
      </c>
      <c r="L44" s="237" t="s">
        <v>359</v>
      </c>
      <c r="M44" s="240">
        <v>0.9</v>
      </c>
      <c r="N44" s="240">
        <v>0.9</v>
      </c>
      <c r="O44" s="240"/>
      <c r="P44" s="240"/>
      <c r="Q44" s="240"/>
      <c r="R44" s="240"/>
      <c r="S44" s="240"/>
      <c r="T44" s="240"/>
    </row>
    <row r="45" spans="1:20" ht="12.75">
      <c r="A45" s="237"/>
      <c r="B45" s="237">
        <v>12</v>
      </c>
      <c r="C45" s="237">
        <v>55</v>
      </c>
      <c r="D45" s="237">
        <v>4.4</v>
      </c>
      <c r="E45" s="237">
        <v>1</v>
      </c>
      <c r="F45" s="237" t="s">
        <v>203</v>
      </c>
      <c r="G45" s="237" t="s">
        <v>472</v>
      </c>
      <c r="H45" s="237" t="s">
        <v>1098</v>
      </c>
      <c r="I45" s="237" t="s">
        <v>469</v>
      </c>
      <c r="J45" s="237" t="s">
        <v>465</v>
      </c>
      <c r="K45" s="237" t="s">
        <v>207</v>
      </c>
      <c r="L45" s="237" t="s">
        <v>359</v>
      </c>
      <c r="M45" s="240">
        <v>3.3</v>
      </c>
      <c r="N45" s="240">
        <v>3.3</v>
      </c>
      <c r="O45" s="240"/>
      <c r="P45" s="240"/>
      <c r="Q45" s="240"/>
      <c r="R45" s="240"/>
      <c r="S45" s="240"/>
      <c r="T45" s="240"/>
    </row>
    <row r="46" spans="1:20" ht="12.75">
      <c r="A46" s="237"/>
      <c r="B46" s="237">
        <v>13</v>
      </c>
      <c r="C46" s="237">
        <v>55</v>
      </c>
      <c r="D46" s="237">
        <v>4.3</v>
      </c>
      <c r="E46" s="237">
        <v>1</v>
      </c>
      <c r="F46" s="237" t="s">
        <v>203</v>
      </c>
      <c r="G46" s="237" t="s">
        <v>472</v>
      </c>
      <c r="H46" s="237" t="s">
        <v>1098</v>
      </c>
      <c r="I46" s="237" t="s">
        <v>469</v>
      </c>
      <c r="J46" s="237" t="s">
        <v>465</v>
      </c>
      <c r="K46" s="237" t="s">
        <v>207</v>
      </c>
      <c r="L46" s="237" t="s">
        <v>359</v>
      </c>
      <c r="M46" s="240">
        <v>3.3</v>
      </c>
      <c r="N46" s="240">
        <v>3.3</v>
      </c>
      <c r="O46" s="240"/>
      <c r="P46" s="240"/>
      <c r="Q46" s="240"/>
      <c r="R46" s="240"/>
      <c r="S46" s="240"/>
      <c r="T46" s="240"/>
    </row>
    <row r="47" spans="1:20" ht="12.75">
      <c r="A47" s="237"/>
      <c r="B47" s="237">
        <v>14</v>
      </c>
      <c r="C47" s="237">
        <v>21</v>
      </c>
      <c r="D47" s="237">
        <v>5.4</v>
      </c>
      <c r="E47" s="237">
        <v>1</v>
      </c>
      <c r="F47" s="237" t="s">
        <v>203</v>
      </c>
      <c r="G47" s="237" t="s">
        <v>472</v>
      </c>
      <c r="H47" s="237" t="s">
        <v>1098</v>
      </c>
      <c r="I47" s="237" t="s">
        <v>469</v>
      </c>
      <c r="J47" s="237" t="s">
        <v>465</v>
      </c>
      <c r="K47" s="237" t="s">
        <v>207</v>
      </c>
      <c r="L47" s="237" t="s">
        <v>359</v>
      </c>
      <c r="M47" s="240">
        <v>3.3</v>
      </c>
      <c r="N47" s="240">
        <v>3.3</v>
      </c>
      <c r="O47" s="240"/>
      <c r="P47" s="240"/>
      <c r="Q47" s="240"/>
      <c r="R47" s="240"/>
      <c r="S47" s="240"/>
      <c r="T47" s="240"/>
    </row>
    <row r="48" spans="1:20" ht="12.75">
      <c r="A48" s="237"/>
      <c r="B48" s="237">
        <v>15</v>
      </c>
      <c r="C48" s="237">
        <v>59</v>
      </c>
      <c r="D48" s="237">
        <v>17.2</v>
      </c>
      <c r="E48" s="237">
        <v>1</v>
      </c>
      <c r="F48" s="237" t="s">
        <v>203</v>
      </c>
      <c r="G48" s="237" t="s">
        <v>472</v>
      </c>
      <c r="H48" s="237" t="s">
        <v>1098</v>
      </c>
      <c r="I48" s="237" t="s">
        <v>469</v>
      </c>
      <c r="J48" s="237" t="s">
        <v>465</v>
      </c>
      <c r="K48" s="237" t="s">
        <v>207</v>
      </c>
      <c r="L48" s="237" t="s">
        <v>359</v>
      </c>
      <c r="M48" s="240">
        <v>3.3</v>
      </c>
      <c r="N48" s="240">
        <v>3.3</v>
      </c>
      <c r="O48" s="240"/>
      <c r="P48" s="240"/>
      <c r="Q48" s="240"/>
      <c r="R48" s="240"/>
      <c r="S48" s="240"/>
      <c r="T48" s="240"/>
    </row>
    <row r="49" spans="1:20" ht="12.75">
      <c r="A49" s="237"/>
      <c r="B49" s="237">
        <v>16</v>
      </c>
      <c r="C49" s="237">
        <v>51</v>
      </c>
      <c r="D49" s="237">
        <v>8.3</v>
      </c>
      <c r="E49" s="237">
        <v>0.9</v>
      </c>
      <c r="F49" s="237" t="s">
        <v>203</v>
      </c>
      <c r="G49" s="237" t="s">
        <v>472</v>
      </c>
      <c r="H49" s="237" t="s">
        <v>1098</v>
      </c>
      <c r="I49" s="237" t="s">
        <v>469</v>
      </c>
      <c r="J49" s="237" t="s">
        <v>465</v>
      </c>
      <c r="K49" s="237" t="s">
        <v>207</v>
      </c>
      <c r="L49" s="237" t="s">
        <v>359</v>
      </c>
      <c r="M49" s="240">
        <v>2.97</v>
      </c>
      <c r="N49" s="240">
        <v>2.97</v>
      </c>
      <c r="O49" s="240"/>
      <c r="P49" s="240"/>
      <c r="Q49" s="240"/>
      <c r="R49" s="240"/>
      <c r="S49" s="240"/>
      <c r="T49" s="240"/>
    </row>
    <row r="50" spans="1:20" ht="12.75">
      <c r="A50" s="237"/>
      <c r="B50" s="237">
        <v>17</v>
      </c>
      <c r="C50" s="237">
        <v>55</v>
      </c>
      <c r="D50" s="237">
        <v>12</v>
      </c>
      <c r="E50" s="237">
        <v>0.8</v>
      </c>
      <c r="F50" s="237" t="s">
        <v>203</v>
      </c>
      <c r="G50" s="237" t="s">
        <v>472</v>
      </c>
      <c r="H50" s="237" t="s">
        <v>1098</v>
      </c>
      <c r="I50" s="237" t="s">
        <v>469</v>
      </c>
      <c r="J50" s="237" t="s">
        <v>465</v>
      </c>
      <c r="K50" s="237" t="s">
        <v>207</v>
      </c>
      <c r="L50" s="237" t="s">
        <v>359</v>
      </c>
      <c r="M50" s="240">
        <v>2.64</v>
      </c>
      <c r="N50" s="240">
        <v>2.64</v>
      </c>
      <c r="O50" s="240"/>
      <c r="P50" s="240"/>
      <c r="Q50" s="240"/>
      <c r="R50" s="240"/>
      <c r="S50" s="240"/>
      <c r="T50" s="240"/>
    </row>
    <row r="51" spans="1:20" ht="12.75">
      <c r="A51" s="237"/>
      <c r="B51" s="237">
        <v>18</v>
      </c>
      <c r="C51" s="237">
        <v>71</v>
      </c>
      <c r="D51" s="237">
        <v>6.2</v>
      </c>
      <c r="E51" s="237">
        <v>0.9</v>
      </c>
      <c r="F51" s="237" t="s">
        <v>203</v>
      </c>
      <c r="G51" s="237" t="s">
        <v>472</v>
      </c>
      <c r="H51" s="237" t="s">
        <v>1098</v>
      </c>
      <c r="I51" s="237" t="s">
        <v>469</v>
      </c>
      <c r="J51" s="237" t="s">
        <v>465</v>
      </c>
      <c r="K51" s="237" t="s">
        <v>207</v>
      </c>
      <c r="L51" s="237" t="s">
        <v>359</v>
      </c>
      <c r="M51" s="240">
        <v>2.97</v>
      </c>
      <c r="N51" s="240">
        <v>2.37</v>
      </c>
      <c r="O51" s="240"/>
      <c r="P51" s="240">
        <v>0.6</v>
      </c>
      <c r="Q51" s="240"/>
      <c r="R51" s="240"/>
      <c r="S51" s="240"/>
      <c r="T51" s="240"/>
    </row>
    <row r="52" spans="1:20" ht="12.75">
      <c r="A52" s="242" t="s">
        <v>298</v>
      </c>
      <c r="B52" s="242"/>
      <c r="C52" s="242"/>
      <c r="D52" s="242"/>
      <c r="E52" s="919">
        <f>E51+E50+E49+E48+E47+E46+E45+E44+E43+E42+E41+E40+E39+E38+E37+E36+E35+E34</f>
        <v>16.8</v>
      </c>
      <c r="F52" s="242"/>
      <c r="G52" s="242"/>
      <c r="H52" s="242"/>
      <c r="I52" s="242"/>
      <c r="J52" s="242"/>
      <c r="K52" s="242"/>
      <c r="L52" s="242"/>
      <c r="M52" s="1584">
        <f>M51+M50+M49+M48+M47+M46+M45+M44+M43+M42+M41+M40+M39+M38+M37+M36+M35+M34</f>
        <v>40.949999999999996</v>
      </c>
      <c r="N52" s="1584">
        <f aca="true" t="shared" si="1" ref="N52:T52">N51+N50+N49+N48+N47+N46+N45+N44+N43+N42+N41+N40+N39+N38+N37+N36+N35+N34</f>
        <v>39.69</v>
      </c>
      <c r="O52" s="1584">
        <f t="shared" si="1"/>
        <v>0.66</v>
      </c>
      <c r="P52" s="1584">
        <f t="shared" si="1"/>
        <v>0.6</v>
      </c>
      <c r="Q52" s="1584">
        <f t="shared" si="1"/>
        <v>0</v>
      </c>
      <c r="R52" s="1584">
        <f t="shared" si="1"/>
        <v>0</v>
      </c>
      <c r="S52" s="1584">
        <f t="shared" si="1"/>
        <v>0</v>
      </c>
      <c r="T52" s="1584">
        <f t="shared" si="1"/>
        <v>0</v>
      </c>
    </row>
    <row r="53" spans="1:20" ht="12.75">
      <c r="A53" s="919" t="s">
        <v>474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</row>
    <row r="54" spans="1:20" ht="12.75">
      <c r="A54" s="257" t="s">
        <v>298</v>
      </c>
      <c r="B54" s="242"/>
      <c r="C54" s="242"/>
      <c r="D54" s="242"/>
      <c r="E54" s="919">
        <f>SUM(E53:E53)</f>
        <v>0</v>
      </c>
      <c r="F54" s="242"/>
      <c r="G54" s="242"/>
      <c r="H54" s="242"/>
      <c r="I54" s="242"/>
      <c r="J54" s="242"/>
      <c r="K54" s="242"/>
      <c r="L54" s="242"/>
      <c r="M54" s="242">
        <f>SUM(M53:M53)</f>
        <v>0</v>
      </c>
      <c r="N54" s="242">
        <f>SUM(N53:N53)</f>
        <v>0</v>
      </c>
      <c r="O54" s="242">
        <f>SUM(O53:O53)</f>
        <v>0</v>
      </c>
      <c r="P54" s="242">
        <f>SUM(P53:P53)</f>
        <v>0</v>
      </c>
      <c r="Q54" s="242"/>
      <c r="R54" s="242">
        <f>SUM(R53:R53)</f>
        <v>0</v>
      </c>
      <c r="S54" s="242">
        <f>SUM(S53:S53)</f>
        <v>0</v>
      </c>
      <c r="T54" s="242">
        <f>SUM(T53:T53)</f>
        <v>0</v>
      </c>
    </row>
    <row r="55" spans="1:20" ht="12.75">
      <c r="A55" s="1585" t="s">
        <v>475</v>
      </c>
      <c r="B55" s="1586">
        <v>1</v>
      </c>
      <c r="C55" s="1587" t="s">
        <v>436</v>
      </c>
      <c r="D55" s="1586" t="s">
        <v>1564</v>
      </c>
      <c r="E55" s="1586" t="s">
        <v>1565</v>
      </c>
      <c r="F55" s="1586" t="s">
        <v>203</v>
      </c>
      <c r="G55" s="1586" t="s">
        <v>572</v>
      </c>
      <c r="H55" s="1586" t="s">
        <v>1145</v>
      </c>
      <c r="I55" s="1586" t="s">
        <v>465</v>
      </c>
      <c r="J55" s="1586" t="s">
        <v>465</v>
      </c>
      <c r="K55" s="1586" t="s">
        <v>417</v>
      </c>
      <c r="L55" s="1586" t="s">
        <v>359</v>
      </c>
      <c r="M55" s="1588">
        <v>2.6</v>
      </c>
      <c r="N55" s="1588">
        <v>2.6</v>
      </c>
      <c r="O55" s="1588"/>
      <c r="P55" s="240"/>
      <c r="Q55" s="240"/>
      <c r="R55" s="237"/>
      <c r="S55" s="237"/>
      <c r="T55" s="237"/>
    </row>
    <row r="56" spans="1:20" ht="12.75">
      <c r="A56" s="237"/>
      <c r="B56" s="1586" t="s">
        <v>357</v>
      </c>
      <c r="C56" s="1587" t="s">
        <v>440</v>
      </c>
      <c r="D56" s="1586" t="s">
        <v>757</v>
      </c>
      <c r="E56" s="1586" t="s">
        <v>1566</v>
      </c>
      <c r="F56" s="1586" t="s">
        <v>203</v>
      </c>
      <c r="G56" s="1586" t="s">
        <v>572</v>
      </c>
      <c r="H56" s="1586" t="s">
        <v>1145</v>
      </c>
      <c r="I56" s="1586" t="s">
        <v>469</v>
      </c>
      <c r="J56" s="1586" t="s">
        <v>465</v>
      </c>
      <c r="K56" s="1586" t="s">
        <v>417</v>
      </c>
      <c r="L56" s="1586" t="s">
        <v>359</v>
      </c>
      <c r="M56" s="1588">
        <v>3</v>
      </c>
      <c r="N56" s="1588">
        <v>3</v>
      </c>
      <c r="O56" s="1588"/>
      <c r="P56" s="240"/>
      <c r="Q56" s="240"/>
      <c r="R56" s="237"/>
      <c r="S56" s="237"/>
      <c r="T56" s="1589"/>
    </row>
    <row r="57" spans="1:20" ht="12.75">
      <c r="A57" s="237"/>
      <c r="B57" s="1586" t="s">
        <v>322</v>
      </c>
      <c r="C57" s="1587" t="s">
        <v>440</v>
      </c>
      <c r="D57" s="1586" t="s">
        <v>752</v>
      </c>
      <c r="E57" s="1586" t="s">
        <v>1567</v>
      </c>
      <c r="F57" s="1586" t="s">
        <v>203</v>
      </c>
      <c r="G57" s="1586" t="s">
        <v>1061</v>
      </c>
      <c r="H57" s="1586" t="s">
        <v>1145</v>
      </c>
      <c r="I57" s="1586" t="s">
        <v>469</v>
      </c>
      <c r="J57" s="1586" t="s">
        <v>465</v>
      </c>
      <c r="K57" s="1586" t="s">
        <v>417</v>
      </c>
      <c r="L57" s="1586" t="s">
        <v>359</v>
      </c>
      <c r="M57" s="1588">
        <v>2.3</v>
      </c>
      <c r="N57" s="1588">
        <v>2.3</v>
      </c>
      <c r="O57" s="1588"/>
      <c r="P57" s="240"/>
      <c r="Q57" s="240"/>
      <c r="R57" s="237"/>
      <c r="S57" s="237"/>
      <c r="T57" s="1589"/>
    </row>
    <row r="58" spans="1:20" ht="12.75">
      <c r="A58" s="237"/>
      <c r="B58" s="1586" t="s">
        <v>419</v>
      </c>
      <c r="C58" s="1587" t="s">
        <v>432</v>
      </c>
      <c r="D58" s="1586" t="s">
        <v>1568</v>
      </c>
      <c r="E58" s="1586" t="s">
        <v>1566</v>
      </c>
      <c r="F58" s="1586" t="s">
        <v>203</v>
      </c>
      <c r="G58" s="1586" t="s">
        <v>572</v>
      </c>
      <c r="H58" s="1586" t="s">
        <v>1145</v>
      </c>
      <c r="I58" s="1586" t="s">
        <v>469</v>
      </c>
      <c r="J58" s="1586" t="s">
        <v>465</v>
      </c>
      <c r="K58" s="1586" t="s">
        <v>417</v>
      </c>
      <c r="L58" s="1586" t="s">
        <v>359</v>
      </c>
      <c r="M58" s="1588">
        <v>3</v>
      </c>
      <c r="N58" s="1588">
        <v>3</v>
      </c>
      <c r="O58" s="1588"/>
      <c r="P58" s="240"/>
      <c r="Q58" s="240"/>
      <c r="R58" s="237"/>
      <c r="S58" s="237"/>
      <c r="T58" s="1589"/>
    </row>
    <row r="59" spans="1:20" ht="12.75">
      <c r="A59" s="237"/>
      <c r="B59" s="1586" t="s">
        <v>415</v>
      </c>
      <c r="C59" s="1587" t="s">
        <v>1107</v>
      </c>
      <c r="D59" s="1586" t="s">
        <v>104</v>
      </c>
      <c r="E59" s="1586" t="s">
        <v>1567</v>
      </c>
      <c r="F59" s="1586" t="s">
        <v>203</v>
      </c>
      <c r="G59" s="1586" t="s">
        <v>572</v>
      </c>
      <c r="H59" s="1586" t="s">
        <v>1145</v>
      </c>
      <c r="I59" s="1586" t="s">
        <v>1569</v>
      </c>
      <c r="J59" s="1586" t="s">
        <v>465</v>
      </c>
      <c r="K59" s="1586" t="s">
        <v>417</v>
      </c>
      <c r="L59" s="1586" t="s">
        <v>359</v>
      </c>
      <c r="M59" s="1588">
        <v>2.3</v>
      </c>
      <c r="N59" s="1588">
        <v>2.3</v>
      </c>
      <c r="O59" s="1588"/>
      <c r="P59" s="240"/>
      <c r="Q59" s="240"/>
      <c r="R59" s="237"/>
      <c r="S59" s="237"/>
      <c r="T59" s="1589"/>
    </row>
    <row r="60" spans="1:20" ht="12.75">
      <c r="A60" s="237"/>
      <c r="B60" s="1586" t="s">
        <v>361</v>
      </c>
      <c r="C60" s="1587" t="s">
        <v>1570</v>
      </c>
      <c r="D60" s="1586" t="s">
        <v>765</v>
      </c>
      <c r="E60" s="1586" t="s">
        <v>1571</v>
      </c>
      <c r="F60" s="1586" t="s">
        <v>203</v>
      </c>
      <c r="G60" s="1586" t="s">
        <v>572</v>
      </c>
      <c r="H60" s="1586" t="s">
        <v>1145</v>
      </c>
      <c r="I60" s="1586" t="s">
        <v>1569</v>
      </c>
      <c r="J60" s="1586" t="s">
        <v>465</v>
      </c>
      <c r="K60" s="1586" t="s">
        <v>417</v>
      </c>
      <c r="L60" s="1586" t="s">
        <v>359</v>
      </c>
      <c r="M60" s="1588">
        <v>1.6</v>
      </c>
      <c r="N60" s="1588">
        <v>1.6</v>
      </c>
      <c r="O60" s="1588"/>
      <c r="P60" s="240"/>
      <c r="Q60" s="240"/>
      <c r="R60" s="237"/>
      <c r="S60" s="237"/>
      <c r="T60" s="1589"/>
    </row>
    <row r="61" spans="1:20" ht="12.75">
      <c r="A61" s="237"/>
      <c r="B61" s="1586" t="s">
        <v>413</v>
      </c>
      <c r="C61" s="1587" t="s">
        <v>1110</v>
      </c>
      <c r="D61" s="1586" t="s">
        <v>748</v>
      </c>
      <c r="E61" s="1586" t="s">
        <v>1572</v>
      </c>
      <c r="F61" s="1586" t="s">
        <v>203</v>
      </c>
      <c r="G61" s="1586" t="s">
        <v>572</v>
      </c>
      <c r="H61" s="1586" t="s">
        <v>1145</v>
      </c>
      <c r="I61" s="1586" t="s">
        <v>469</v>
      </c>
      <c r="J61" s="1586" t="s">
        <v>465</v>
      </c>
      <c r="K61" s="1586" t="s">
        <v>417</v>
      </c>
      <c r="L61" s="1586" t="s">
        <v>471</v>
      </c>
      <c r="M61" s="1588">
        <v>3.3</v>
      </c>
      <c r="N61" s="1588">
        <v>2.6</v>
      </c>
      <c r="O61" s="1588">
        <v>0.7</v>
      </c>
      <c r="P61" s="240"/>
      <c r="Q61" s="240"/>
      <c r="R61" s="237"/>
      <c r="S61" s="237"/>
      <c r="T61" s="1589"/>
    </row>
    <row r="62" spans="1:20" ht="12.75">
      <c r="A62" s="237"/>
      <c r="B62" s="1586" t="s">
        <v>347</v>
      </c>
      <c r="C62" s="1587" t="s">
        <v>1109</v>
      </c>
      <c r="D62" s="1586" t="s">
        <v>258</v>
      </c>
      <c r="E62" s="1586" t="s">
        <v>1572</v>
      </c>
      <c r="F62" s="1586" t="s">
        <v>203</v>
      </c>
      <c r="G62" s="1586" t="s">
        <v>572</v>
      </c>
      <c r="H62" s="1586" t="s">
        <v>1145</v>
      </c>
      <c r="I62" s="1586" t="s">
        <v>465</v>
      </c>
      <c r="J62" s="1586" t="s">
        <v>465</v>
      </c>
      <c r="K62" s="1586" t="s">
        <v>417</v>
      </c>
      <c r="L62" s="1586" t="s">
        <v>359</v>
      </c>
      <c r="M62" s="1588">
        <v>3.3</v>
      </c>
      <c r="N62" s="1588">
        <v>3.3</v>
      </c>
      <c r="O62" s="1588"/>
      <c r="P62" s="240"/>
      <c r="Q62" s="240"/>
      <c r="R62" s="237"/>
      <c r="S62" s="237"/>
      <c r="T62" s="1589"/>
    </row>
    <row r="63" spans="1:20" ht="12.75">
      <c r="A63" s="242"/>
      <c r="B63" s="1586" t="s">
        <v>421</v>
      </c>
      <c r="C63" s="1587" t="s">
        <v>1573</v>
      </c>
      <c r="D63" s="1586" t="s">
        <v>1574</v>
      </c>
      <c r="E63" s="1586" t="s">
        <v>1575</v>
      </c>
      <c r="F63" s="1586" t="s">
        <v>203</v>
      </c>
      <c r="G63" s="1586" t="s">
        <v>572</v>
      </c>
      <c r="H63" s="1586" t="s">
        <v>1145</v>
      </c>
      <c r="I63" s="1586" t="s">
        <v>465</v>
      </c>
      <c r="J63" s="1586" t="s">
        <v>465</v>
      </c>
      <c r="K63" s="1586" t="s">
        <v>417</v>
      </c>
      <c r="L63" s="1586" t="s">
        <v>359</v>
      </c>
      <c r="M63" s="1588">
        <v>1.3</v>
      </c>
      <c r="N63" s="1588">
        <v>1.3</v>
      </c>
      <c r="O63" s="1588"/>
      <c r="P63" s="240"/>
      <c r="Q63" s="240"/>
      <c r="R63" s="237"/>
      <c r="S63" s="237"/>
      <c r="T63" s="237"/>
    </row>
    <row r="64" spans="1:20" ht="12.75">
      <c r="A64" s="242"/>
      <c r="B64" s="1586" t="s">
        <v>321</v>
      </c>
      <c r="C64" s="1587" t="s">
        <v>1576</v>
      </c>
      <c r="D64" s="1586" t="s">
        <v>1577</v>
      </c>
      <c r="E64" s="1586" t="s">
        <v>1572</v>
      </c>
      <c r="F64" s="1586" t="s">
        <v>203</v>
      </c>
      <c r="G64" s="1586" t="s">
        <v>572</v>
      </c>
      <c r="H64" s="1586" t="s">
        <v>1145</v>
      </c>
      <c r="I64" s="1586" t="s">
        <v>469</v>
      </c>
      <c r="J64" s="1586" t="s">
        <v>465</v>
      </c>
      <c r="K64" s="1586" t="s">
        <v>417</v>
      </c>
      <c r="L64" s="1586" t="s">
        <v>359</v>
      </c>
      <c r="M64" s="1588">
        <v>3.3</v>
      </c>
      <c r="N64" s="1588">
        <v>3.3</v>
      </c>
      <c r="O64" s="1588"/>
      <c r="P64" s="240"/>
      <c r="Q64" s="240"/>
      <c r="R64" s="237"/>
      <c r="S64" s="237"/>
      <c r="T64" s="237"/>
    </row>
    <row r="65" spans="1:20" ht="12.75">
      <c r="A65" s="237"/>
      <c r="B65" s="1586" t="s">
        <v>329</v>
      </c>
      <c r="C65" s="1587" t="s">
        <v>1578</v>
      </c>
      <c r="D65" s="1586" t="s">
        <v>426</v>
      </c>
      <c r="E65" s="1586" t="s">
        <v>1572</v>
      </c>
      <c r="F65" s="1586" t="s">
        <v>203</v>
      </c>
      <c r="G65" s="1586" t="s">
        <v>1061</v>
      </c>
      <c r="H65" s="1586" t="s">
        <v>1145</v>
      </c>
      <c r="I65" s="1586" t="s">
        <v>469</v>
      </c>
      <c r="J65" s="1586" t="s">
        <v>465</v>
      </c>
      <c r="K65" s="1586" t="s">
        <v>417</v>
      </c>
      <c r="L65" s="1586" t="s">
        <v>359</v>
      </c>
      <c r="M65" s="1588">
        <v>3.3</v>
      </c>
      <c r="N65" s="1588">
        <v>3.3</v>
      </c>
      <c r="O65" s="1588"/>
      <c r="P65" s="240"/>
      <c r="Q65" s="240"/>
      <c r="R65" s="237"/>
      <c r="S65" s="237"/>
      <c r="T65" s="237"/>
    </row>
    <row r="66" spans="1:20" ht="12.75">
      <c r="A66" s="237"/>
      <c r="B66" s="1586" t="s">
        <v>370</v>
      </c>
      <c r="C66" s="1587" t="s">
        <v>1579</v>
      </c>
      <c r="D66" s="1586" t="s">
        <v>1580</v>
      </c>
      <c r="E66" s="1586" t="s">
        <v>1565</v>
      </c>
      <c r="F66" s="1586" t="s">
        <v>203</v>
      </c>
      <c r="G66" s="1586" t="s">
        <v>572</v>
      </c>
      <c r="H66" s="1586" t="s">
        <v>1145</v>
      </c>
      <c r="I66" s="1586" t="s">
        <v>465</v>
      </c>
      <c r="J66" s="1586" t="s">
        <v>465</v>
      </c>
      <c r="K66" s="1586" t="s">
        <v>417</v>
      </c>
      <c r="L66" s="1586" t="s">
        <v>359</v>
      </c>
      <c r="M66" s="1588">
        <v>2.6</v>
      </c>
      <c r="N66" s="1588">
        <v>2.6</v>
      </c>
      <c r="O66" s="1588"/>
      <c r="P66" s="1590"/>
      <c r="Q66" s="1590"/>
      <c r="R66" s="242"/>
      <c r="S66" s="242"/>
      <c r="T66" s="242"/>
    </row>
    <row r="67" spans="1:20" ht="12.75">
      <c r="A67" s="257" t="s">
        <v>298</v>
      </c>
      <c r="B67" s="242"/>
      <c r="C67" s="242"/>
      <c r="D67" s="242"/>
      <c r="E67" s="1591">
        <f>E66+E65+E64+E63+E62+E61+E60+E59+E58+E57+E56+E55</f>
        <v>9.700000000000001</v>
      </c>
      <c r="F67" s="242"/>
      <c r="G67" s="242"/>
      <c r="H67" s="242"/>
      <c r="I67" s="242"/>
      <c r="J67" s="242"/>
      <c r="K67" s="242"/>
      <c r="L67" s="242"/>
      <c r="M67" s="242">
        <f>SUM(M55:M66)</f>
        <v>31.900000000000002</v>
      </c>
      <c r="N67" s="242">
        <f aca="true" t="shared" si="2" ref="N67:T67">SUM(N55:N66)</f>
        <v>31.200000000000003</v>
      </c>
      <c r="O67" s="242">
        <f t="shared" si="2"/>
        <v>0.7</v>
      </c>
      <c r="P67" s="242">
        <f t="shared" si="2"/>
        <v>0</v>
      </c>
      <c r="Q67" s="242">
        <f t="shared" si="2"/>
        <v>0</v>
      </c>
      <c r="R67" s="242">
        <f t="shared" si="2"/>
        <v>0</v>
      </c>
      <c r="S67" s="242">
        <f t="shared" si="2"/>
        <v>0</v>
      </c>
      <c r="T67" s="242">
        <f t="shared" si="2"/>
        <v>0</v>
      </c>
    </row>
    <row r="68" spans="1:20" ht="13.5">
      <c r="A68" s="1585" t="s">
        <v>476</v>
      </c>
      <c r="B68" s="1318">
        <v>1</v>
      </c>
      <c r="C68" s="1318">
        <v>12</v>
      </c>
      <c r="D68" s="1319" t="s">
        <v>1496</v>
      </c>
      <c r="E68" s="1320">
        <v>0.9</v>
      </c>
      <c r="F68" s="1586" t="s">
        <v>203</v>
      </c>
      <c r="G68" s="1318" t="s">
        <v>572</v>
      </c>
      <c r="H68" s="1318" t="s">
        <v>1098</v>
      </c>
      <c r="I68" s="1318" t="s">
        <v>1058</v>
      </c>
      <c r="J68" s="1318" t="s">
        <v>465</v>
      </c>
      <c r="K68" s="1318" t="s">
        <v>1059</v>
      </c>
      <c r="L68" s="1318" t="s">
        <v>1060</v>
      </c>
      <c r="M68" s="1320">
        <v>3.75</v>
      </c>
      <c r="N68" s="1320">
        <v>2.997</v>
      </c>
      <c r="O68" s="1320">
        <v>0.753</v>
      </c>
      <c r="P68" s="1320"/>
      <c r="Q68" s="1592"/>
      <c r="R68" s="242"/>
      <c r="S68" s="242"/>
      <c r="T68" s="242"/>
    </row>
    <row r="69" spans="1:20" ht="13.5">
      <c r="A69" s="237"/>
      <c r="B69" s="1318">
        <v>2</v>
      </c>
      <c r="C69" s="1318">
        <v>11</v>
      </c>
      <c r="D69" s="1319" t="s">
        <v>893</v>
      </c>
      <c r="E69" s="1320">
        <v>1</v>
      </c>
      <c r="F69" s="1586" t="s">
        <v>203</v>
      </c>
      <c r="G69" s="1318" t="s">
        <v>1061</v>
      </c>
      <c r="H69" s="1318" t="s">
        <v>1098</v>
      </c>
      <c r="I69" s="1318" t="s">
        <v>1058</v>
      </c>
      <c r="J69" s="1318" t="s">
        <v>465</v>
      </c>
      <c r="K69" s="1318" t="s">
        <v>1059</v>
      </c>
      <c r="L69" s="1318" t="s">
        <v>1062</v>
      </c>
      <c r="M69" s="1320">
        <v>4.166</v>
      </c>
      <c r="N69" s="1320">
        <v>3.33</v>
      </c>
      <c r="O69" s="1320"/>
      <c r="P69" s="1320">
        <v>0.836</v>
      </c>
      <c r="Q69" s="1592"/>
      <c r="R69" s="242"/>
      <c r="S69" s="242"/>
      <c r="T69" s="242"/>
    </row>
    <row r="70" spans="1:20" ht="13.5">
      <c r="A70" s="237"/>
      <c r="B70" s="1318">
        <v>3</v>
      </c>
      <c r="C70" s="1318">
        <v>41</v>
      </c>
      <c r="D70" s="1319" t="s">
        <v>1334</v>
      </c>
      <c r="E70" s="1320">
        <v>1</v>
      </c>
      <c r="F70" s="1586" t="s">
        <v>203</v>
      </c>
      <c r="G70" s="1318" t="s">
        <v>572</v>
      </c>
      <c r="H70" s="1318" t="s">
        <v>1098</v>
      </c>
      <c r="I70" s="1318" t="s">
        <v>1058</v>
      </c>
      <c r="J70" s="1318" t="s">
        <v>465</v>
      </c>
      <c r="K70" s="1318" t="s">
        <v>1059</v>
      </c>
      <c r="L70" s="1318" t="s">
        <v>1060</v>
      </c>
      <c r="M70" s="1320">
        <v>4.166</v>
      </c>
      <c r="N70" s="1320">
        <v>3.33</v>
      </c>
      <c r="O70" s="1320">
        <v>0.836</v>
      </c>
      <c r="P70" s="1320"/>
      <c r="Q70" s="1592"/>
      <c r="R70" s="242"/>
      <c r="S70" s="242"/>
      <c r="T70" s="242"/>
    </row>
    <row r="71" spans="1:20" ht="13.5">
      <c r="A71" s="237"/>
      <c r="B71" s="1318">
        <v>4</v>
      </c>
      <c r="C71" s="1318">
        <v>14</v>
      </c>
      <c r="D71" s="1319" t="s">
        <v>1498</v>
      </c>
      <c r="E71" s="1320">
        <v>1</v>
      </c>
      <c r="F71" s="1586" t="s">
        <v>203</v>
      </c>
      <c r="G71" s="1318" t="s">
        <v>572</v>
      </c>
      <c r="H71" s="1318" t="s">
        <v>1098</v>
      </c>
      <c r="I71" s="1318" t="s">
        <v>1058</v>
      </c>
      <c r="J71" s="1318" t="s">
        <v>465</v>
      </c>
      <c r="K71" s="1318" t="s">
        <v>1059</v>
      </c>
      <c r="L71" s="1318" t="s">
        <v>1060</v>
      </c>
      <c r="M71" s="1320">
        <v>4.166</v>
      </c>
      <c r="N71" s="1320">
        <v>3.33</v>
      </c>
      <c r="O71" s="1320">
        <v>0.836</v>
      </c>
      <c r="P71" s="1320"/>
      <c r="Q71" s="1592"/>
      <c r="R71" s="242"/>
      <c r="S71" s="242"/>
      <c r="T71" s="242"/>
    </row>
    <row r="72" spans="1:20" ht="13.5">
      <c r="A72" s="237"/>
      <c r="B72" s="1318">
        <v>5</v>
      </c>
      <c r="C72" s="1318">
        <v>19</v>
      </c>
      <c r="D72" s="1319" t="s">
        <v>1268</v>
      </c>
      <c r="E72" s="1320">
        <v>1</v>
      </c>
      <c r="F72" s="1586" t="s">
        <v>203</v>
      </c>
      <c r="G72" s="1318" t="s">
        <v>572</v>
      </c>
      <c r="H72" s="1318" t="s">
        <v>1098</v>
      </c>
      <c r="I72" s="1318" t="s">
        <v>1058</v>
      </c>
      <c r="J72" s="1318" t="s">
        <v>465</v>
      </c>
      <c r="K72" s="1318" t="s">
        <v>1059</v>
      </c>
      <c r="L72" s="1318" t="s">
        <v>1060</v>
      </c>
      <c r="M72" s="1320">
        <v>4.166</v>
      </c>
      <c r="N72" s="1320">
        <v>3.33</v>
      </c>
      <c r="O72" s="1320">
        <v>0.836</v>
      </c>
      <c r="P72" s="1320"/>
      <c r="Q72" s="1592"/>
      <c r="R72" s="242"/>
      <c r="S72" s="242"/>
      <c r="T72" s="242"/>
    </row>
    <row r="73" spans="1:20" ht="13.5">
      <c r="A73" s="237"/>
      <c r="B73" s="1318">
        <v>6</v>
      </c>
      <c r="C73" s="1318">
        <v>15</v>
      </c>
      <c r="D73" s="1319" t="s">
        <v>1581</v>
      </c>
      <c r="E73" s="1320">
        <v>1</v>
      </c>
      <c r="F73" s="1586" t="s">
        <v>203</v>
      </c>
      <c r="G73" s="1318" t="s">
        <v>572</v>
      </c>
      <c r="H73" s="1318" t="s">
        <v>1098</v>
      </c>
      <c r="I73" s="1318" t="s">
        <v>1058</v>
      </c>
      <c r="J73" s="1318" t="s">
        <v>465</v>
      </c>
      <c r="K73" s="1318" t="s">
        <v>1059</v>
      </c>
      <c r="L73" s="1318" t="s">
        <v>1060</v>
      </c>
      <c r="M73" s="1320">
        <v>4.166</v>
      </c>
      <c r="N73" s="1320">
        <v>3.33</v>
      </c>
      <c r="O73" s="1320">
        <v>0.836</v>
      </c>
      <c r="P73" s="1320"/>
      <c r="Q73" s="1592"/>
      <c r="R73" s="242"/>
      <c r="S73" s="242"/>
      <c r="T73" s="242"/>
    </row>
    <row r="74" spans="1:20" ht="13.5">
      <c r="A74" s="237"/>
      <c r="B74" s="1318">
        <v>7</v>
      </c>
      <c r="C74" s="1318">
        <v>16</v>
      </c>
      <c r="D74" s="1319" t="s">
        <v>1498</v>
      </c>
      <c r="E74" s="1320">
        <v>0.9</v>
      </c>
      <c r="F74" s="1586" t="s">
        <v>203</v>
      </c>
      <c r="G74" s="1318" t="s">
        <v>572</v>
      </c>
      <c r="H74" s="1318" t="s">
        <v>1098</v>
      </c>
      <c r="I74" s="1318" t="s">
        <v>1058</v>
      </c>
      <c r="J74" s="1318" t="s">
        <v>465</v>
      </c>
      <c r="K74" s="1318" t="s">
        <v>1059</v>
      </c>
      <c r="L74" s="1318" t="s">
        <v>1060</v>
      </c>
      <c r="M74" s="1320">
        <v>3.75</v>
      </c>
      <c r="N74" s="1320">
        <v>2.997</v>
      </c>
      <c r="O74" s="1320">
        <v>0.753</v>
      </c>
      <c r="P74" s="1320"/>
      <c r="Q74" s="1592"/>
      <c r="R74" s="242"/>
      <c r="S74" s="242"/>
      <c r="T74" s="242"/>
    </row>
    <row r="75" spans="1:20" ht="13.5">
      <c r="A75" s="237"/>
      <c r="B75" s="1318">
        <v>8</v>
      </c>
      <c r="C75" s="1318">
        <v>7</v>
      </c>
      <c r="D75" s="1319" t="s">
        <v>447</v>
      </c>
      <c r="E75" s="1320">
        <v>1</v>
      </c>
      <c r="F75" s="1586" t="s">
        <v>203</v>
      </c>
      <c r="G75" s="1318" t="s">
        <v>572</v>
      </c>
      <c r="H75" s="1318" t="s">
        <v>1098</v>
      </c>
      <c r="I75" s="1318" t="s">
        <v>1058</v>
      </c>
      <c r="J75" s="1318" t="s">
        <v>465</v>
      </c>
      <c r="K75" s="1318" t="s">
        <v>1059</v>
      </c>
      <c r="L75" s="1318" t="s">
        <v>1060</v>
      </c>
      <c r="M75" s="1320">
        <v>4.166</v>
      </c>
      <c r="N75" s="1320">
        <v>3.33</v>
      </c>
      <c r="O75" s="1320">
        <v>0.836</v>
      </c>
      <c r="P75" s="1320"/>
      <c r="Q75" s="1592"/>
      <c r="R75" s="242"/>
      <c r="S75" s="242"/>
      <c r="T75" s="242"/>
    </row>
    <row r="76" spans="1:20" ht="13.5">
      <c r="A76" s="237"/>
      <c r="B76" s="1318">
        <v>9</v>
      </c>
      <c r="C76" s="1318">
        <v>17</v>
      </c>
      <c r="D76" s="1319" t="s">
        <v>1582</v>
      </c>
      <c r="E76" s="1320">
        <v>1</v>
      </c>
      <c r="F76" s="1586" t="s">
        <v>203</v>
      </c>
      <c r="G76" s="1318" t="s">
        <v>572</v>
      </c>
      <c r="H76" s="1318" t="s">
        <v>1098</v>
      </c>
      <c r="I76" s="1318" t="s">
        <v>1058</v>
      </c>
      <c r="J76" s="1318" t="s">
        <v>465</v>
      </c>
      <c r="K76" s="1318" t="s">
        <v>1059</v>
      </c>
      <c r="L76" s="1318" t="s">
        <v>1060</v>
      </c>
      <c r="M76" s="1320">
        <v>4.166</v>
      </c>
      <c r="N76" s="1320">
        <v>3.33</v>
      </c>
      <c r="O76" s="1320">
        <v>0.836</v>
      </c>
      <c r="P76" s="1320"/>
      <c r="Q76" s="1592"/>
      <c r="R76" s="242"/>
      <c r="S76" s="242"/>
      <c r="T76" s="242"/>
    </row>
    <row r="77" spans="1:20" ht="13.5">
      <c r="A77" s="237"/>
      <c r="B77" s="1318">
        <v>10</v>
      </c>
      <c r="C77" s="1318">
        <v>37</v>
      </c>
      <c r="D77" s="1319" t="s">
        <v>1583</v>
      </c>
      <c r="E77" s="1320">
        <v>0.7</v>
      </c>
      <c r="F77" s="1586" t="s">
        <v>203</v>
      </c>
      <c r="G77" s="1318" t="s">
        <v>1061</v>
      </c>
      <c r="H77" s="1318" t="s">
        <v>1098</v>
      </c>
      <c r="I77" s="1318" t="s">
        <v>1058</v>
      </c>
      <c r="J77" s="1318" t="s">
        <v>465</v>
      </c>
      <c r="K77" s="1318" t="s">
        <v>1059</v>
      </c>
      <c r="L77" s="1318" t="s">
        <v>1062</v>
      </c>
      <c r="M77" s="1320">
        <v>2.916</v>
      </c>
      <c r="N77" s="1320">
        <v>2.331</v>
      </c>
      <c r="O77" s="1320"/>
      <c r="P77" s="1320">
        <v>0.585</v>
      </c>
      <c r="Q77" s="1592"/>
      <c r="R77" s="242"/>
      <c r="S77" s="242"/>
      <c r="T77" s="242"/>
    </row>
    <row r="78" spans="1:20" ht="13.5">
      <c r="A78" s="237"/>
      <c r="B78" s="1318">
        <v>11</v>
      </c>
      <c r="C78" s="1318">
        <v>17</v>
      </c>
      <c r="D78" s="1319" t="s">
        <v>1285</v>
      </c>
      <c r="E78" s="1320">
        <v>1</v>
      </c>
      <c r="F78" s="1586" t="s">
        <v>203</v>
      </c>
      <c r="G78" s="1318" t="s">
        <v>572</v>
      </c>
      <c r="H78" s="1318" t="s">
        <v>1098</v>
      </c>
      <c r="I78" s="1318" t="s">
        <v>1058</v>
      </c>
      <c r="J78" s="1318" t="s">
        <v>465</v>
      </c>
      <c r="K78" s="1318" t="s">
        <v>1059</v>
      </c>
      <c r="L78" s="1318" t="s">
        <v>1060</v>
      </c>
      <c r="M78" s="1320">
        <v>4.166</v>
      </c>
      <c r="N78" s="1320">
        <v>3.33</v>
      </c>
      <c r="O78" s="1320">
        <v>0.836</v>
      </c>
      <c r="P78" s="1320"/>
      <c r="Q78" s="1592"/>
      <c r="R78" s="242"/>
      <c r="S78" s="242"/>
      <c r="T78" s="242"/>
    </row>
    <row r="79" spans="1:20" ht="13.5">
      <c r="A79" s="237"/>
      <c r="B79" s="1318">
        <v>12</v>
      </c>
      <c r="C79" s="1318">
        <v>12</v>
      </c>
      <c r="D79" s="1319" t="s">
        <v>1495</v>
      </c>
      <c r="E79" s="1320">
        <v>0.8</v>
      </c>
      <c r="F79" s="1586" t="s">
        <v>203</v>
      </c>
      <c r="G79" s="1318" t="s">
        <v>572</v>
      </c>
      <c r="H79" s="1318" t="s">
        <v>1098</v>
      </c>
      <c r="I79" s="1318" t="s">
        <v>1058</v>
      </c>
      <c r="J79" s="1318" t="s">
        <v>465</v>
      </c>
      <c r="K79" s="1318" t="s">
        <v>1059</v>
      </c>
      <c r="L79" s="1318" t="s">
        <v>1060</v>
      </c>
      <c r="M79" s="1320">
        <v>3.333</v>
      </c>
      <c r="N79" s="1320">
        <v>2.666</v>
      </c>
      <c r="O79" s="1320">
        <v>0.667</v>
      </c>
      <c r="P79" s="1320"/>
      <c r="Q79" s="1592"/>
      <c r="R79" s="242"/>
      <c r="S79" s="242"/>
      <c r="T79" s="242"/>
    </row>
    <row r="80" spans="1:20" ht="13.5">
      <c r="A80" s="237"/>
      <c r="B80" s="1318">
        <v>13</v>
      </c>
      <c r="C80" s="1318">
        <v>32</v>
      </c>
      <c r="D80" s="1319" t="s">
        <v>1584</v>
      </c>
      <c r="E80" s="1320">
        <v>1</v>
      </c>
      <c r="F80" s="1586" t="s">
        <v>203</v>
      </c>
      <c r="G80" s="1318" t="s">
        <v>572</v>
      </c>
      <c r="H80" s="1318" t="s">
        <v>1098</v>
      </c>
      <c r="I80" s="1318" t="s">
        <v>1058</v>
      </c>
      <c r="J80" s="1318" t="s">
        <v>465</v>
      </c>
      <c r="K80" s="1318" t="s">
        <v>1059</v>
      </c>
      <c r="L80" s="1321" t="s">
        <v>1060</v>
      </c>
      <c r="M80" s="1320">
        <v>4.166</v>
      </c>
      <c r="N80" s="1320">
        <v>3.33</v>
      </c>
      <c r="O80" s="1320">
        <v>0.836</v>
      </c>
      <c r="P80" s="1320"/>
      <c r="Q80" s="1592"/>
      <c r="R80" s="242"/>
      <c r="S80" s="242"/>
      <c r="T80" s="242"/>
    </row>
    <row r="81" spans="1:20" ht="13.5">
      <c r="A81" s="237"/>
      <c r="B81" s="1318">
        <v>14</v>
      </c>
      <c r="C81" s="1318">
        <v>33</v>
      </c>
      <c r="D81" s="1319" t="s">
        <v>1530</v>
      </c>
      <c r="E81" s="1320">
        <v>1</v>
      </c>
      <c r="F81" s="1586" t="s">
        <v>203</v>
      </c>
      <c r="G81" s="1318" t="s">
        <v>1061</v>
      </c>
      <c r="H81" s="1318" t="s">
        <v>1098</v>
      </c>
      <c r="I81" s="1318" t="s">
        <v>1058</v>
      </c>
      <c r="J81" s="1318" t="s">
        <v>465</v>
      </c>
      <c r="K81" s="1318" t="s">
        <v>1059</v>
      </c>
      <c r="L81" s="1321" t="s">
        <v>1062</v>
      </c>
      <c r="M81" s="1320">
        <v>4.166</v>
      </c>
      <c r="N81" s="1320">
        <v>3.33</v>
      </c>
      <c r="O81" s="1320"/>
      <c r="P81" s="1320">
        <v>0.836</v>
      </c>
      <c r="Q81" s="1592"/>
      <c r="R81" s="242"/>
      <c r="S81" s="242"/>
      <c r="T81" s="242"/>
    </row>
    <row r="82" spans="1:20" ht="13.5">
      <c r="A82" s="237"/>
      <c r="B82" s="1322">
        <v>15</v>
      </c>
      <c r="C82" s="1322">
        <v>17</v>
      </c>
      <c r="D82" s="1319" t="s">
        <v>1314</v>
      </c>
      <c r="E82" s="1323">
        <v>0.9</v>
      </c>
      <c r="F82" s="1586" t="s">
        <v>203</v>
      </c>
      <c r="G82" s="1318" t="s">
        <v>572</v>
      </c>
      <c r="H82" s="1318" t="s">
        <v>1098</v>
      </c>
      <c r="I82" s="1322" t="s">
        <v>1058</v>
      </c>
      <c r="J82" s="1322" t="s">
        <v>465</v>
      </c>
      <c r="K82" s="1318" t="s">
        <v>1059</v>
      </c>
      <c r="L82" s="1324" t="s">
        <v>1060</v>
      </c>
      <c r="M82" s="1323">
        <v>3.75</v>
      </c>
      <c r="N82" s="1323">
        <v>2.997</v>
      </c>
      <c r="O82" s="1323">
        <v>0.753</v>
      </c>
      <c r="P82" s="1323"/>
      <c r="Q82" s="1593"/>
      <c r="R82" s="237"/>
      <c r="S82" s="237"/>
      <c r="T82" s="237"/>
    </row>
    <row r="83" spans="1:20" ht="13.5">
      <c r="A83" s="237"/>
      <c r="B83" s="1322">
        <v>16</v>
      </c>
      <c r="C83" s="1322">
        <v>48</v>
      </c>
      <c r="D83" s="1319" t="s">
        <v>1490</v>
      </c>
      <c r="E83" s="1323">
        <v>0.3</v>
      </c>
      <c r="F83" s="1586" t="s">
        <v>203</v>
      </c>
      <c r="G83" s="1318" t="s">
        <v>1061</v>
      </c>
      <c r="H83" s="1318" t="s">
        <v>1098</v>
      </c>
      <c r="I83" s="1318" t="s">
        <v>1058</v>
      </c>
      <c r="J83" s="1318" t="s">
        <v>465</v>
      </c>
      <c r="K83" s="1318" t="s">
        <v>1059</v>
      </c>
      <c r="L83" s="1324" t="s">
        <v>1062</v>
      </c>
      <c r="M83" s="1323">
        <v>1.25</v>
      </c>
      <c r="N83" s="1323">
        <v>0.999</v>
      </c>
      <c r="O83" s="1323"/>
      <c r="P83" s="1323">
        <v>0.251</v>
      </c>
      <c r="Q83" s="1593"/>
      <c r="R83" s="237"/>
      <c r="S83" s="237"/>
      <c r="T83" s="237"/>
    </row>
    <row r="84" spans="1:20" ht="13.5">
      <c r="A84" s="237"/>
      <c r="B84" s="1322">
        <v>17</v>
      </c>
      <c r="C84" s="1322">
        <v>4</v>
      </c>
      <c r="D84" s="1319" t="s">
        <v>1526</v>
      </c>
      <c r="E84" s="1323">
        <v>0.9</v>
      </c>
      <c r="F84" s="1586" t="s">
        <v>203</v>
      </c>
      <c r="G84" s="1318" t="s">
        <v>572</v>
      </c>
      <c r="H84" s="1318" t="s">
        <v>1098</v>
      </c>
      <c r="I84" s="1318" t="s">
        <v>1058</v>
      </c>
      <c r="J84" s="1318" t="s">
        <v>465</v>
      </c>
      <c r="K84" s="1318" t="s">
        <v>1059</v>
      </c>
      <c r="L84" s="1324" t="s">
        <v>1060</v>
      </c>
      <c r="M84" s="1323">
        <v>3.75</v>
      </c>
      <c r="N84" s="1323">
        <v>2.997</v>
      </c>
      <c r="O84" s="1323">
        <v>0.753</v>
      </c>
      <c r="P84" s="1323"/>
      <c r="Q84" s="1593"/>
      <c r="R84" s="1317"/>
      <c r="S84" s="1317"/>
      <c r="T84" s="1317"/>
    </row>
    <row r="85" spans="1:20" ht="13.5">
      <c r="A85" s="237"/>
      <c r="B85" s="1322">
        <v>18</v>
      </c>
      <c r="C85" s="1322">
        <v>5</v>
      </c>
      <c r="D85" s="1319" t="s">
        <v>447</v>
      </c>
      <c r="E85" s="1323">
        <v>1</v>
      </c>
      <c r="F85" s="1586" t="s">
        <v>203</v>
      </c>
      <c r="G85" s="1318" t="s">
        <v>572</v>
      </c>
      <c r="H85" s="1318" t="s">
        <v>1098</v>
      </c>
      <c r="I85" s="1318" t="s">
        <v>1058</v>
      </c>
      <c r="J85" s="1318" t="s">
        <v>465</v>
      </c>
      <c r="K85" s="1318" t="s">
        <v>1059</v>
      </c>
      <c r="L85" s="1324" t="s">
        <v>1060</v>
      </c>
      <c r="M85" s="1323">
        <v>4.166</v>
      </c>
      <c r="N85" s="1323">
        <v>3.33</v>
      </c>
      <c r="O85" s="1323">
        <v>0.836</v>
      </c>
      <c r="P85" s="1323"/>
      <c r="Q85" s="1593"/>
      <c r="R85" s="237"/>
      <c r="S85" s="237"/>
      <c r="T85" s="237"/>
    </row>
    <row r="86" spans="1:20" ht="13.5">
      <c r="A86" s="237"/>
      <c r="B86" s="1322">
        <v>19</v>
      </c>
      <c r="C86" s="1322">
        <v>32</v>
      </c>
      <c r="D86" s="1319" t="s">
        <v>1585</v>
      </c>
      <c r="E86" s="1323">
        <v>0.2</v>
      </c>
      <c r="F86" s="1586" t="s">
        <v>203</v>
      </c>
      <c r="G86" s="1318" t="s">
        <v>1061</v>
      </c>
      <c r="H86" s="1318" t="s">
        <v>1098</v>
      </c>
      <c r="I86" s="1318" t="s">
        <v>1058</v>
      </c>
      <c r="J86" s="1318" t="s">
        <v>465</v>
      </c>
      <c r="K86" s="1318" t="s">
        <v>1059</v>
      </c>
      <c r="L86" s="1324" t="s">
        <v>1062</v>
      </c>
      <c r="M86" s="1323">
        <v>0.833</v>
      </c>
      <c r="N86" s="1323">
        <v>0.666</v>
      </c>
      <c r="O86" s="1323"/>
      <c r="P86" s="1323">
        <v>0.167</v>
      </c>
      <c r="Q86" s="1593"/>
      <c r="R86" s="237"/>
      <c r="S86" s="237"/>
      <c r="T86" s="237"/>
    </row>
    <row r="87" spans="1:20" ht="13.5">
      <c r="A87" s="237"/>
      <c r="B87" s="1322">
        <v>20</v>
      </c>
      <c r="C87" s="1322">
        <v>29</v>
      </c>
      <c r="D87" s="1319" t="s">
        <v>1586</v>
      </c>
      <c r="E87" s="1323">
        <v>1</v>
      </c>
      <c r="F87" s="1586" t="s">
        <v>203</v>
      </c>
      <c r="G87" s="1318" t="s">
        <v>572</v>
      </c>
      <c r="H87" s="1318" t="s">
        <v>1098</v>
      </c>
      <c r="I87" s="1318" t="s">
        <v>1058</v>
      </c>
      <c r="J87" s="1318" t="s">
        <v>465</v>
      </c>
      <c r="K87" s="1318" t="s">
        <v>1059</v>
      </c>
      <c r="L87" s="1324" t="s">
        <v>1060</v>
      </c>
      <c r="M87" s="1323">
        <v>4.166</v>
      </c>
      <c r="N87" s="1323">
        <v>3.33</v>
      </c>
      <c r="O87" s="1323">
        <v>0.836</v>
      </c>
      <c r="P87" s="1323"/>
      <c r="Q87" s="1593"/>
      <c r="R87" s="237"/>
      <c r="S87" s="237"/>
      <c r="T87" s="237"/>
    </row>
    <row r="88" spans="1:20" ht="13.5">
      <c r="A88" s="237"/>
      <c r="B88" s="1322">
        <v>21</v>
      </c>
      <c r="C88" s="1322">
        <v>43</v>
      </c>
      <c r="D88" s="1319" t="s">
        <v>1530</v>
      </c>
      <c r="E88" s="1323">
        <v>0.9</v>
      </c>
      <c r="F88" s="1586" t="s">
        <v>203</v>
      </c>
      <c r="G88" s="1318" t="s">
        <v>1061</v>
      </c>
      <c r="H88" s="1318" t="s">
        <v>1098</v>
      </c>
      <c r="I88" s="1318" t="s">
        <v>1058</v>
      </c>
      <c r="J88" s="1318" t="s">
        <v>465</v>
      </c>
      <c r="K88" s="1318" t="s">
        <v>1059</v>
      </c>
      <c r="L88" s="1324" t="s">
        <v>1062</v>
      </c>
      <c r="M88" s="1323">
        <v>3.75</v>
      </c>
      <c r="N88" s="1323">
        <v>2.997</v>
      </c>
      <c r="O88" s="1323"/>
      <c r="P88" s="1323">
        <v>0.753</v>
      </c>
      <c r="Q88" s="1593"/>
      <c r="R88" s="237"/>
      <c r="S88" s="237"/>
      <c r="T88" s="237"/>
    </row>
    <row r="89" spans="1:20" ht="13.5">
      <c r="A89" s="237"/>
      <c r="B89" s="1322">
        <v>22</v>
      </c>
      <c r="C89" s="1322">
        <v>37</v>
      </c>
      <c r="D89" s="1319" t="s">
        <v>1587</v>
      </c>
      <c r="E89" s="1323">
        <v>1</v>
      </c>
      <c r="F89" s="1586" t="s">
        <v>203</v>
      </c>
      <c r="G89" s="1318" t="s">
        <v>1061</v>
      </c>
      <c r="H89" s="1318" t="s">
        <v>1098</v>
      </c>
      <c r="I89" s="1318" t="s">
        <v>1058</v>
      </c>
      <c r="J89" s="1318" t="s">
        <v>465</v>
      </c>
      <c r="K89" s="1318" t="s">
        <v>1059</v>
      </c>
      <c r="L89" s="1324" t="s">
        <v>1062</v>
      </c>
      <c r="M89" s="1323">
        <v>4.166</v>
      </c>
      <c r="N89" s="1323">
        <v>3.33</v>
      </c>
      <c r="O89" s="1323"/>
      <c r="P89" s="1323">
        <v>0.836</v>
      </c>
      <c r="Q89" s="1593"/>
      <c r="R89" s="237"/>
      <c r="S89" s="237"/>
      <c r="T89" s="237"/>
    </row>
    <row r="90" spans="1:20" ht="13.5">
      <c r="A90" s="237"/>
      <c r="B90" s="1322">
        <v>23</v>
      </c>
      <c r="C90" s="1322">
        <v>33</v>
      </c>
      <c r="D90" s="1319" t="s">
        <v>1581</v>
      </c>
      <c r="E90" s="1323">
        <v>1</v>
      </c>
      <c r="F90" s="1586" t="s">
        <v>203</v>
      </c>
      <c r="G90" s="1318" t="s">
        <v>1061</v>
      </c>
      <c r="H90" s="1318" t="s">
        <v>1098</v>
      </c>
      <c r="I90" s="1322" t="s">
        <v>1058</v>
      </c>
      <c r="J90" s="1322" t="s">
        <v>465</v>
      </c>
      <c r="K90" s="1318" t="s">
        <v>1059</v>
      </c>
      <c r="L90" s="1324" t="s">
        <v>1062</v>
      </c>
      <c r="M90" s="1323">
        <v>4.166</v>
      </c>
      <c r="N90" s="1323">
        <v>3.33</v>
      </c>
      <c r="O90" s="1323"/>
      <c r="P90" s="1323">
        <v>0.836</v>
      </c>
      <c r="Q90" s="1593"/>
      <c r="R90" s="237"/>
      <c r="S90" s="237"/>
      <c r="T90" s="237"/>
    </row>
    <row r="91" spans="1:20" ht="12.75">
      <c r="A91" s="257" t="s">
        <v>298</v>
      </c>
      <c r="B91" s="242"/>
      <c r="C91" s="242"/>
      <c r="D91" s="242"/>
      <c r="E91" s="919">
        <f>SUM(E68:E90)</f>
        <v>20.5</v>
      </c>
      <c r="F91" s="242"/>
      <c r="G91" s="242"/>
      <c r="H91" s="242"/>
      <c r="I91" s="242"/>
      <c r="J91" s="242"/>
      <c r="K91" s="242"/>
      <c r="L91" s="242"/>
      <c r="M91" s="1325">
        <f>M90+M89+M88+M87+M86+M85+M84+M83+M82+M81+M80+M79+M78+M77+M76+M75+M74+M73+M72+M71+M70+M69+M68</f>
        <v>85.40599999999996</v>
      </c>
      <c r="N91" s="1325">
        <f aca="true" t="shared" si="3" ref="N91:T91">N90+N89+N88+N87+N86+N85+N84+N83+N82+N81+N80+N79+N78+N77+N76+N75+N74+N73+N72+N71+N70+N69+N68</f>
        <v>68.26699999999998</v>
      </c>
      <c r="O91" s="1325">
        <f t="shared" si="3"/>
        <v>12.039000000000001</v>
      </c>
      <c r="P91" s="1325">
        <f t="shared" si="3"/>
        <v>5.1</v>
      </c>
      <c r="Q91" s="1325">
        <f t="shared" si="3"/>
        <v>0</v>
      </c>
      <c r="R91" s="1325">
        <f t="shared" si="3"/>
        <v>0</v>
      </c>
      <c r="S91" s="1325">
        <f t="shared" si="3"/>
        <v>0</v>
      </c>
      <c r="T91" s="1325">
        <f t="shared" si="3"/>
        <v>0</v>
      </c>
    </row>
    <row r="92" spans="1:20" ht="12.75">
      <c r="A92" s="1585" t="s">
        <v>477</v>
      </c>
      <c r="B92" s="1594">
        <v>1</v>
      </c>
      <c r="C92" s="1326">
        <v>62</v>
      </c>
      <c r="D92" s="1326">
        <v>15.4</v>
      </c>
      <c r="E92" s="1326">
        <v>0.6</v>
      </c>
      <c r="F92" s="1594" t="s">
        <v>203</v>
      </c>
      <c r="G92" s="1318" t="s">
        <v>1061</v>
      </c>
      <c r="H92" s="1318" t="s">
        <v>1098</v>
      </c>
      <c r="I92" s="1322" t="s">
        <v>1058</v>
      </c>
      <c r="J92" s="1322" t="s">
        <v>465</v>
      </c>
      <c r="K92" s="1318" t="s">
        <v>1059</v>
      </c>
      <c r="L92" s="1324" t="s">
        <v>1062</v>
      </c>
      <c r="M92" s="237">
        <v>2.5</v>
      </c>
      <c r="N92" s="237">
        <v>1.98</v>
      </c>
      <c r="O92" s="237"/>
      <c r="P92" s="237">
        <v>0.52</v>
      </c>
      <c r="Q92" s="237"/>
      <c r="R92" s="237"/>
      <c r="S92" s="237"/>
      <c r="T92" s="237"/>
    </row>
    <row r="93" spans="1:20" ht="12.75">
      <c r="A93" s="1317"/>
      <c r="B93" s="1594">
        <v>2</v>
      </c>
      <c r="C93" s="1326">
        <v>80</v>
      </c>
      <c r="D93" s="1326">
        <v>1.3</v>
      </c>
      <c r="E93" s="1326">
        <v>1</v>
      </c>
      <c r="F93" s="1594" t="s">
        <v>203</v>
      </c>
      <c r="G93" s="1318" t="s">
        <v>1061</v>
      </c>
      <c r="H93" s="1318" t="s">
        <v>1098</v>
      </c>
      <c r="I93" s="1322" t="s">
        <v>1058</v>
      </c>
      <c r="J93" s="1322" t="s">
        <v>465</v>
      </c>
      <c r="K93" s="1318" t="s">
        <v>1059</v>
      </c>
      <c r="L93" s="1324" t="s">
        <v>1062</v>
      </c>
      <c r="M93" s="237">
        <v>4.2</v>
      </c>
      <c r="N93" s="237">
        <v>3.3</v>
      </c>
      <c r="O93" s="237"/>
      <c r="P93" s="237">
        <v>0.9</v>
      </c>
      <c r="Q93" s="237"/>
      <c r="R93" s="237"/>
      <c r="S93" s="237"/>
      <c r="T93" s="237"/>
    </row>
    <row r="94" spans="1:20" ht="12.75">
      <c r="A94" s="1317"/>
      <c r="B94" s="1594">
        <v>3</v>
      </c>
      <c r="C94" s="1326">
        <v>62</v>
      </c>
      <c r="D94" s="1326">
        <v>15.3</v>
      </c>
      <c r="E94" s="1326">
        <v>1</v>
      </c>
      <c r="F94" s="1594" t="s">
        <v>203</v>
      </c>
      <c r="G94" s="1318" t="s">
        <v>1061</v>
      </c>
      <c r="H94" s="1318" t="s">
        <v>1098</v>
      </c>
      <c r="I94" s="1322" t="s">
        <v>1058</v>
      </c>
      <c r="J94" s="1322" t="s">
        <v>465</v>
      </c>
      <c r="K94" s="1318" t="s">
        <v>1059</v>
      </c>
      <c r="L94" s="1324" t="s">
        <v>1062</v>
      </c>
      <c r="M94" s="237">
        <v>4.2</v>
      </c>
      <c r="N94" s="237">
        <v>3.3</v>
      </c>
      <c r="O94" s="237"/>
      <c r="P94" s="237">
        <v>0.9</v>
      </c>
      <c r="Q94" s="237"/>
      <c r="R94" s="237"/>
      <c r="S94" s="237"/>
      <c r="T94" s="237"/>
    </row>
    <row r="95" spans="1:20" ht="12.75">
      <c r="A95" s="1317"/>
      <c r="B95" s="1594">
        <v>4</v>
      </c>
      <c r="C95" s="1326">
        <v>69</v>
      </c>
      <c r="D95" s="1326">
        <v>11.4</v>
      </c>
      <c r="E95" s="1326">
        <v>1</v>
      </c>
      <c r="F95" s="1594" t="s">
        <v>203</v>
      </c>
      <c r="G95" s="1318" t="s">
        <v>1061</v>
      </c>
      <c r="H95" s="1318" t="s">
        <v>1098</v>
      </c>
      <c r="I95" s="1322" t="s">
        <v>1058</v>
      </c>
      <c r="J95" s="1322" t="s">
        <v>465</v>
      </c>
      <c r="K95" s="1318" t="s">
        <v>1059</v>
      </c>
      <c r="L95" s="1324" t="s">
        <v>1062</v>
      </c>
      <c r="M95" s="237">
        <v>4.2</v>
      </c>
      <c r="N95" s="237">
        <v>3.3</v>
      </c>
      <c r="O95" s="237"/>
      <c r="P95" s="237">
        <v>0.9</v>
      </c>
      <c r="Q95" s="237"/>
      <c r="R95" s="237"/>
      <c r="S95" s="237"/>
      <c r="T95" s="237"/>
    </row>
    <row r="96" spans="1:20" ht="12.75">
      <c r="A96" s="1317"/>
      <c r="B96" s="1594">
        <v>5</v>
      </c>
      <c r="C96" s="1326">
        <v>62</v>
      </c>
      <c r="D96" s="1326">
        <v>15.2</v>
      </c>
      <c r="E96" s="1326">
        <v>1</v>
      </c>
      <c r="F96" s="1594" t="s">
        <v>203</v>
      </c>
      <c r="G96" s="1318" t="s">
        <v>1061</v>
      </c>
      <c r="H96" s="1318" t="s">
        <v>1098</v>
      </c>
      <c r="I96" s="1322" t="s">
        <v>1058</v>
      </c>
      <c r="J96" s="1322" t="s">
        <v>465</v>
      </c>
      <c r="K96" s="1318" t="s">
        <v>1059</v>
      </c>
      <c r="L96" s="1324" t="s">
        <v>1062</v>
      </c>
      <c r="M96" s="237">
        <v>4.2</v>
      </c>
      <c r="N96" s="237">
        <v>3.3</v>
      </c>
      <c r="O96" s="237"/>
      <c r="P96" s="237">
        <v>0.9</v>
      </c>
      <c r="Q96" s="237"/>
      <c r="R96" s="237"/>
      <c r="S96" s="237"/>
      <c r="T96" s="237"/>
    </row>
    <row r="97" spans="1:20" ht="12.75">
      <c r="A97" s="257" t="s">
        <v>298</v>
      </c>
      <c r="B97" s="242"/>
      <c r="C97" s="242"/>
      <c r="D97" s="242"/>
      <c r="E97" s="919">
        <f>SUM(E92:E96)</f>
        <v>4.6</v>
      </c>
      <c r="F97" s="242"/>
      <c r="G97" s="242"/>
      <c r="H97" s="242"/>
      <c r="I97" s="242"/>
      <c r="J97" s="242"/>
      <c r="K97" s="242"/>
      <c r="L97" s="242"/>
      <c r="M97" s="1590">
        <f>M96+M95+M94+M93+M92</f>
        <v>19.3</v>
      </c>
      <c r="N97" s="242">
        <f aca="true" t="shared" si="4" ref="N97:T97">N96+N95+N94+N93+N92</f>
        <v>15.18</v>
      </c>
      <c r="O97" s="242">
        <f t="shared" si="4"/>
        <v>0</v>
      </c>
      <c r="P97" s="242">
        <f t="shared" si="4"/>
        <v>4.12</v>
      </c>
      <c r="Q97" s="242">
        <f t="shared" si="4"/>
        <v>0</v>
      </c>
      <c r="R97" s="242">
        <f t="shared" si="4"/>
        <v>0</v>
      </c>
      <c r="S97" s="242">
        <f t="shared" si="4"/>
        <v>0</v>
      </c>
      <c r="T97" s="242">
        <f t="shared" si="4"/>
        <v>0</v>
      </c>
    </row>
    <row r="98" spans="1:20" ht="12.75">
      <c r="A98" s="1585" t="s">
        <v>478</v>
      </c>
      <c r="B98" s="237">
        <v>1</v>
      </c>
      <c r="C98" s="237">
        <v>36</v>
      </c>
      <c r="D98" s="237">
        <v>11</v>
      </c>
      <c r="E98" s="237">
        <v>0.2</v>
      </c>
      <c r="F98" s="237" t="s">
        <v>307</v>
      </c>
      <c r="G98" s="237" t="s">
        <v>1067</v>
      </c>
      <c r="H98" s="1318" t="s">
        <v>1098</v>
      </c>
      <c r="I98" s="1322" t="s">
        <v>465</v>
      </c>
      <c r="J98" s="1322" t="s">
        <v>465</v>
      </c>
      <c r="K98" s="1318" t="s">
        <v>1588</v>
      </c>
      <c r="L98" s="237" t="s">
        <v>1066</v>
      </c>
      <c r="M98" s="240">
        <v>0.8</v>
      </c>
      <c r="N98" s="240"/>
      <c r="O98" s="240">
        <v>0.64</v>
      </c>
      <c r="P98" s="240"/>
      <c r="Q98" s="240"/>
      <c r="R98" s="240">
        <v>0.16</v>
      </c>
      <c r="S98" s="240"/>
      <c r="T98" s="240"/>
    </row>
    <row r="99" spans="1:20" ht="12.75">
      <c r="A99" s="1317"/>
      <c r="B99" s="237">
        <v>2</v>
      </c>
      <c r="C99" s="237">
        <v>59</v>
      </c>
      <c r="D99" s="237">
        <v>13</v>
      </c>
      <c r="E99" s="237">
        <v>0.5</v>
      </c>
      <c r="F99" s="237" t="s">
        <v>307</v>
      </c>
      <c r="G99" s="237" t="s">
        <v>472</v>
      </c>
      <c r="H99" s="1318" t="s">
        <v>1098</v>
      </c>
      <c r="I99" s="1322" t="s">
        <v>465</v>
      </c>
      <c r="J99" s="1322" t="s">
        <v>465</v>
      </c>
      <c r="K99" s="1318" t="s">
        <v>1588</v>
      </c>
      <c r="L99" s="237" t="s">
        <v>1066</v>
      </c>
      <c r="M99" s="240">
        <v>2</v>
      </c>
      <c r="N99" s="240"/>
      <c r="O99" s="240">
        <v>1.6</v>
      </c>
      <c r="P99" s="240"/>
      <c r="Q99" s="240"/>
      <c r="R99" s="240">
        <v>0.4</v>
      </c>
      <c r="S99" s="240"/>
      <c r="T99" s="240"/>
    </row>
    <row r="100" spans="1:20" ht="12.75">
      <c r="A100" s="1317"/>
      <c r="B100" s="237">
        <v>3</v>
      </c>
      <c r="C100" s="237">
        <v>59</v>
      </c>
      <c r="D100" s="237">
        <v>42</v>
      </c>
      <c r="E100" s="237">
        <v>0.7</v>
      </c>
      <c r="F100" s="237" t="s">
        <v>307</v>
      </c>
      <c r="G100" s="237" t="s">
        <v>472</v>
      </c>
      <c r="H100" s="1318" t="s">
        <v>1098</v>
      </c>
      <c r="I100" s="1322" t="s">
        <v>465</v>
      </c>
      <c r="J100" s="1322" t="s">
        <v>465</v>
      </c>
      <c r="K100" s="1318" t="s">
        <v>1588</v>
      </c>
      <c r="L100" s="237" t="s">
        <v>1066</v>
      </c>
      <c r="M100" s="240">
        <v>2.82</v>
      </c>
      <c r="N100" s="240"/>
      <c r="O100" s="240">
        <v>2.24</v>
      </c>
      <c r="P100" s="240"/>
      <c r="Q100" s="240"/>
      <c r="R100" s="240">
        <v>0.58</v>
      </c>
      <c r="S100" s="240"/>
      <c r="T100" s="240"/>
    </row>
    <row r="101" spans="1:20" ht="12.75">
      <c r="A101" s="237"/>
      <c r="B101" s="237">
        <v>4</v>
      </c>
      <c r="C101" s="237">
        <v>59</v>
      </c>
      <c r="D101" s="237">
        <v>11</v>
      </c>
      <c r="E101" s="237">
        <v>0.6</v>
      </c>
      <c r="F101" s="237" t="s">
        <v>307</v>
      </c>
      <c r="G101" s="237" t="s">
        <v>472</v>
      </c>
      <c r="H101" s="1318" t="s">
        <v>1098</v>
      </c>
      <c r="I101" s="1322" t="s">
        <v>465</v>
      </c>
      <c r="J101" s="1322" t="s">
        <v>465</v>
      </c>
      <c r="K101" s="1318" t="s">
        <v>1588</v>
      </c>
      <c r="L101" s="237" t="s">
        <v>1066</v>
      </c>
      <c r="M101" s="240">
        <v>2.4</v>
      </c>
      <c r="N101" s="240"/>
      <c r="O101" s="240">
        <v>1.92</v>
      </c>
      <c r="P101" s="240"/>
      <c r="Q101" s="240"/>
      <c r="R101" s="240">
        <v>0.48</v>
      </c>
      <c r="S101" s="240"/>
      <c r="T101" s="240"/>
    </row>
    <row r="102" spans="1:20" ht="12.75">
      <c r="A102" s="237"/>
      <c r="B102" s="237">
        <v>5</v>
      </c>
      <c r="C102" s="237">
        <v>44</v>
      </c>
      <c r="D102" s="237">
        <v>16</v>
      </c>
      <c r="E102" s="237">
        <v>1</v>
      </c>
      <c r="F102" s="237" t="s">
        <v>307</v>
      </c>
      <c r="G102" s="237" t="s">
        <v>472</v>
      </c>
      <c r="H102" s="1318" t="s">
        <v>1098</v>
      </c>
      <c r="I102" s="1322" t="s">
        <v>465</v>
      </c>
      <c r="J102" s="1322" t="s">
        <v>465</v>
      </c>
      <c r="K102" s="1318" t="s">
        <v>1588</v>
      </c>
      <c r="L102" s="237" t="s">
        <v>1066</v>
      </c>
      <c r="M102" s="240">
        <v>4</v>
      </c>
      <c r="N102" s="240"/>
      <c r="O102" s="240">
        <v>3.2</v>
      </c>
      <c r="P102" s="240"/>
      <c r="Q102" s="240"/>
      <c r="R102" s="240">
        <v>0.8</v>
      </c>
      <c r="S102" s="240"/>
      <c r="T102" s="240"/>
    </row>
    <row r="103" spans="1:20" ht="12.75">
      <c r="A103" s="257" t="s">
        <v>298</v>
      </c>
      <c r="B103" s="237"/>
      <c r="C103" s="237"/>
      <c r="D103" s="237"/>
      <c r="E103" s="919">
        <f>E102+E101+E100+E99+E98</f>
        <v>3</v>
      </c>
      <c r="F103" s="242"/>
      <c r="G103" s="242"/>
      <c r="H103" s="242"/>
      <c r="I103" s="242"/>
      <c r="J103" s="242"/>
      <c r="K103" s="242"/>
      <c r="L103" s="242"/>
      <c r="M103" s="1590">
        <f>SUM(M98:M102)</f>
        <v>12.02</v>
      </c>
      <c r="N103" s="1590">
        <f aca="true" t="shared" si="5" ref="N103:T103">SUM(N98:N102)</f>
        <v>0</v>
      </c>
      <c r="O103" s="1590">
        <f t="shared" si="5"/>
        <v>9.600000000000001</v>
      </c>
      <c r="P103" s="1590">
        <f t="shared" si="5"/>
        <v>0</v>
      </c>
      <c r="Q103" s="1590">
        <f t="shared" si="5"/>
        <v>0</v>
      </c>
      <c r="R103" s="1590">
        <f t="shared" si="5"/>
        <v>2.42</v>
      </c>
      <c r="S103" s="1590">
        <f t="shared" si="5"/>
        <v>0</v>
      </c>
      <c r="T103" s="1590">
        <f t="shared" si="5"/>
        <v>0</v>
      </c>
    </row>
    <row r="104" spans="1:20" ht="12.75">
      <c r="A104" s="246" t="s">
        <v>480</v>
      </c>
      <c r="B104" s="246"/>
      <c r="C104" s="246"/>
      <c r="D104" s="246"/>
      <c r="E104" s="1591">
        <f>E103+E97+E91+E67+E54+E52+E33+E19</f>
        <v>66.4</v>
      </c>
      <c r="F104" s="1020"/>
      <c r="G104" s="1020"/>
      <c r="H104" s="1020"/>
      <c r="I104" s="1020"/>
      <c r="J104" s="1020"/>
      <c r="K104" s="1020"/>
      <c r="L104" s="1020"/>
      <c r="M104" s="1020">
        <f aca="true" t="shared" si="6" ref="M104:T104">M103+M97+M91+M67+M52+M33</f>
        <v>228.83499999999995</v>
      </c>
      <c r="N104" s="1020">
        <f t="shared" si="6"/>
        <v>185.975</v>
      </c>
      <c r="O104" s="1020">
        <f t="shared" si="6"/>
        <v>26.275000000000002</v>
      </c>
      <c r="P104" s="1020">
        <f t="shared" si="6"/>
        <v>14.161999999999999</v>
      </c>
      <c r="Q104" s="1020">
        <f t="shared" si="6"/>
        <v>0</v>
      </c>
      <c r="R104" s="1020">
        <f t="shared" si="6"/>
        <v>2.42</v>
      </c>
      <c r="S104" s="1020">
        <f t="shared" si="6"/>
        <v>0</v>
      </c>
      <c r="T104" s="1020">
        <f t="shared" si="6"/>
        <v>0</v>
      </c>
    </row>
    <row r="105" spans="1:20" ht="27.75" customHeight="1">
      <c r="A105" s="2162" t="s">
        <v>481</v>
      </c>
      <c r="B105" s="2163"/>
      <c r="C105" s="2163"/>
      <c r="D105" s="2163"/>
      <c r="E105" s="2163"/>
      <c r="F105" s="2163"/>
      <c r="G105" s="2163"/>
      <c r="H105" s="2163"/>
      <c r="I105" s="2163"/>
      <c r="J105" s="2163"/>
      <c r="K105" s="2163"/>
      <c r="L105" s="2163"/>
      <c r="M105" s="2163"/>
      <c r="N105" s="2163"/>
      <c r="O105" s="2163"/>
      <c r="P105" s="2163"/>
      <c r="Q105" s="2163"/>
      <c r="R105" s="2163"/>
      <c r="S105" s="2163"/>
      <c r="T105" s="2164"/>
    </row>
    <row r="106" spans="1:20" ht="18" customHeight="1">
      <c r="A106" s="1585" t="s">
        <v>463</v>
      </c>
      <c r="B106" s="237">
        <v>1</v>
      </c>
      <c r="C106" s="237">
        <v>65</v>
      </c>
      <c r="D106" s="237">
        <v>14.2</v>
      </c>
      <c r="E106" s="237">
        <v>0.9</v>
      </c>
      <c r="F106" s="237" t="s">
        <v>462</v>
      </c>
      <c r="G106" s="237" t="s">
        <v>1068</v>
      </c>
      <c r="H106" s="1318" t="s">
        <v>1098</v>
      </c>
      <c r="I106" s="1322" t="s">
        <v>465</v>
      </c>
      <c r="J106" s="1322" t="s">
        <v>465</v>
      </c>
      <c r="K106" s="237" t="s">
        <v>482</v>
      </c>
      <c r="L106" s="237" t="s">
        <v>483</v>
      </c>
      <c r="M106" s="237">
        <v>0.4</v>
      </c>
      <c r="N106" s="237"/>
      <c r="O106" s="237">
        <v>0.4</v>
      </c>
      <c r="P106" s="237"/>
      <c r="Q106" s="237"/>
      <c r="R106" s="237"/>
      <c r="S106" s="237"/>
      <c r="T106" s="237"/>
    </row>
    <row r="107" spans="1:20" ht="18" customHeight="1">
      <c r="A107" s="242"/>
      <c r="B107" s="237">
        <v>2</v>
      </c>
      <c r="C107" s="237">
        <v>65</v>
      </c>
      <c r="D107" s="237">
        <v>14.3</v>
      </c>
      <c r="E107" s="237">
        <v>0.9</v>
      </c>
      <c r="F107" s="237" t="s">
        <v>462</v>
      </c>
      <c r="G107" s="237" t="s">
        <v>1068</v>
      </c>
      <c r="H107" s="1318" t="s">
        <v>1098</v>
      </c>
      <c r="I107" s="1322" t="s">
        <v>465</v>
      </c>
      <c r="J107" s="1322" t="s">
        <v>465</v>
      </c>
      <c r="K107" s="237" t="s">
        <v>482</v>
      </c>
      <c r="L107" s="237" t="s">
        <v>483</v>
      </c>
      <c r="M107" s="237">
        <v>0.4</v>
      </c>
      <c r="N107" s="237"/>
      <c r="O107" s="237">
        <v>0.4</v>
      </c>
      <c r="P107" s="237"/>
      <c r="Q107" s="237"/>
      <c r="R107" s="237"/>
      <c r="S107" s="237"/>
      <c r="T107" s="237"/>
    </row>
    <row r="108" spans="1:20" ht="18" customHeight="1">
      <c r="A108" s="242"/>
      <c r="B108" s="237">
        <v>3</v>
      </c>
      <c r="C108" s="237">
        <v>65</v>
      </c>
      <c r="D108" s="237">
        <v>14.4</v>
      </c>
      <c r="E108" s="237">
        <v>0.3</v>
      </c>
      <c r="F108" s="237" t="s">
        <v>462</v>
      </c>
      <c r="G108" s="237" t="s">
        <v>1068</v>
      </c>
      <c r="H108" s="1318" t="s">
        <v>1098</v>
      </c>
      <c r="I108" s="1322" t="s">
        <v>465</v>
      </c>
      <c r="J108" s="1322" t="s">
        <v>465</v>
      </c>
      <c r="K108" s="237" t="s">
        <v>482</v>
      </c>
      <c r="L108" s="237" t="s">
        <v>483</v>
      </c>
      <c r="M108" s="237">
        <v>0.1</v>
      </c>
      <c r="N108" s="237"/>
      <c r="O108" s="237">
        <v>0.1</v>
      </c>
      <c r="P108" s="237"/>
      <c r="Q108" s="237"/>
      <c r="R108" s="237"/>
      <c r="S108" s="237"/>
      <c r="T108" s="237"/>
    </row>
    <row r="109" spans="1:20" ht="18" customHeight="1">
      <c r="A109" s="257" t="s">
        <v>298</v>
      </c>
      <c r="B109" s="1328"/>
      <c r="C109" s="1328"/>
      <c r="D109" s="1328"/>
      <c r="E109" s="1595">
        <f>E108+E107+E106</f>
        <v>2.1</v>
      </c>
      <c r="F109" s="1328"/>
      <c r="G109" s="1328"/>
      <c r="H109" s="1329"/>
      <c r="I109" s="1328"/>
      <c r="J109" s="1328"/>
      <c r="K109" s="1328"/>
      <c r="L109" s="1328"/>
      <c r="M109" s="1595">
        <f>M108+M106</f>
        <v>0.5</v>
      </c>
      <c r="N109" s="1595">
        <f aca="true" t="shared" si="7" ref="N109:T109">N108+N106</f>
        <v>0</v>
      </c>
      <c r="O109" s="1595">
        <f t="shared" si="7"/>
        <v>0.5</v>
      </c>
      <c r="P109" s="1595">
        <f t="shared" si="7"/>
        <v>0</v>
      </c>
      <c r="Q109" s="1595">
        <f t="shared" si="7"/>
        <v>0</v>
      </c>
      <c r="R109" s="1595">
        <f t="shared" si="7"/>
        <v>0</v>
      </c>
      <c r="S109" s="1595">
        <f t="shared" si="7"/>
        <v>0</v>
      </c>
      <c r="T109" s="1595">
        <f t="shared" si="7"/>
        <v>0</v>
      </c>
    </row>
    <row r="110" spans="1:20" ht="13.5" customHeight="1">
      <c r="A110" s="1327"/>
      <c r="B110" s="1328"/>
      <c r="C110" s="1328"/>
      <c r="D110" s="1328"/>
      <c r="E110" s="1328"/>
      <c r="F110" s="1328"/>
      <c r="G110" s="1328"/>
      <c r="H110" s="1329"/>
      <c r="I110" s="1328"/>
      <c r="J110" s="1328"/>
      <c r="K110" s="1328"/>
      <c r="L110" s="1328"/>
      <c r="M110" s="1328"/>
      <c r="N110" s="1328"/>
      <c r="O110" s="1328"/>
      <c r="P110" s="1328"/>
      <c r="Q110" s="1328"/>
      <c r="R110" s="1328"/>
      <c r="S110" s="1328"/>
      <c r="T110" s="1330"/>
    </row>
    <row r="111" spans="1:20" ht="12.75">
      <c r="A111" s="1585" t="s">
        <v>474</v>
      </c>
      <c r="B111" s="237">
        <v>1</v>
      </c>
      <c r="C111" s="237">
        <v>32</v>
      </c>
      <c r="D111" s="237">
        <v>7.1</v>
      </c>
      <c r="E111" s="237">
        <v>0.9</v>
      </c>
      <c r="F111" s="237" t="s">
        <v>238</v>
      </c>
      <c r="G111" s="237" t="s">
        <v>1068</v>
      </c>
      <c r="H111" s="1318" t="s">
        <v>1098</v>
      </c>
      <c r="I111" s="237" t="s">
        <v>465</v>
      </c>
      <c r="J111" s="237" t="s">
        <v>465</v>
      </c>
      <c r="K111" s="237" t="s">
        <v>482</v>
      </c>
      <c r="L111" s="237" t="s">
        <v>1589</v>
      </c>
      <c r="M111" s="237">
        <v>0.9</v>
      </c>
      <c r="N111" s="237"/>
      <c r="O111" s="237"/>
      <c r="P111" s="237"/>
      <c r="Q111" s="237"/>
      <c r="R111" s="237">
        <v>0.9</v>
      </c>
      <c r="S111" s="237"/>
      <c r="T111" s="237"/>
    </row>
    <row r="112" spans="1:20" ht="12.75">
      <c r="A112" s="1317"/>
      <c r="B112" s="237">
        <v>2</v>
      </c>
      <c r="C112" s="237">
        <v>32</v>
      </c>
      <c r="D112" s="237">
        <v>2.6</v>
      </c>
      <c r="E112" s="237">
        <v>0.7</v>
      </c>
      <c r="F112" s="237" t="s">
        <v>238</v>
      </c>
      <c r="G112" s="237" t="s">
        <v>1068</v>
      </c>
      <c r="H112" s="1318" t="s">
        <v>1098</v>
      </c>
      <c r="I112" s="237" t="s">
        <v>465</v>
      </c>
      <c r="J112" s="237" t="s">
        <v>465</v>
      </c>
      <c r="K112" s="237" t="s">
        <v>482</v>
      </c>
      <c r="L112" s="237" t="s">
        <v>1069</v>
      </c>
      <c r="M112" s="237">
        <v>0.7</v>
      </c>
      <c r="N112" s="237"/>
      <c r="O112" s="237"/>
      <c r="P112" s="237"/>
      <c r="Q112" s="237"/>
      <c r="R112" s="237">
        <v>0.7</v>
      </c>
      <c r="S112" s="237"/>
      <c r="T112" s="237"/>
    </row>
    <row r="113" spans="1:20" ht="12.75">
      <c r="A113" s="1317"/>
      <c r="B113" s="237">
        <v>3</v>
      </c>
      <c r="C113" s="237">
        <v>33</v>
      </c>
      <c r="D113" s="237">
        <v>2.7</v>
      </c>
      <c r="E113" s="237">
        <v>0.8</v>
      </c>
      <c r="F113" s="237" t="s">
        <v>238</v>
      </c>
      <c r="G113" s="237" t="s">
        <v>1068</v>
      </c>
      <c r="H113" s="1318" t="s">
        <v>1098</v>
      </c>
      <c r="I113" s="237" t="s">
        <v>465</v>
      </c>
      <c r="J113" s="237" t="s">
        <v>465</v>
      </c>
      <c r="K113" s="237" t="s">
        <v>482</v>
      </c>
      <c r="L113" s="237" t="s">
        <v>1589</v>
      </c>
      <c r="M113" s="237">
        <v>0.8</v>
      </c>
      <c r="N113" s="237"/>
      <c r="O113" s="237"/>
      <c r="P113" s="237"/>
      <c r="Q113" s="237"/>
      <c r="R113" s="237">
        <v>0.8</v>
      </c>
      <c r="S113" s="237"/>
      <c r="T113" s="237"/>
    </row>
    <row r="114" spans="1:20" ht="12.75">
      <c r="A114" s="1317"/>
      <c r="B114" s="237">
        <v>4</v>
      </c>
      <c r="C114" s="237">
        <v>33</v>
      </c>
      <c r="D114" s="237">
        <v>10.6</v>
      </c>
      <c r="E114" s="237">
        <v>0.9</v>
      </c>
      <c r="F114" s="237" t="s">
        <v>238</v>
      </c>
      <c r="G114" s="237" t="s">
        <v>1068</v>
      </c>
      <c r="H114" s="1318" t="s">
        <v>1098</v>
      </c>
      <c r="I114" s="237" t="s">
        <v>465</v>
      </c>
      <c r="J114" s="237" t="s">
        <v>465</v>
      </c>
      <c r="K114" s="237" t="s">
        <v>482</v>
      </c>
      <c r="L114" s="237" t="s">
        <v>1069</v>
      </c>
      <c r="M114" s="237">
        <v>0.9</v>
      </c>
      <c r="N114" s="237"/>
      <c r="O114" s="237">
        <v>0.9</v>
      </c>
      <c r="P114" s="237"/>
      <c r="Q114" s="237"/>
      <c r="R114" s="237"/>
      <c r="S114" s="237"/>
      <c r="T114" s="237"/>
    </row>
    <row r="115" spans="1:20" ht="12.75">
      <c r="A115" s="1317"/>
      <c r="B115" s="237">
        <v>5</v>
      </c>
      <c r="C115" s="237">
        <v>33</v>
      </c>
      <c r="D115" s="237">
        <v>10.7</v>
      </c>
      <c r="E115" s="237">
        <v>1</v>
      </c>
      <c r="F115" s="237" t="s">
        <v>238</v>
      </c>
      <c r="G115" s="237" t="s">
        <v>1068</v>
      </c>
      <c r="H115" s="1318" t="s">
        <v>1098</v>
      </c>
      <c r="I115" s="237" t="s">
        <v>465</v>
      </c>
      <c r="J115" s="237" t="s">
        <v>465</v>
      </c>
      <c r="K115" s="237" t="s">
        <v>482</v>
      </c>
      <c r="L115" s="237" t="s">
        <v>1589</v>
      </c>
      <c r="M115" s="237">
        <v>1</v>
      </c>
      <c r="N115" s="237"/>
      <c r="O115" s="237">
        <v>1</v>
      </c>
      <c r="P115" s="237"/>
      <c r="Q115" s="237"/>
      <c r="R115" s="237"/>
      <c r="S115" s="237"/>
      <c r="T115" s="237"/>
    </row>
    <row r="116" spans="1:20" ht="12.75">
      <c r="A116" s="1317"/>
      <c r="B116" s="237">
        <v>6</v>
      </c>
      <c r="C116" s="237">
        <v>40</v>
      </c>
      <c r="D116" s="237">
        <v>3.2</v>
      </c>
      <c r="E116" s="237">
        <v>1</v>
      </c>
      <c r="F116" s="237" t="s">
        <v>462</v>
      </c>
      <c r="G116" s="237" t="s">
        <v>1068</v>
      </c>
      <c r="H116" s="1318" t="s">
        <v>1098</v>
      </c>
      <c r="I116" s="237" t="s">
        <v>465</v>
      </c>
      <c r="J116" s="237" t="s">
        <v>465</v>
      </c>
      <c r="K116" s="237" t="s">
        <v>482</v>
      </c>
      <c r="L116" s="237" t="s">
        <v>621</v>
      </c>
      <c r="M116" s="237">
        <v>1</v>
      </c>
      <c r="N116" s="237"/>
      <c r="O116" s="237">
        <v>1</v>
      </c>
      <c r="P116" s="237"/>
      <c r="Q116" s="237"/>
      <c r="R116" s="237"/>
      <c r="S116" s="237"/>
      <c r="T116" s="237"/>
    </row>
    <row r="117" spans="1:20" ht="12.75">
      <c r="A117" s="1317"/>
      <c r="B117" s="237">
        <v>7</v>
      </c>
      <c r="C117" s="237">
        <v>35</v>
      </c>
      <c r="D117" s="237">
        <v>10.1</v>
      </c>
      <c r="E117" s="237">
        <v>0.9</v>
      </c>
      <c r="F117" s="237" t="s">
        <v>462</v>
      </c>
      <c r="G117" s="237" t="s">
        <v>1068</v>
      </c>
      <c r="H117" s="1318" t="s">
        <v>1098</v>
      </c>
      <c r="I117" s="237" t="s">
        <v>465</v>
      </c>
      <c r="J117" s="237" t="s">
        <v>465</v>
      </c>
      <c r="K117" s="237" t="s">
        <v>482</v>
      </c>
      <c r="L117" s="237" t="s">
        <v>1590</v>
      </c>
      <c r="M117" s="237">
        <v>0.9</v>
      </c>
      <c r="N117" s="237"/>
      <c r="O117" s="237"/>
      <c r="P117" s="237">
        <v>0.9</v>
      </c>
      <c r="Q117" s="237"/>
      <c r="R117" s="237"/>
      <c r="S117" s="237"/>
      <c r="T117" s="237"/>
    </row>
    <row r="118" spans="1:20" ht="12.75">
      <c r="A118" s="1317"/>
      <c r="B118" s="237">
        <v>8</v>
      </c>
      <c r="C118" s="237">
        <v>57</v>
      </c>
      <c r="D118" s="237">
        <v>5.1</v>
      </c>
      <c r="E118" s="237">
        <v>1.5</v>
      </c>
      <c r="F118" s="237" t="s">
        <v>462</v>
      </c>
      <c r="G118" s="237" t="s">
        <v>1068</v>
      </c>
      <c r="H118" s="1318" t="s">
        <v>1098</v>
      </c>
      <c r="I118" s="237" t="s">
        <v>465</v>
      </c>
      <c r="J118" s="237" t="s">
        <v>465</v>
      </c>
      <c r="K118" s="237" t="s">
        <v>482</v>
      </c>
      <c r="L118" s="237" t="s">
        <v>993</v>
      </c>
      <c r="M118" s="237">
        <v>1.5</v>
      </c>
      <c r="N118" s="237"/>
      <c r="O118" s="237">
        <v>1.5</v>
      </c>
      <c r="P118" s="237"/>
      <c r="Q118" s="237"/>
      <c r="R118" s="237"/>
      <c r="S118" s="237"/>
      <c r="T118" s="237"/>
    </row>
    <row r="119" spans="1:20" ht="12.75">
      <c r="A119" s="1317"/>
      <c r="B119" s="237">
        <v>9</v>
      </c>
      <c r="C119" s="237">
        <v>104</v>
      </c>
      <c r="D119" s="237">
        <v>16.1</v>
      </c>
      <c r="E119" s="237">
        <v>1</v>
      </c>
      <c r="F119" s="237" t="s">
        <v>462</v>
      </c>
      <c r="G119" s="237" t="s">
        <v>1068</v>
      </c>
      <c r="H119" s="1318" t="s">
        <v>1098</v>
      </c>
      <c r="I119" s="237" t="s">
        <v>465</v>
      </c>
      <c r="J119" s="237" t="s">
        <v>465</v>
      </c>
      <c r="K119" s="237" t="s">
        <v>482</v>
      </c>
      <c r="L119" s="237" t="s">
        <v>1591</v>
      </c>
      <c r="M119" s="237">
        <v>1</v>
      </c>
      <c r="N119" s="237"/>
      <c r="O119" s="237">
        <v>1</v>
      </c>
      <c r="P119" s="237"/>
      <c r="Q119" s="237"/>
      <c r="R119" s="237"/>
      <c r="S119" s="237"/>
      <c r="T119" s="237"/>
    </row>
    <row r="120" spans="1:20" ht="12.75">
      <c r="A120" s="1317"/>
      <c r="B120" s="237">
        <v>10</v>
      </c>
      <c r="C120" s="237">
        <v>104</v>
      </c>
      <c r="D120" s="1596">
        <v>17.1</v>
      </c>
      <c r="E120" s="237">
        <v>0.9</v>
      </c>
      <c r="F120" s="237" t="s">
        <v>462</v>
      </c>
      <c r="G120" s="237" t="s">
        <v>1068</v>
      </c>
      <c r="H120" s="1318" t="s">
        <v>1098</v>
      </c>
      <c r="I120" s="237" t="s">
        <v>465</v>
      </c>
      <c r="J120" s="237" t="s">
        <v>465</v>
      </c>
      <c r="K120" s="237" t="s">
        <v>482</v>
      </c>
      <c r="L120" s="237" t="s">
        <v>1592</v>
      </c>
      <c r="M120" s="237">
        <v>0.9</v>
      </c>
      <c r="N120" s="237"/>
      <c r="O120" s="237">
        <v>0.9</v>
      </c>
      <c r="P120" s="237"/>
      <c r="Q120" s="237"/>
      <c r="R120" s="237"/>
      <c r="S120" s="237"/>
      <c r="T120" s="237"/>
    </row>
    <row r="121" spans="1:20" ht="12.75">
      <c r="A121" s="1317"/>
      <c r="B121" s="237">
        <v>11</v>
      </c>
      <c r="C121" s="237">
        <v>104</v>
      </c>
      <c r="D121" s="1596">
        <v>17.11</v>
      </c>
      <c r="E121" s="237">
        <v>0.6</v>
      </c>
      <c r="F121" s="237" t="s">
        <v>462</v>
      </c>
      <c r="G121" s="237" t="s">
        <v>1068</v>
      </c>
      <c r="H121" s="1318" t="s">
        <v>1098</v>
      </c>
      <c r="I121" s="237" t="s">
        <v>465</v>
      </c>
      <c r="J121" s="237" t="s">
        <v>465</v>
      </c>
      <c r="K121" s="237" t="s">
        <v>482</v>
      </c>
      <c r="L121" s="237" t="s">
        <v>1593</v>
      </c>
      <c r="M121" s="237">
        <v>0.6</v>
      </c>
      <c r="N121" s="237"/>
      <c r="O121" s="237">
        <v>0.6</v>
      </c>
      <c r="P121" s="237"/>
      <c r="Q121" s="237"/>
      <c r="R121" s="237"/>
      <c r="S121" s="237"/>
      <c r="T121" s="237"/>
    </row>
    <row r="122" spans="1:20" ht="12.75">
      <c r="A122" s="1317"/>
      <c r="B122" s="237">
        <v>12</v>
      </c>
      <c r="C122" s="237">
        <v>104</v>
      </c>
      <c r="D122" s="1596">
        <v>17.12</v>
      </c>
      <c r="E122" s="237">
        <v>0.8</v>
      </c>
      <c r="F122" s="237" t="s">
        <v>462</v>
      </c>
      <c r="G122" s="237" t="s">
        <v>1068</v>
      </c>
      <c r="H122" s="1318" t="s">
        <v>1098</v>
      </c>
      <c r="I122" s="237" t="s">
        <v>465</v>
      </c>
      <c r="J122" s="237" t="s">
        <v>465</v>
      </c>
      <c r="K122" s="237" t="s">
        <v>482</v>
      </c>
      <c r="L122" s="237" t="s">
        <v>1593</v>
      </c>
      <c r="M122" s="237">
        <v>0.8</v>
      </c>
      <c r="N122" s="237"/>
      <c r="O122" s="237">
        <v>0.8</v>
      </c>
      <c r="P122" s="237"/>
      <c r="Q122" s="237"/>
      <c r="R122" s="237"/>
      <c r="S122" s="237"/>
      <c r="T122" s="237"/>
    </row>
    <row r="123" spans="1:20" ht="12.75">
      <c r="A123" s="1317"/>
      <c r="B123" s="237">
        <v>13</v>
      </c>
      <c r="C123" s="237">
        <v>104</v>
      </c>
      <c r="D123" s="240">
        <v>24.1</v>
      </c>
      <c r="E123" s="237">
        <v>0.6</v>
      </c>
      <c r="F123" s="237" t="s">
        <v>462</v>
      </c>
      <c r="G123" s="237" t="s">
        <v>1068</v>
      </c>
      <c r="H123" s="1318" t="s">
        <v>1098</v>
      </c>
      <c r="I123" s="237" t="s">
        <v>465</v>
      </c>
      <c r="J123" s="237" t="s">
        <v>465</v>
      </c>
      <c r="K123" s="237" t="s">
        <v>482</v>
      </c>
      <c r="L123" s="237" t="s">
        <v>1594</v>
      </c>
      <c r="M123" s="237">
        <v>0.6</v>
      </c>
      <c r="N123" s="237"/>
      <c r="O123" s="237">
        <v>0.6</v>
      </c>
      <c r="P123" s="237"/>
      <c r="Q123" s="237"/>
      <c r="R123" s="237"/>
      <c r="S123" s="237"/>
      <c r="T123" s="237"/>
    </row>
    <row r="124" spans="1:20" ht="12.75">
      <c r="A124" s="1317"/>
      <c r="B124" s="237">
        <v>14</v>
      </c>
      <c r="C124" s="237">
        <v>104</v>
      </c>
      <c r="D124" s="240">
        <v>24.3</v>
      </c>
      <c r="E124" s="237">
        <v>0.8</v>
      </c>
      <c r="F124" s="237" t="s">
        <v>462</v>
      </c>
      <c r="G124" s="237" t="s">
        <v>1068</v>
      </c>
      <c r="H124" s="1318" t="s">
        <v>1098</v>
      </c>
      <c r="I124" s="237" t="s">
        <v>465</v>
      </c>
      <c r="J124" s="237" t="s">
        <v>465</v>
      </c>
      <c r="K124" s="237" t="s">
        <v>482</v>
      </c>
      <c r="L124" s="237" t="s">
        <v>1595</v>
      </c>
      <c r="M124" s="237">
        <v>0.8</v>
      </c>
      <c r="N124" s="237"/>
      <c r="O124" s="237">
        <v>0.8</v>
      </c>
      <c r="P124" s="237"/>
      <c r="Q124" s="237"/>
      <c r="R124" s="237"/>
      <c r="S124" s="237"/>
      <c r="T124" s="237"/>
    </row>
    <row r="125" spans="1:20" ht="12.75">
      <c r="A125" s="237"/>
      <c r="B125" s="237">
        <v>15</v>
      </c>
      <c r="C125" s="237">
        <v>60</v>
      </c>
      <c r="D125" s="240">
        <v>2.6</v>
      </c>
      <c r="E125" s="237">
        <v>1</v>
      </c>
      <c r="F125" s="237" t="s">
        <v>238</v>
      </c>
      <c r="G125" s="237" t="s">
        <v>1068</v>
      </c>
      <c r="H125" s="1318" t="s">
        <v>1098</v>
      </c>
      <c r="I125" s="237" t="s">
        <v>465</v>
      </c>
      <c r="J125" s="237" t="s">
        <v>465</v>
      </c>
      <c r="K125" s="237" t="s">
        <v>482</v>
      </c>
      <c r="L125" s="237" t="s">
        <v>266</v>
      </c>
      <c r="M125" s="237">
        <v>1</v>
      </c>
      <c r="N125" s="237"/>
      <c r="O125" s="237"/>
      <c r="P125" s="237"/>
      <c r="Q125" s="237"/>
      <c r="R125" s="237">
        <v>1</v>
      </c>
      <c r="S125" s="237"/>
      <c r="T125" s="237"/>
    </row>
    <row r="126" spans="1:20" ht="12.75">
      <c r="A126" s="237"/>
      <c r="B126" s="237">
        <v>16</v>
      </c>
      <c r="C126" s="237">
        <v>60</v>
      </c>
      <c r="D126" s="240">
        <v>2.7</v>
      </c>
      <c r="E126" s="237">
        <v>1</v>
      </c>
      <c r="F126" s="237" t="s">
        <v>238</v>
      </c>
      <c r="G126" s="237" t="s">
        <v>1068</v>
      </c>
      <c r="H126" s="1318" t="s">
        <v>1098</v>
      </c>
      <c r="I126" s="237" t="s">
        <v>465</v>
      </c>
      <c r="J126" s="237" t="s">
        <v>465</v>
      </c>
      <c r="K126" s="237" t="s">
        <v>482</v>
      </c>
      <c r="L126" s="237" t="s">
        <v>266</v>
      </c>
      <c r="M126" s="237">
        <v>1</v>
      </c>
      <c r="N126" s="237"/>
      <c r="O126" s="237"/>
      <c r="P126" s="237"/>
      <c r="Q126" s="237"/>
      <c r="R126" s="237">
        <v>1</v>
      </c>
      <c r="S126" s="237"/>
      <c r="T126" s="237"/>
    </row>
    <row r="127" spans="1:20" ht="12.75">
      <c r="A127" s="237"/>
      <c r="B127" s="237">
        <v>17</v>
      </c>
      <c r="C127" s="237">
        <v>60</v>
      </c>
      <c r="D127" s="240">
        <v>2.8</v>
      </c>
      <c r="E127" s="237">
        <v>1</v>
      </c>
      <c r="F127" s="237" t="s">
        <v>238</v>
      </c>
      <c r="G127" s="237" t="s">
        <v>1068</v>
      </c>
      <c r="H127" s="1318" t="s">
        <v>1098</v>
      </c>
      <c r="I127" s="237" t="s">
        <v>465</v>
      </c>
      <c r="J127" s="237" t="s">
        <v>465</v>
      </c>
      <c r="K127" s="237" t="s">
        <v>482</v>
      </c>
      <c r="L127" s="237" t="s">
        <v>266</v>
      </c>
      <c r="M127" s="237">
        <v>1</v>
      </c>
      <c r="N127" s="237"/>
      <c r="O127" s="237"/>
      <c r="P127" s="237"/>
      <c r="Q127" s="237"/>
      <c r="R127" s="237">
        <v>1</v>
      </c>
      <c r="S127" s="237"/>
      <c r="T127" s="237"/>
    </row>
    <row r="128" spans="1:20" ht="12.75">
      <c r="A128" s="242"/>
      <c r="B128" s="237">
        <v>18</v>
      </c>
      <c r="C128" s="237">
        <v>60</v>
      </c>
      <c r="D128" s="240">
        <v>2.9</v>
      </c>
      <c r="E128" s="237">
        <v>0.8</v>
      </c>
      <c r="F128" s="237" t="s">
        <v>238</v>
      </c>
      <c r="G128" s="237" t="s">
        <v>1068</v>
      </c>
      <c r="H128" s="1318" t="s">
        <v>1098</v>
      </c>
      <c r="I128" s="237" t="s">
        <v>465</v>
      </c>
      <c r="J128" s="237" t="s">
        <v>465</v>
      </c>
      <c r="K128" s="237" t="s">
        <v>482</v>
      </c>
      <c r="L128" s="237" t="s">
        <v>266</v>
      </c>
      <c r="M128" s="237">
        <v>0.8</v>
      </c>
      <c r="N128" s="237"/>
      <c r="O128" s="237"/>
      <c r="P128" s="237"/>
      <c r="Q128" s="237"/>
      <c r="R128" s="237">
        <v>0.8</v>
      </c>
      <c r="S128" s="237"/>
      <c r="T128" s="237"/>
    </row>
    <row r="129" spans="1:20" ht="12.75">
      <c r="A129" s="237"/>
      <c r="B129" s="237">
        <v>19</v>
      </c>
      <c r="C129" s="237">
        <v>61</v>
      </c>
      <c r="D129" s="240">
        <v>1.1</v>
      </c>
      <c r="E129" s="237">
        <v>0.8</v>
      </c>
      <c r="F129" s="237" t="s">
        <v>238</v>
      </c>
      <c r="G129" s="237" t="s">
        <v>1068</v>
      </c>
      <c r="H129" s="1318" t="s">
        <v>1098</v>
      </c>
      <c r="I129" s="237" t="s">
        <v>465</v>
      </c>
      <c r="J129" s="237" t="s">
        <v>465</v>
      </c>
      <c r="K129" s="237" t="s">
        <v>482</v>
      </c>
      <c r="L129" s="237" t="s">
        <v>266</v>
      </c>
      <c r="M129" s="237">
        <v>0.8</v>
      </c>
      <c r="N129" s="237"/>
      <c r="O129" s="237"/>
      <c r="P129" s="237"/>
      <c r="Q129" s="237"/>
      <c r="R129" s="237">
        <v>0.8</v>
      </c>
      <c r="S129" s="237"/>
      <c r="T129" s="237"/>
    </row>
    <row r="130" spans="1:20" ht="12.75">
      <c r="A130" s="237"/>
      <c r="B130" s="237">
        <v>20</v>
      </c>
      <c r="C130" s="237">
        <v>61</v>
      </c>
      <c r="D130" s="240">
        <v>5.1</v>
      </c>
      <c r="E130" s="237">
        <v>0.5</v>
      </c>
      <c r="F130" s="237" t="s">
        <v>238</v>
      </c>
      <c r="G130" s="237" t="s">
        <v>1068</v>
      </c>
      <c r="H130" s="1318" t="s">
        <v>1098</v>
      </c>
      <c r="I130" s="237" t="s">
        <v>465</v>
      </c>
      <c r="J130" s="237" t="s">
        <v>465</v>
      </c>
      <c r="K130" s="237" t="s">
        <v>482</v>
      </c>
      <c r="L130" s="237" t="s">
        <v>266</v>
      </c>
      <c r="M130" s="237">
        <v>0.5</v>
      </c>
      <c r="N130" s="237"/>
      <c r="O130" s="237"/>
      <c r="P130" s="237"/>
      <c r="Q130" s="237"/>
      <c r="R130" s="237">
        <v>0.5</v>
      </c>
      <c r="S130" s="237"/>
      <c r="T130" s="237"/>
    </row>
    <row r="131" spans="1:20" ht="12.75">
      <c r="A131" s="257" t="s">
        <v>298</v>
      </c>
      <c r="B131" s="242"/>
      <c r="C131" s="242"/>
      <c r="D131" s="242"/>
      <c r="E131" s="919">
        <f>E130+E129+E128+E127+E126+E125+E124+E123+E122+E121+E120+E119+E118+E117+E116+E115+E114+E113+E112+E111</f>
        <v>17.5</v>
      </c>
      <c r="F131" s="242"/>
      <c r="G131" s="242"/>
      <c r="H131" s="242"/>
      <c r="I131" s="242"/>
      <c r="J131" s="242"/>
      <c r="K131" s="242"/>
      <c r="L131" s="242"/>
      <c r="M131" s="242">
        <f aca="true" t="shared" si="8" ref="M131:T131">SUM(M111:M130)</f>
        <v>17.500000000000004</v>
      </c>
      <c r="N131" s="242">
        <f t="shared" si="8"/>
        <v>0</v>
      </c>
      <c r="O131" s="242">
        <f t="shared" si="8"/>
        <v>9.100000000000001</v>
      </c>
      <c r="P131" s="242">
        <f t="shared" si="8"/>
        <v>0.9</v>
      </c>
      <c r="Q131" s="242">
        <f t="shared" si="8"/>
        <v>0</v>
      </c>
      <c r="R131" s="242">
        <f t="shared" si="8"/>
        <v>7.5</v>
      </c>
      <c r="S131" s="242">
        <f t="shared" si="8"/>
        <v>0</v>
      </c>
      <c r="T131" s="242">
        <f t="shared" si="8"/>
        <v>0</v>
      </c>
    </row>
    <row r="132" spans="1:20" ht="12.75">
      <c r="A132" s="1585" t="s">
        <v>479</v>
      </c>
      <c r="B132" s="237">
        <v>1</v>
      </c>
      <c r="C132" s="237">
        <v>3</v>
      </c>
      <c r="D132" s="237">
        <v>21.1</v>
      </c>
      <c r="E132" s="237">
        <v>0.9</v>
      </c>
      <c r="F132" s="237" t="s">
        <v>203</v>
      </c>
      <c r="G132" s="237" t="s">
        <v>468</v>
      </c>
      <c r="H132" s="1318" t="s">
        <v>1098</v>
      </c>
      <c r="I132" s="237" t="s">
        <v>465</v>
      </c>
      <c r="J132" s="237" t="s">
        <v>465</v>
      </c>
      <c r="K132" s="237" t="s">
        <v>482</v>
      </c>
      <c r="L132" s="237" t="s">
        <v>359</v>
      </c>
      <c r="M132" s="237">
        <v>0.9</v>
      </c>
      <c r="N132" s="237">
        <v>0.9</v>
      </c>
      <c r="O132" s="237"/>
      <c r="P132" s="237"/>
      <c r="Q132" s="237"/>
      <c r="R132" s="237"/>
      <c r="S132" s="237"/>
      <c r="T132" s="237"/>
    </row>
    <row r="133" spans="1:20" ht="12.75">
      <c r="A133" s="1317"/>
      <c r="B133" s="237">
        <v>2</v>
      </c>
      <c r="C133" s="237">
        <v>4</v>
      </c>
      <c r="D133" s="237">
        <v>25.2</v>
      </c>
      <c r="E133" s="237">
        <v>0.8</v>
      </c>
      <c r="F133" s="237" t="s">
        <v>462</v>
      </c>
      <c r="G133" s="237" t="s">
        <v>468</v>
      </c>
      <c r="H133" s="1318" t="s">
        <v>1098</v>
      </c>
      <c r="I133" s="237" t="s">
        <v>465</v>
      </c>
      <c r="J133" s="237" t="s">
        <v>465</v>
      </c>
      <c r="K133" s="237" t="s">
        <v>482</v>
      </c>
      <c r="L133" s="237" t="s">
        <v>359</v>
      </c>
      <c r="M133" s="237">
        <v>0.8</v>
      </c>
      <c r="N133" s="237">
        <v>0.8</v>
      </c>
      <c r="O133" s="237"/>
      <c r="P133" s="237"/>
      <c r="Q133" s="237"/>
      <c r="R133" s="237"/>
      <c r="S133" s="237"/>
      <c r="T133" s="237"/>
    </row>
    <row r="134" spans="1:20" ht="12.75">
      <c r="A134" s="1317"/>
      <c r="B134" s="237">
        <v>3</v>
      </c>
      <c r="C134" s="237">
        <v>5</v>
      </c>
      <c r="D134" s="237">
        <v>59.2</v>
      </c>
      <c r="E134" s="237">
        <v>0.8</v>
      </c>
      <c r="F134" s="237" t="s">
        <v>462</v>
      </c>
      <c r="G134" s="237" t="s">
        <v>468</v>
      </c>
      <c r="H134" s="1318" t="s">
        <v>1098</v>
      </c>
      <c r="I134" s="237" t="s">
        <v>465</v>
      </c>
      <c r="J134" s="237" t="s">
        <v>465</v>
      </c>
      <c r="K134" s="237" t="s">
        <v>482</v>
      </c>
      <c r="L134" s="237" t="s">
        <v>359</v>
      </c>
      <c r="M134" s="237">
        <v>0.8</v>
      </c>
      <c r="N134" s="237">
        <v>0.8</v>
      </c>
      <c r="O134" s="237"/>
      <c r="P134" s="237"/>
      <c r="Q134" s="237"/>
      <c r="R134" s="237"/>
      <c r="S134" s="237"/>
      <c r="T134" s="237"/>
    </row>
    <row r="135" spans="1:20" ht="12.75">
      <c r="A135" s="1317"/>
      <c r="B135" s="237">
        <v>4</v>
      </c>
      <c r="C135" s="237">
        <v>5</v>
      </c>
      <c r="D135" s="237">
        <v>31.2</v>
      </c>
      <c r="E135" s="237">
        <v>0.9</v>
      </c>
      <c r="F135" s="237" t="s">
        <v>462</v>
      </c>
      <c r="G135" s="237" t="s">
        <v>484</v>
      </c>
      <c r="H135" s="1318" t="s">
        <v>1098</v>
      </c>
      <c r="I135" s="237" t="s">
        <v>465</v>
      </c>
      <c r="J135" s="237" t="s">
        <v>465</v>
      </c>
      <c r="K135" s="237" t="s">
        <v>482</v>
      </c>
      <c r="L135" s="237" t="s">
        <v>359</v>
      </c>
      <c r="M135" s="237">
        <v>0.9</v>
      </c>
      <c r="N135" s="237">
        <v>0.9</v>
      </c>
      <c r="O135" s="237"/>
      <c r="P135" s="237"/>
      <c r="Q135" s="237"/>
      <c r="R135" s="237"/>
      <c r="S135" s="237"/>
      <c r="T135" s="237"/>
    </row>
    <row r="136" spans="1:20" ht="12.75">
      <c r="A136" s="1317"/>
      <c r="B136" s="237">
        <v>5</v>
      </c>
      <c r="C136" s="237">
        <v>21</v>
      </c>
      <c r="D136" s="237">
        <v>16.3</v>
      </c>
      <c r="E136" s="237">
        <v>0.9</v>
      </c>
      <c r="F136" s="237" t="s">
        <v>462</v>
      </c>
      <c r="G136" s="237" t="s">
        <v>468</v>
      </c>
      <c r="H136" s="1318" t="s">
        <v>1098</v>
      </c>
      <c r="I136" s="237" t="s">
        <v>465</v>
      </c>
      <c r="J136" s="237" t="s">
        <v>465</v>
      </c>
      <c r="K136" s="237" t="s">
        <v>482</v>
      </c>
      <c r="L136" s="237" t="s">
        <v>359</v>
      </c>
      <c r="M136" s="237">
        <v>0.9</v>
      </c>
      <c r="N136" s="237">
        <v>0.9</v>
      </c>
      <c r="O136" s="237"/>
      <c r="P136" s="237"/>
      <c r="Q136" s="237"/>
      <c r="R136" s="237"/>
      <c r="S136" s="237"/>
      <c r="T136" s="237"/>
    </row>
    <row r="137" spans="1:20" ht="12.75">
      <c r="A137" s="1317"/>
      <c r="B137" s="237">
        <v>6</v>
      </c>
      <c r="C137" s="237">
        <v>22</v>
      </c>
      <c r="D137" s="237">
        <v>9.3</v>
      </c>
      <c r="E137" s="237">
        <v>1</v>
      </c>
      <c r="F137" s="237" t="s">
        <v>203</v>
      </c>
      <c r="G137" s="237" t="s">
        <v>484</v>
      </c>
      <c r="H137" s="1318" t="s">
        <v>1098</v>
      </c>
      <c r="I137" s="237" t="s">
        <v>465</v>
      </c>
      <c r="J137" s="237" t="s">
        <v>465</v>
      </c>
      <c r="K137" s="237" t="s">
        <v>482</v>
      </c>
      <c r="L137" s="237" t="s">
        <v>359</v>
      </c>
      <c r="M137" s="237">
        <v>1</v>
      </c>
      <c r="N137" s="237">
        <v>1</v>
      </c>
      <c r="O137" s="237"/>
      <c r="P137" s="237"/>
      <c r="Q137" s="237"/>
      <c r="R137" s="237"/>
      <c r="S137" s="237"/>
      <c r="T137" s="237"/>
    </row>
    <row r="138" spans="1:20" ht="12.75">
      <c r="A138" s="1317"/>
      <c r="B138" s="237">
        <v>7</v>
      </c>
      <c r="C138" s="237">
        <v>22</v>
      </c>
      <c r="D138" s="237">
        <v>4.4</v>
      </c>
      <c r="E138" s="237">
        <v>0.6</v>
      </c>
      <c r="F138" s="237" t="s">
        <v>203</v>
      </c>
      <c r="G138" s="237" t="s">
        <v>484</v>
      </c>
      <c r="H138" s="1318" t="s">
        <v>1098</v>
      </c>
      <c r="I138" s="237" t="s">
        <v>465</v>
      </c>
      <c r="J138" s="237" t="s">
        <v>465</v>
      </c>
      <c r="K138" s="237" t="s">
        <v>482</v>
      </c>
      <c r="L138" s="237" t="s">
        <v>359</v>
      </c>
      <c r="M138" s="237">
        <v>0.6</v>
      </c>
      <c r="N138" s="237">
        <v>0.6</v>
      </c>
      <c r="O138" s="237"/>
      <c r="P138" s="237"/>
      <c r="Q138" s="237"/>
      <c r="R138" s="237"/>
      <c r="S138" s="237"/>
      <c r="T138" s="237"/>
    </row>
    <row r="139" spans="1:20" ht="12.75">
      <c r="A139" s="1317"/>
      <c r="B139" s="237">
        <v>8</v>
      </c>
      <c r="C139" s="237">
        <v>23</v>
      </c>
      <c r="D139" s="237">
        <v>3</v>
      </c>
      <c r="E139" s="237">
        <v>0.7</v>
      </c>
      <c r="F139" s="237" t="s">
        <v>203</v>
      </c>
      <c r="G139" s="237" t="s">
        <v>484</v>
      </c>
      <c r="H139" s="1318" t="s">
        <v>1098</v>
      </c>
      <c r="I139" s="237" t="s">
        <v>465</v>
      </c>
      <c r="J139" s="237" t="s">
        <v>465</v>
      </c>
      <c r="K139" s="237" t="s">
        <v>482</v>
      </c>
      <c r="L139" s="237" t="s">
        <v>359</v>
      </c>
      <c r="M139" s="237">
        <v>0.7</v>
      </c>
      <c r="N139" s="237">
        <v>0.7</v>
      </c>
      <c r="O139" s="237"/>
      <c r="P139" s="237"/>
      <c r="Q139" s="237"/>
      <c r="R139" s="237"/>
      <c r="S139" s="237"/>
      <c r="T139" s="237"/>
    </row>
    <row r="140" spans="1:20" ht="12.75">
      <c r="A140" s="1317"/>
      <c r="B140" s="237">
        <v>9</v>
      </c>
      <c r="C140" s="237">
        <v>27</v>
      </c>
      <c r="D140" s="237" t="s">
        <v>1596</v>
      </c>
      <c r="E140" s="237">
        <v>1</v>
      </c>
      <c r="F140" s="237" t="s">
        <v>462</v>
      </c>
      <c r="G140" s="237" t="s">
        <v>1068</v>
      </c>
      <c r="H140" s="1318" t="s">
        <v>1098</v>
      </c>
      <c r="I140" s="237" t="s">
        <v>465</v>
      </c>
      <c r="J140" s="237" t="s">
        <v>465</v>
      </c>
      <c r="K140" s="237" t="s">
        <v>482</v>
      </c>
      <c r="L140" s="237" t="s">
        <v>483</v>
      </c>
      <c r="M140" s="237">
        <v>1</v>
      </c>
      <c r="N140" s="237"/>
      <c r="O140" s="237">
        <v>1</v>
      </c>
      <c r="P140" s="237"/>
      <c r="Q140" s="237"/>
      <c r="R140" s="237"/>
      <c r="S140" s="237"/>
      <c r="T140" s="237"/>
    </row>
    <row r="141" spans="1:20" ht="12.75">
      <c r="A141" s="1317"/>
      <c r="B141" s="237">
        <v>10</v>
      </c>
      <c r="C141" s="237">
        <v>27</v>
      </c>
      <c r="D141" s="237" t="s">
        <v>1597</v>
      </c>
      <c r="E141" s="237">
        <v>1</v>
      </c>
      <c r="F141" s="237" t="s">
        <v>462</v>
      </c>
      <c r="G141" s="237" t="s">
        <v>1068</v>
      </c>
      <c r="H141" s="1318" t="s">
        <v>1098</v>
      </c>
      <c r="I141" s="237" t="s">
        <v>465</v>
      </c>
      <c r="J141" s="237" t="s">
        <v>465</v>
      </c>
      <c r="K141" s="237" t="s">
        <v>482</v>
      </c>
      <c r="L141" s="237" t="s">
        <v>483</v>
      </c>
      <c r="M141" s="237">
        <v>1</v>
      </c>
      <c r="N141" s="237"/>
      <c r="O141" s="237">
        <v>1</v>
      </c>
      <c r="P141" s="237"/>
      <c r="Q141" s="237"/>
      <c r="R141" s="237"/>
      <c r="S141" s="237"/>
      <c r="T141" s="237"/>
    </row>
    <row r="142" spans="1:20" ht="12.75">
      <c r="A142" s="237"/>
      <c r="B142" s="237">
        <v>11</v>
      </c>
      <c r="C142" s="237">
        <v>29</v>
      </c>
      <c r="D142" s="237">
        <v>10.3</v>
      </c>
      <c r="E142" s="237">
        <v>0.9</v>
      </c>
      <c r="F142" s="237" t="s">
        <v>462</v>
      </c>
      <c r="G142" s="237" t="s">
        <v>1068</v>
      </c>
      <c r="H142" s="1318" t="s">
        <v>1098</v>
      </c>
      <c r="I142" s="237" t="s">
        <v>465</v>
      </c>
      <c r="J142" s="237" t="s">
        <v>465</v>
      </c>
      <c r="K142" s="237" t="s">
        <v>482</v>
      </c>
      <c r="L142" s="237" t="s">
        <v>483</v>
      </c>
      <c r="M142" s="237">
        <v>0.9</v>
      </c>
      <c r="N142" s="237"/>
      <c r="O142" s="237">
        <v>0.9</v>
      </c>
      <c r="P142" s="237"/>
      <c r="Q142" s="237"/>
      <c r="R142" s="237"/>
      <c r="S142" s="237"/>
      <c r="T142" s="237"/>
    </row>
    <row r="143" spans="1:20" ht="12.75">
      <c r="A143" s="237"/>
      <c r="B143" s="237">
        <v>12</v>
      </c>
      <c r="C143" s="237">
        <v>31</v>
      </c>
      <c r="D143" s="237">
        <v>9.2</v>
      </c>
      <c r="E143" s="237">
        <v>1</v>
      </c>
      <c r="F143" s="237" t="s">
        <v>462</v>
      </c>
      <c r="G143" s="237" t="s">
        <v>1068</v>
      </c>
      <c r="H143" s="1318" t="s">
        <v>1098</v>
      </c>
      <c r="I143" s="237" t="s">
        <v>465</v>
      </c>
      <c r="J143" s="237" t="s">
        <v>465</v>
      </c>
      <c r="K143" s="237" t="s">
        <v>482</v>
      </c>
      <c r="L143" s="237" t="s">
        <v>483</v>
      </c>
      <c r="M143" s="237">
        <v>1</v>
      </c>
      <c r="N143" s="237"/>
      <c r="O143" s="237">
        <v>1</v>
      </c>
      <c r="P143" s="237"/>
      <c r="Q143" s="237"/>
      <c r="R143" s="237"/>
      <c r="S143" s="237"/>
      <c r="T143" s="237"/>
    </row>
    <row r="144" spans="1:20" ht="12.75">
      <c r="A144" s="237"/>
      <c r="B144" s="237">
        <v>13</v>
      </c>
      <c r="C144" s="237">
        <v>39</v>
      </c>
      <c r="D144" s="237">
        <v>4.1</v>
      </c>
      <c r="E144" s="237">
        <v>1</v>
      </c>
      <c r="F144" s="237" t="s">
        <v>462</v>
      </c>
      <c r="G144" s="237" t="s">
        <v>1068</v>
      </c>
      <c r="H144" s="1318" t="s">
        <v>1098</v>
      </c>
      <c r="I144" s="237" t="s">
        <v>465</v>
      </c>
      <c r="J144" s="237" t="s">
        <v>465</v>
      </c>
      <c r="K144" s="237" t="s">
        <v>482</v>
      </c>
      <c r="L144" s="237" t="s">
        <v>483</v>
      </c>
      <c r="M144" s="237">
        <v>1</v>
      </c>
      <c r="N144" s="237"/>
      <c r="O144" s="237">
        <v>1</v>
      </c>
      <c r="P144" s="237"/>
      <c r="Q144" s="237"/>
      <c r="R144" s="237"/>
      <c r="S144" s="237"/>
      <c r="T144" s="237"/>
    </row>
    <row r="145" spans="1:20" ht="12.75">
      <c r="A145" s="242"/>
      <c r="B145" s="237">
        <v>14</v>
      </c>
      <c r="C145" s="237">
        <v>3</v>
      </c>
      <c r="D145" s="237" t="s">
        <v>1598</v>
      </c>
      <c r="E145" s="237">
        <v>1</v>
      </c>
      <c r="F145" s="237" t="s">
        <v>462</v>
      </c>
      <c r="G145" s="237" t="s">
        <v>468</v>
      </c>
      <c r="H145" s="1318" t="s">
        <v>1098</v>
      </c>
      <c r="I145" s="237" t="s">
        <v>465</v>
      </c>
      <c r="J145" s="237" t="s">
        <v>465</v>
      </c>
      <c r="K145" s="237" t="s">
        <v>482</v>
      </c>
      <c r="L145" s="237" t="s">
        <v>359</v>
      </c>
      <c r="M145" s="237">
        <v>1</v>
      </c>
      <c r="N145" s="237">
        <v>1</v>
      </c>
      <c r="O145" s="237"/>
      <c r="P145" s="237"/>
      <c r="Q145" s="237"/>
      <c r="R145" s="237"/>
      <c r="S145" s="237"/>
      <c r="T145" s="237"/>
    </row>
    <row r="146" spans="1:20" ht="12.75">
      <c r="A146" s="242"/>
      <c r="B146" s="237">
        <v>15</v>
      </c>
      <c r="C146" s="237">
        <v>5</v>
      </c>
      <c r="D146" s="237">
        <v>61.1</v>
      </c>
      <c r="E146" s="237">
        <v>0.8</v>
      </c>
      <c r="F146" s="237" t="s">
        <v>462</v>
      </c>
      <c r="G146" s="237" t="s">
        <v>468</v>
      </c>
      <c r="H146" s="1318" t="s">
        <v>1098</v>
      </c>
      <c r="I146" s="237" t="s">
        <v>465</v>
      </c>
      <c r="J146" s="237" t="s">
        <v>465</v>
      </c>
      <c r="K146" s="237" t="s">
        <v>482</v>
      </c>
      <c r="L146" s="237" t="s">
        <v>359</v>
      </c>
      <c r="M146" s="237">
        <v>0.8</v>
      </c>
      <c r="N146" s="237">
        <v>0.8</v>
      </c>
      <c r="O146" s="237"/>
      <c r="P146" s="237"/>
      <c r="Q146" s="237"/>
      <c r="R146" s="237"/>
      <c r="S146" s="237"/>
      <c r="T146" s="237"/>
    </row>
    <row r="147" spans="1:20" ht="12.75">
      <c r="A147" s="242"/>
      <c r="B147" s="237">
        <v>16</v>
      </c>
      <c r="C147" s="237">
        <v>17</v>
      </c>
      <c r="D147" s="237" t="s">
        <v>1599</v>
      </c>
      <c r="E147" s="237">
        <v>0.8</v>
      </c>
      <c r="F147" s="237" t="s">
        <v>462</v>
      </c>
      <c r="G147" s="237" t="s">
        <v>485</v>
      </c>
      <c r="H147" s="1318" t="s">
        <v>1098</v>
      </c>
      <c r="I147" s="237" t="s">
        <v>465</v>
      </c>
      <c r="J147" s="237" t="s">
        <v>465</v>
      </c>
      <c r="K147" s="237" t="s">
        <v>482</v>
      </c>
      <c r="L147" s="237" t="s">
        <v>483</v>
      </c>
      <c r="M147" s="237">
        <v>0.8</v>
      </c>
      <c r="N147" s="237"/>
      <c r="O147" s="237">
        <v>0.8</v>
      </c>
      <c r="P147" s="237"/>
      <c r="Q147" s="237"/>
      <c r="R147" s="237"/>
      <c r="S147" s="237"/>
      <c r="T147" s="237"/>
    </row>
    <row r="148" spans="1:20" ht="12.75">
      <c r="A148" s="242"/>
      <c r="B148" s="237">
        <v>17</v>
      </c>
      <c r="C148" s="237">
        <v>17</v>
      </c>
      <c r="D148" s="237" t="s">
        <v>1070</v>
      </c>
      <c r="E148" s="237">
        <v>1</v>
      </c>
      <c r="F148" s="237" t="s">
        <v>462</v>
      </c>
      <c r="G148" s="237" t="s">
        <v>485</v>
      </c>
      <c r="H148" s="1318" t="s">
        <v>1098</v>
      </c>
      <c r="I148" s="237" t="s">
        <v>465</v>
      </c>
      <c r="J148" s="237" t="s">
        <v>465</v>
      </c>
      <c r="K148" s="237" t="s">
        <v>482</v>
      </c>
      <c r="L148" s="237" t="s">
        <v>483</v>
      </c>
      <c r="M148" s="237">
        <v>1</v>
      </c>
      <c r="N148" s="237"/>
      <c r="O148" s="237">
        <v>1</v>
      </c>
      <c r="P148" s="237"/>
      <c r="Q148" s="237"/>
      <c r="R148" s="237"/>
      <c r="S148" s="237"/>
      <c r="T148" s="237"/>
    </row>
    <row r="149" spans="1:20" ht="12.75">
      <c r="A149" s="242"/>
      <c r="B149" s="237">
        <v>18</v>
      </c>
      <c r="C149" s="237">
        <v>25</v>
      </c>
      <c r="D149" s="237">
        <v>8.1</v>
      </c>
      <c r="E149" s="237">
        <v>1</v>
      </c>
      <c r="F149" s="237" t="s">
        <v>462</v>
      </c>
      <c r="G149" s="237" t="s">
        <v>485</v>
      </c>
      <c r="H149" s="1318" t="s">
        <v>1098</v>
      </c>
      <c r="I149" s="237" t="s">
        <v>465</v>
      </c>
      <c r="J149" s="237" t="s">
        <v>465</v>
      </c>
      <c r="K149" s="237" t="s">
        <v>482</v>
      </c>
      <c r="L149" s="237" t="s">
        <v>483</v>
      </c>
      <c r="M149" s="237">
        <v>1</v>
      </c>
      <c r="N149" s="237"/>
      <c r="O149" s="237">
        <v>1</v>
      </c>
      <c r="P149" s="237"/>
      <c r="Q149" s="237"/>
      <c r="R149" s="237"/>
      <c r="S149" s="237"/>
      <c r="T149" s="237"/>
    </row>
    <row r="150" spans="1:20" ht="12.75">
      <c r="A150" s="237"/>
      <c r="B150" s="237">
        <v>19</v>
      </c>
      <c r="C150" s="237">
        <v>25</v>
      </c>
      <c r="D150" s="237">
        <v>8.2</v>
      </c>
      <c r="E150" s="237">
        <v>0.9</v>
      </c>
      <c r="F150" s="237" t="s">
        <v>462</v>
      </c>
      <c r="G150" s="237" t="s">
        <v>485</v>
      </c>
      <c r="H150" s="1318" t="s">
        <v>1098</v>
      </c>
      <c r="I150" s="237" t="s">
        <v>465</v>
      </c>
      <c r="J150" s="237" t="s">
        <v>465</v>
      </c>
      <c r="K150" s="237" t="s">
        <v>482</v>
      </c>
      <c r="L150" s="237" t="s">
        <v>483</v>
      </c>
      <c r="M150" s="237">
        <v>0.9</v>
      </c>
      <c r="N150" s="237"/>
      <c r="O150" s="237">
        <v>0.9</v>
      </c>
      <c r="P150" s="237"/>
      <c r="Q150" s="237"/>
      <c r="R150" s="237"/>
      <c r="S150" s="237"/>
      <c r="T150" s="237"/>
    </row>
    <row r="151" spans="1:20" ht="12.75">
      <c r="A151" s="242"/>
      <c r="B151" s="237">
        <v>20</v>
      </c>
      <c r="C151" s="237">
        <v>27</v>
      </c>
      <c r="D151" s="237">
        <v>1.4</v>
      </c>
      <c r="E151" s="237">
        <v>0.8</v>
      </c>
      <c r="F151" s="237" t="s">
        <v>462</v>
      </c>
      <c r="G151" s="237" t="s">
        <v>486</v>
      </c>
      <c r="H151" s="1318" t="s">
        <v>1098</v>
      </c>
      <c r="I151" s="237" t="s">
        <v>465</v>
      </c>
      <c r="J151" s="237" t="s">
        <v>465</v>
      </c>
      <c r="K151" s="237" t="s">
        <v>482</v>
      </c>
      <c r="L151" s="237" t="s">
        <v>483</v>
      </c>
      <c r="M151" s="237">
        <v>0.8</v>
      </c>
      <c r="N151" s="237"/>
      <c r="O151" s="237">
        <v>0.8</v>
      </c>
      <c r="P151" s="237"/>
      <c r="Q151" s="237"/>
      <c r="R151" s="237"/>
      <c r="S151" s="237"/>
      <c r="T151" s="237"/>
    </row>
    <row r="152" spans="1:20" ht="12.75">
      <c r="A152" s="920"/>
      <c r="B152" s="237">
        <v>21</v>
      </c>
      <c r="C152" s="237">
        <v>27</v>
      </c>
      <c r="D152" s="237">
        <v>1.5</v>
      </c>
      <c r="E152" s="237">
        <v>0.5</v>
      </c>
      <c r="F152" s="237" t="s">
        <v>462</v>
      </c>
      <c r="G152" s="237" t="s">
        <v>486</v>
      </c>
      <c r="H152" s="1318" t="s">
        <v>1098</v>
      </c>
      <c r="I152" s="237" t="s">
        <v>465</v>
      </c>
      <c r="J152" s="237" t="s">
        <v>465</v>
      </c>
      <c r="K152" s="237" t="s">
        <v>482</v>
      </c>
      <c r="L152" s="237" t="s">
        <v>483</v>
      </c>
      <c r="M152" s="237">
        <v>0.5</v>
      </c>
      <c r="N152" s="237"/>
      <c r="O152" s="237">
        <v>0.5</v>
      </c>
      <c r="P152" s="237"/>
      <c r="Q152" s="237"/>
      <c r="R152" s="237"/>
      <c r="S152" s="237"/>
      <c r="T152" s="237"/>
    </row>
    <row r="153" spans="1:20" ht="12.75">
      <c r="A153" s="242"/>
      <c r="B153" s="237">
        <v>22</v>
      </c>
      <c r="C153" s="237">
        <v>61</v>
      </c>
      <c r="D153" s="237">
        <v>7.2</v>
      </c>
      <c r="E153" s="237">
        <v>1</v>
      </c>
      <c r="F153" s="237" t="s">
        <v>462</v>
      </c>
      <c r="G153" s="237" t="s">
        <v>486</v>
      </c>
      <c r="H153" s="1318" t="s">
        <v>1098</v>
      </c>
      <c r="I153" s="237" t="s">
        <v>465</v>
      </c>
      <c r="J153" s="237" t="s">
        <v>465</v>
      </c>
      <c r="K153" s="237" t="s">
        <v>482</v>
      </c>
      <c r="L153" s="237" t="s">
        <v>483</v>
      </c>
      <c r="M153" s="237">
        <v>1</v>
      </c>
      <c r="N153" s="237"/>
      <c r="O153" s="237">
        <v>1</v>
      </c>
      <c r="P153" s="237"/>
      <c r="Q153" s="237"/>
      <c r="R153" s="237"/>
      <c r="S153" s="237"/>
      <c r="T153" s="237"/>
    </row>
    <row r="154" spans="1:20" ht="12.75">
      <c r="A154" s="242" t="s">
        <v>298</v>
      </c>
      <c r="B154" s="242"/>
      <c r="C154" s="242"/>
      <c r="D154" s="242"/>
      <c r="E154" s="242">
        <f>SUM(E132:E153)</f>
        <v>19.3</v>
      </c>
      <c r="F154" s="242"/>
      <c r="G154" s="242"/>
      <c r="H154" s="242"/>
      <c r="I154" s="242"/>
      <c r="J154" s="242"/>
      <c r="K154" s="242"/>
      <c r="L154" s="237"/>
      <c r="M154" s="242">
        <f aca="true" t="shared" si="9" ref="M154:T154">SUM(M132:M153)</f>
        <v>19.3</v>
      </c>
      <c r="N154" s="242">
        <f t="shared" si="9"/>
        <v>8.4</v>
      </c>
      <c r="O154" s="242">
        <f>SUM(O132:O153)</f>
        <v>10.9</v>
      </c>
      <c r="P154" s="242">
        <f t="shared" si="9"/>
        <v>0</v>
      </c>
      <c r="Q154" s="242">
        <f t="shared" si="9"/>
        <v>0</v>
      </c>
      <c r="R154" s="242">
        <f t="shared" si="9"/>
        <v>0</v>
      </c>
      <c r="S154" s="242">
        <f t="shared" si="9"/>
        <v>0</v>
      </c>
      <c r="T154" s="242">
        <f t="shared" si="9"/>
        <v>0</v>
      </c>
    </row>
    <row r="155" spans="1:20" ht="12.75">
      <c r="A155" s="1585" t="s">
        <v>487</v>
      </c>
      <c r="B155" s="237">
        <v>1</v>
      </c>
      <c r="C155" s="237">
        <v>13</v>
      </c>
      <c r="D155" s="237">
        <v>4.7</v>
      </c>
      <c r="E155" s="237">
        <v>0.8</v>
      </c>
      <c r="F155" s="237" t="s">
        <v>462</v>
      </c>
      <c r="G155" s="237" t="s">
        <v>464</v>
      </c>
      <c r="H155" s="1318" t="s">
        <v>1098</v>
      </c>
      <c r="I155" s="237" t="s">
        <v>465</v>
      </c>
      <c r="J155" s="237" t="s">
        <v>465</v>
      </c>
      <c r="K155" s="237" t="s">
        <v>482</v>
      </c>
      <c r="L155" s="237" t="s">
        <v>483</v>
      </c>
      <c r="M155" s="237">
        <v>0.4</v>
      </c>
      <c r="N155" s="237"/>
      <c r="O155" s="237">
        <v>0.4</v>
      </c>
      <c r="P155" s="237"/>
      <c r="Q155" s="237"/>
      <c r="R155" s="237"/>
      <c r="S155" s="237"/>
      <c r="T155" s="237"/>
    </row>
    <row r="156" spans="1:20" ht="12.75">
      <c r="A156" s="237"/>
      <c r="B156" s="237">
        <v>2</v>
      </c>
      <c r="C156" s="237">
        <v>13</v>
      </c>
      <c r="D156" s="237">
        <v>14.5</v>
      </c>
      <c r="E156" s="237">
        <v>0.4</v>
      </c>
      <c r="F156" s="237" t="s">
        <v>462</v>
      </c>
      <c r="G156" s="237" t="s">
        <v>464</v>
      </c>
      <c r="H156" s="1318" t="s">
        <v>1098</v>
      </c>
      <c r="I156" s="237" t="s">
        <v>465</v>
      </c>
      <c r="J156" s="237" t="s">
        <v>465</v>
      </c>
      <c r="K156" s="237" t="s">
        <v>482</v>
      </c>
      <c r="L156" s="237" t="s">
        <v>488</v>
      </c>
      <c r="M156" s="237">
        <v>0.2</v>
      </c>
      <c r="N156" s="237"/>
      <c r="O156" s="237">
        <v>0.1</v>
      </c>
      <c r="P156" s="237"/>
      <c r="Q156" s="237"/>
      <c r="R156" s="237">
        <v>0.1</v>
      </c>
      <c r="S156" s="237"/>
      <c r="T156" s="237"/>
    </row>
    <row r="157" spans="1:20" ht="12.75">
      <c r="A157" s="242"/>
      <c r="B157" s="237">
        <v>3</v>
      </c>
      <c r="C157" s="237">
        <v>65</v>
      </c>
      <c r="D157" s="237">
        <v>34</v>
      </c>
      <c r="E157" s="237">
        <v>2.8</v>
      </c>
      <c r="F157" s="237" t="s">
        <v>462</v>
      </c>
      <c r="G157" s="237" t="s">
        <v>1068</v>
      </c>
      <c r="H157" s="1318" t="s">
        <v>1098</v>
      </c>
      <c r="I157" s="237" t="s">
        <v>465</v>
      </c>
      <c r="J157" s="237" t="s">
        <v>465</v>
      </c>
      <c r="K157" s="237" t="s">
        <v>482</v>
      </c>
      <c r="L157" s="237" t="s">
        <v>488</v>
      </c>
      <c r="M157" s="237">
        <v>1.4</v>
      </c>
      <c r="N157" s="237"/>
      <c r="O157" s="237">
        <v>1.1</v>
      </c>
      <c r="P157" s="237"/>
      <c r="Q157" s="237"/>
      <c r="R157" s="237">
        <v>0.3</v>
      </c>
      <c r="S157" s="237"/>
      <c r="T157" s="237"/>
    </row>
    <row r="158" spans="1:20" ht="12.75">
      <c r="A158" s="242" t="s">
        <v>298</v>
      </c>
      <c r="B158" s="242"/>
      <c r="C158" s="242"/>
      <c r="D158" s="242"/>
      <c r="E158" s="242">
        <f>E157+E156+E155</f>
        <v>4</v>
      </c>
      <c r="F158" s="242"/>
      <c r="G158" s="242"/>
      <c r="H158" s="242"/>
      <c r="I158" s="242"/>
      <c r="J158" s="242"/>
      <c r="K158" s="242"/>
      <c r="L158" s="242"/>
      <c r="M158" s="242">
        <f>M157+M156+M155</f>
        <v>2</v>
      </c>
      <c r="N158" s="242">
        <f aca="true" t="shared" si="10" ref="N158:T158">N157+N156+N155</f>
        <v>0</v>
      </c>
      <c r="O158" s="242">
        <f t="shared" si="10"/>
        <v>1.6</v>
      </c>
      <c r="P158" s="242">
        <f t="shared" si="10"/>
        <v>0</v>
      </c>
      <c r="Q158" s="242">
        <f t="shared" si="10"/>
        <v>0</v>
      </c>
      <c r="R158" s="242">
        <f t="shared" si="10"/>
        <v>0.4</v>
      </c>
      <c r="S158" s="242">
        <f t="shared" si="10"/>
        <v>0</v>
      </c>
      <c r="T158" s="242">
        <f t="shared" si="10"/>
        <v>0</v>
      </c>
    </row>
    <row r="159" spans="1:20" ht="12.75">
      <c r="A159" s="1585" t="s">
        <v>573</v>
      </c>
      <c r="B159" s="237">
        <v>1</v>
      </c>
      <c r="C159" s="237">
        <v>27</v>
      </c>
      <c r="D159" s="237">
        <v>5</v>
      </c>
      <c r="E159" s="237">
        <v>3.6</v>
      </c>
      <c r="F159" s="237" t="s">
        <v>462</v>
      </c>
      <c r="G159" s="237" t="s">
        <v>485</v>
      </c>
      <c r="H159" s="237" t="s">
        <v>1098</v>
      </c>
      <c r="I159" s="237" t="s">
        <v>465</v>
      </c>
      <c r="J159" s="237" t="s">
        <v>465</v>
      </c>
      <c r="K159" s="237" t="s">
        <v>482</v>
      </c>
      <c r="L159" s="237" t="s">
        <v>483</v>
      </c>
      <c r="M159" s="237">
        <v>0.5</v>
      </c>
      <c r="N159" s="237"/>
      <c r="O159" s="237">
        <v>0.5</v>
      </c>
      <c r="P159" s="237"/>
      <c r="Q159" s="237"/>
      <c r="R159" s="237"/>
      <c r="S159" s="237"/>
      <c r="T159" s="237"/>
    </row>
    <row r="160" spans="1:20" ht="12.75">
      <c r="A160" s="242" t="s">
        <v>298</v>
      </c>
      <c r="B160" s="242"/>
      <c r="C160" s="242"/>
      <c r="D160" s="242"/>
      <c r="E160" s="1331">
        <f>E159</f>
        <v>3.6</v>
      </c>
      <c r="F160" s="242"/>
      <c r="G160" s="242"/>
      <c r="H160" s="242"/>
      <c r="I160" s="242"/>
      <c r="J160" s="242"/>
      <c r="K160" s="242"/>
      <c r="L160" s="242"/>
      <c r="M160" s="1331">
        <f>M159</f>
        <v>0.5</v>
      </c>
      <c r="N160" s="1331">
        <f aca="true" t="shared" si="11" ref="N160:T160">N159</f>
        <v>0</v>
      </c>
      <c r="O160" s="1331">
        <f t="shared" si="11"/>
        <v>0.5</v>
      </c>
      <c r="P160" s="1331">
        <f t="shared" si="11"/>
        <v>0</v>
      </c>
      <c r="Q160" s="1331">
        <f t="shared" si="11"/>
        <v>0</v>
      </c>
      <c r="R160" s="1331">
        <f t="shared" si="11"/>
        <v>0</v>
      </c>
      <c r="S160" s="1331">
        <f t="shared" si="11"/>
        <v>0</v>
      </c>
      <c r="T160" s="1331">
        <f t="shared" si="11"/>
        <v>0</v>
      </c>
    </row>
    <row r="161" spans="1:20" ht="12.75">
      <c r="A161" s="1585" t="s">
        <v>478</v>
      </c>
      <c r="B161" s="237">
        <v>1</v>
      </c>
      <c r="C161" s="237">
        <v>44</v>
      </c>
      <c r="D161" s="237">
        <v>8</v>
      </c>
      <c r="E161" s="237">
        <v>0.9</v>
      </c>
      <c r="F161" s="237" t="s">
        <v>238</v>
      </c>
      <c r="G161" s="237" t="s">
        <v>1600</v>
      </c>
      <c r="H161" s="1318" t="s">
        <v>1098</v>
      </c>
      <c r="I161" s="237" t="s">
        <v>465</v>
      </c>
      <c r="J161" s="237" t="s">
        <v>465</v>
      </c>
      <c r="K161" s="237" t="s">
        <v>482</v>
      </c>
      <c r="L161" s="237" t="s">
        <v>483</v>
      </c>
      <c r="M161" s="237">
        <v>0.45</v>
      </c>
      <c r="N161" s="237"/>
      <c r="O161" s="237">
        <v>0.45</v>
      </c>
      <c r="P161" s="237"/>
      <c r="Q161" s="237"/>
      <c r="R161" s="237"/>
      <c r="S161" s="237"/>
      <c r="T161" s="237"/>
    </row>
    <row r="162" spans="1:20" ht="12.75">
      <c r="A162" s="242"/>
      <c r="B162" s="237">
        <v>2</v>
      </c>
      <c r="C162" s="237">
        <v>57</v>
      </c>
      <c r="D162" s="237">
        <v>4</v>
      </c>
      <c r="E162" s="237">
        <v>1</v>
      </c>
      <c r="F162" s="237" t="s">
        <v>462</v>
      </c>
      <c r="G162" s="237" t="s">
        <v>1067</v>
      </c>
      <c r="H162" s="1318" t="s">
        <v>1098</v>
      </c>
      <c r="I162" s="237" t="s">
        <v>465</v>
      </c>
      <c r="J162" s="237" t="s">
        <v>465</v>
      </c>
      <c r="K162" s="237" t="s">
        <v>482</v>
      </c>
      <c r="L162" s="237" t="s">
        <v>483</v>
      </c>
      <c r="M162" s="237">
        <v>0.5</v>
      </c>
      <c r="N162" s="237"/>
      <c r="O162" s="237">
        <v>0.5</v>
      </c>
      <c r="P162" s="237"/>
      <c r="Q162" s="237"/>
      <c r="R162" s="237"/>
      <c r="S162" s="237"/>
      <c r="T162" s="237"/>
    </row>
    <row r="163" spans="1:20" ht="12.75">
      <c r="A163" s="237"/>
      <c r="B163" s="237">
        <v>3</v>
      </c>
      <c r="C163" s="237">
        <v>37</v>
      </c>
      <c r="D163" s="237">
        <v>6</v>
      </c>
      <c r="E163" s="237">
        <v>0.7</v>
      </c>
      <c r="F163" s="237" t="s">
        <v>238</v>
      </c>
      <c r="G163" s="237" t="s">
        <v>1600</v>
      </c>
      <c r="H163" s="1318" t="s">
        <v>1098</v>
      </c>
      <c r="I163" s="237" t="s">
        <v>465</v>
      </c>
      <c r="J163" s="237" t="s">
        <v>465</v>
      </c>
      <c r="K163" s="237" t="s">
        <v>482</v>
      </c>
      <c r="L163" s="237" t="s">
        <v>483</v>
      </c>
      <c r="M163" s="237">
        <v>0.4</v>
      </c>
      <c r="N163" s="237"/>
      <c r="O163" s="237">
        <v>0.4</v>
      </c>
      <c r="P163" s="237"/>
      <c r="Q163" s="237"/>
      <c r="R163" s="237"/>
      <c r="S163" s="237"/>
      <c r="T163" s="237"/>
    </row>
    <row r="164" spans="1:20" ht="12.75">
      <c r="A164" s="237"/>
      <c r="B164" s="237">
        <v>4</v>
      </c>
      <c r="C164" s="237">
        <v>58</v>
      </c>
      <c r="D164" s="237">
        <v>6</v>
      </c>
      <c r="E164" s="237">
        <v>1</v>
      </c>
      <c r="F164" s="237" t="s">
        <v>462</v>
      </c>
      <c r="G164" s="237" t="s">
        <v>1067</v>
      </c>
      <c r="H164" s="1318" t="s">
        <v>1098</v>
      </c>
      <c r="I164" s="237" t="s">
        <v>465</v>
      </c>
      <c r="J164" s="237" t="s">
        <v>465</v>
      </c>
      <c r="K164" s="237" t="s">
        <v>482</v>
      </c>
      <c r="L164" s="237" t="s">
        <v>483</v>
      </c>
      <c r="M164" s="237">
        <v>0.5</v>
      </c>
      <c r="N164" s="237"/>
      <c r="O164" s="237">
        <v>0.5</v>
      </c>
      <c r="P164" s="237"/>
      <c r="Q164" s="237"/>
      <c r="R164" s="237"/>
      <c r="S164" s="237"/>
      <c r="T164" s="237"/>
    </row>
    <row r="165" spans="1:20" ht="12.75">
      <c r="A165" s="237"/>
      <c r="B165" s="237">
        <v>5</v>
      </c>
      <c r="C165" s="237">
        <v>48</v>
      </c>
      <c r="D165" s="237">
        <v>3</v>
      </c>
      <c r="E165" s="237">
        <v>1</v>
      </c>
      <c r="F165" s="237" t="s">
        <v>462</v>
      </c>
      <c r="G165" s="237" t="s">
        <v>1067</v>
      </c>
      <c r="H165" s="1318" t="s">
        <v>1098</v>
      </c>
      <c r="I165" s="237" t="s">
        <v>465</v>
      </c>
      <c r="J165" s="237" t="s">
        <v>465</v>
      </c>
      <c r="K165" s="237" t="s">
        <v>482</v>
      </c>
      <c r="L165" s="237" t="s">
        <v>483</v>
      </c>
      <c r="M165" s="237">
        <v>0.5</v>
      </c>
      <c r="N165" s="237"/>
      <c r="O165" s="237">
        <v>0.5</v>
      </c>
      <c r="P165" s="237"/>
      <c r="Q165" s="237"/>
      <c r="R165" s="237"/>
      <c r="S165" s="237"/>
      <c r="T165" s="237"/>
    </row>
    <row r="166" spans="1:20" ht="12.75">
      <c r="A166" s="237"/>
      <c r="B166" s="237">
        <v>6</v>
      </c>
      <c r="C166" s="237">
        <v>59</v>
      </c>
      <c r="D166" s="237">
        <v>29</v>
      </c>
      <c r="E166" s="237">
        <v>0.9</v>
      </c>
      <c r="F166" s="237" t="s">
        <v>462</v>
      </c>
      <c r="G166" s="237" t="s">
        <v>1065</v>
      </c>
      <c r="H166" s="1318" t="s">
        <v>1098</v>
      </c>
      <c r="I166" s="237" t="s">
        <v>465</v>
      </c>
      <c r="J166" s="237" t="s">
        <v>465</v>
      </c>
      <c r="K166" s="237" t="s">
        <v>482</v>
      </c>
      <c r="L166" s="237" t="s">
        <v>483</v>
      </c>
      <c r="M166" s="237">
        <v>0.45</v>
      </c>
      <c r="N166" s="237"/>
      <c r="O166" s="237">
        <v>0.45</v>
      </c>
      <c r="P166" s="237"/>
      <c r="Q166" s="237"/>
      <c r="R166" s="237"/>
      <c r="S166" s="237"/>
      <c r="T166" s="237"/>
    </row>
    <row r="167" spans="1:20" ht="12.75">
      <c r="A167" s="237"/>
      <c r="B167" s="237">
        <v>7</v>
      </c>
      <c r="C167" s="237">
        <v>65</v>
      </c>
      <c r="D167" s="237">
        <v>44</v>
      </c>
      <c r="E167" s="237">
        <v>0.6</v>
      </c>
      <c r="F167" s="237" t="s">
        <v>462</v>
      </c>
      <c r="G167" s="237" t="s">
        <v>1065</v>
      </c>
      <c r="H167" s="1318" t="s">
        <v>1098</v>
      </c>
      <c r="I167" s="237" t="s">
        <v>465</v>
      </c>
      <c r="J167" s="237" t="s">
        <v>465</v>
      </c>
      <c r="K167" s="237" t="s">
        <v>482</v>
      </c>
      <c r="L167" s="237" t="s">
        <v>483</v>
      </c>
      <c r="M167" s="237">
        <v>0.3</v>
      </c>
      <c r="N167" s="237"/>
      <c r="O167" s="237">
        <v>0.3</v>
      </c>
      <c r="P167" s="237"/>
      <c r="Q167" s="237"/>
      <c r="R167" s="237"/>
      <c r="S167" s="237"/>
      <c r="T167" s="237"/>
    </row>
    <row r="168" spans="1:20" ht="12.75">
      <c r="A168" s="237"/>
      <c r="B168" s="237">
        <v>8</v>
      </c>
      <c r="C168" s="237">
        <v>53</v>
      </c>
      <c r="D168" s="237">
        <v>3</v>
      </c>
      <c r="E168" s="237">
        <v>2.3</v>
      </c>
      <c r="F168" s="237" t="s">
        <v>462</v>
      </c>
      <c r="G168" s="237" t="s">
        <v>1600</v>
      </c>
      <c r="H168" s="1318" t="s">
        <v>1098</v>
      </c>
      <c r="I168" s="237" t="s">
        <v>465</v>
      </c>
      <c r="J168" s="237" t="s">
        <v>465</v>
      </c>
      <c r="K168" s="237" t="s">
        <v>482</v>
      </c>
      <c r="L168" s="237" t="s">
        <v>483</v>
      </c>
      <c r="M168" s="237">
        <v>1.2</v>
      </c>
      <c r="N168" s="237"/>
      <c r="O168" s="237">
        <v>1.2</v>
      </c>
      <c r="P168" s="237"/>
      <c r="Q168" s="237"/>
      <c r="R168" s="237"/>
      <c r="S168" s="237"/>
      <c r="T168" s="237"/>
    </row>
    <row r="169" spans="1:20" ht="12.75">
      <c r="A169" s="237"/>
      <c r="B169" s="237">
        <v>9</v>
      </c>
      <c r="C169" s="237">
        <v>34</v>
      </c>
      <c r="D169" s="237">
        <v>14</v>
      </c>
      <c r="E169" s="237">
        <v>2</v>
      </c>
      <c r="F169" s="237" t="s">
        <v>238</v>
      </c>
      <c r="G169" s="237" t="s">
        <v>1600</v>
      </c>
      <c r="H169" s="1318" t="s">
        <v>1098</v>
      </c>
      <c r="I169" s="237" t="s">
        <v>465</v>
      </c>
      <c r="J169" s="237" t="s">
        <v>465</v>
      </c>
      <c r="K169" s="237" t="s">
        <v>482</v>
      </c>
      <c r="L169" s="237" t="s">
        <v>483</v>
      </c>
      <c r="M169" s="237">
        <v>1</v>
      </c>
      <c r="N169" s="237"/>
      <c r="O169" s="237">
        <v>1</v>
      </c>
      <c r="P169" s="237"/>
      <c r="Q169" s="237"/>
      <c r="R169" s="237"/>
      <c r="S169" s="237"/>
      <c r="T169" s="237"/>
    </row>
    <row r="170" spans="1:20" ht="12.75">
      <c r="A170" s="242" t="s">
        <v>298</v>
      </c>
      <c r="B170" s="242"/>
      <c r="C170" s="242"/>
      <c r="D170" s="242"/>
      <c r="E170" s="242">
        <f>E169+E168+E167+E166+E165+E164+E163+E162+E161</f>
        <v>10.4</v>
      </c>
      <c r="F170" s="242"/>
      <c r="G170" s="242"/>
      <c r="H170" s="242"/>
      <c r="I170" s="242"/>
      <c r="J170" s="242"/>
      <c r="K170" s="242"/>
      <c r="L170" s="242"/>
      <c r="M170" s="242">
        <f>M169+M168+M167+M166+M165+M164+M163+M162+M161</f>
        <v>5.300000000000001</v>
      </c>
      <c r="N170" s="242">
        <f aca="true" t="shared" si="12" ref="N170:T170">SUM(N161:N169)</f>
        <v>0</v>
      </c>
      <c r="O170" s="242">
        <f t="shared" si="12"/>
        <v>5.3</v>
      </c>
      <c r="P170" s="242">
        <f t="shared" si="12"/>
        <v>0</v>
      </c>
      <c r="Q170" s="242">
        <f t="shared" si="12"/>
        <v>0</v>
      </c>
      <c r="R170" s="242">
        <f t="shared" si="12"/>
        <v>0</v>
      </c>
      <c r="S170" s="242">
        <f t="shared" si="12"/>
        <v>0</v>
      </c>
      <c r="T170" s="242">
        <f t="shared" si="12"/>
        <v>0</v>
      </c>
    </row>
    <row r="171" spans="1:20" ht="12.75">
      <c r="A171" s="1585" t="s">
        <v>477</v>
      </c>
      <c r="B171" s="237">
        <v>1</v>
      </c>
      <c r="C171" s="237">
        <v>97</v>
      </c>
      <c r="D171" s="237">
        <v>10.1</v>
      </c>
      <c r="E171" s="1597">
        <v>0.8</v>
      </c>
      <c r="F171" s="237" t="s">
        <v>203</v>
      </c>
      <c r="G171" s="237" t="s">
        <v>485</v>
      </c>
      <c r="H171" s="237" t="s">
        <v>1098</v>
      </c>
      <c r="I171" s="237"/>
      <c r="J171" s="237"/>
      <c r="K171" s="237"/>
      <c r="L171" s="237" t="s">
        <v>359</v>
      </c>
      <c r="M171" s="1597"/>
      <c r="N171" s="1597"/>
      <c r="O171" s="1597"/>
      <c r="P171" s="1597"/>
      <c r="Q171" s="1597"/>
      <c r="R171" s="1597"/>
      <c r="S171" s="1597"/>
      <c r="T171" s="1597"/>
    </row>
    <row r="172" spans="1:20" ht="12.75">
      <c r="A172" s="242"/>
      <c r="B172" s="237">
        <v>2</v>
      </c>
      <c r="C172" s="237">
        <v>75</v>
      </c>
      <c r="D172" s="237">
        <v>4.1</v>
      </c>
      <c r="E172" s="1597">
        <v>0.9</v>
      </c>
      <c r="F172" s="237" t="s">
        <v>203</v>
      </c>
      <c r="G172" s="237" t="s">
        <v>485</v>
      </c>
      <c r="H172" s="237" t="s">
        <v>1098</v>
      </c>
      <c r="I172" s="237"/>
      <c r="J172" s="237"/>
      <c r="K172" s="237"/>
      <c r="L172" s="237" t="s">
        <v>359</v>
      </c>
      <c r="M172" s="1597"/>
      <c r="N172" s="1597"/>
      <c r="O172" s="1597"/>
      <c r="P172" s="1597"/>
      <c r="Q172" s="1597"/>
      <c r="R172" s="1597"/>
      <c r="S172" s="1597"/>
      <c r="T172" s="1597"/>
    </row>
    <row r="173" spans="1:20" ht="12.75">
      <c r="A173" s="242"/>
      <c r="B173" s="237">
        <v>3</v>
      </c>
      <c r="C173" s="237">
        <v>75</v>
      </c>
      <c r="D173" s="237">
        <v>4.2</v>
      </c>
      <c r="E173" s="1597">
        <v>0.8</v>
      </c>
      <c r="F173" s="237" t="s">
        <v>203</v>
      </c>
      <c r="G173" s="237" t="s">
        <v>485</v>
      </c>
      <c r="H173" s="237" t="s">
        <v>1098</v>
      </c>
      <c r="I173" s="237"/>
      <c r="J173" s="237"/>
      <c r="K173" s="237"/>
      <c r="L173" s="237" t="s">
        <v>359</v>
      </c>
      <c r="M173" s="1597"/>
      <c r="N173" s="1597"/>
      <c r="O173" s="1597"/>
      <c r="P173" s="1597"/>
      <c r="Q173" s="1597"/>
      <c r="R173" s="1597"/>
      <c r="S173" s="1597"/>
      <c r="T173" s="1597"/>
    </row>
    <row r="174" spans="1:20" ht="12.75">
      <c r="A174" s="242" t="s">
        <v>298</v>
      </c>
      <c r="B174" s="243"/>
      <c r="C174" s="243"/>
      <c r="D174" s="243"/>
      <c r="E174" s="242">
        <f>E173+E172+E171</f>
        <v>2.5</v>
      </c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</row>
    <row r="175" spans="1:20" ht="12.75">
      <c r="A175" s="242" t="s">
        <v>475</v>
      </c>
      <c r="B175" s="237">
        <v>1</v>
      </c>
      <c r="C175" s="237">
        <v>23</v>
      </c>
      <c r="D175" s="237">
        <v>14.1</v>
      </c>
      <c r="E175" s="1597">
        <v>1</v>
      </c>
      <c r="F175" s="237" t="s">
        <v>203</v>
      </c>
      <c r="G175" s="237" t="s">
        <v>468</v>
      </c>
      <c r="H175" s="237" t="s">
        <v>1098</v>
      </c>
      <c r="I175" s="237" t="s">
        <v>465</v>
      </c>
      <c r="J175" s="237" t="s">
        <v>465</v>
      </c>
      <c r="K175" s="237" t="s">
        <v>482</v>
      </c>
      <c r="L175" s="237" t="s">
        <v>1601</v>
      </c>
      <c r="M175" s="1597">
        <v>1</v>
      </c>
      <c r="N175" s="1597"/>
      <c r="O175" s="1597"/>
      <c r="P175" s="1597"/>
      <c r="Q175" s="1597">
        <v>1</v>
      </c>
      <c r="R175" s="1597"/>
      <c r="S175" s="1597"/>
      <c r="T175" s="1597"/>
    </row>
    <row r="176" spans="1:20" ht="12.75">
      <c r="A176" s="243"/>
      <c r="B176" s="243"/>
      <c r="C176" s="243"/>
      <c r="D176" s="243"/>
      <c r="E176" s="242">
        <f>E175</f>
        <v>1</v>
      </c>
      <c r="F176" s="242"/>
      <c r="G176" s="242"/>
      <c r="H176" s="242"/>
      <c r="I176" s="242"/>
      <c r="J176" s="242"/>
      <c r="K176" s="242"/>
      <c r="L176" s="242"/>
      <c r="M176" s="242">
        <f>M175</f>
        <v>1</v>
      </c>
      <c r="N176" s="242">
        <f aca="true" t="shared" si="13" ref="N176:T176">N175</f>
        <v>0</v>
      </c>
      <c r="O176" s="242">
        <f t="shared" si="13"/>
        <v>0</v>
      </c>
      <c r="P176" s="242">
        <f t="shared" si="13"/>
        <v>0</v>
      </c>
      <c r="Q176" s="242">
        <f t="shared" si="13"/>
        <v>1</v>
      </c>
      <c r="R176" s="242">
        <f t="shared" si="13"/>
        <v>0</v>
      </c>
      <c r="S176" s="242">
        <f t="shared" si="13"/>
        <v>0</v>
      </c>
      <c r="T176" s="242">
        <f t="shared" si="13"/>
        <v>0</v>
      </c>
    </row>
    <row r="177" spans="1:20" ht="12.75">
      <c r="A177" s="260" t="s">
        <v>480</v>
      </c>
      <c r="B177" s="244"/>
      <c r="C177" s="243"/>
      <c r="D177" s="243"/>
      <c r="E177" s="258">
        <f>E176+E174+E170+E160+E158+E154+E131+E109</f>
        <v>60.4</v>
      </c>
      <c r="F177" s="242"/>
      <c r="G177" s="242"/>
      <c r="H177" s="242"/>
      <c r="I177" s="242"/>
      <c r="J177" s="242"/>
      <c r="K177" s="242"/>
      <c r="L177" s="242"/>
      <c r="M177" s="242" t="e">
        <f>#REF!+M158+M154+M131+#REF!+#REF!</f>
        <v>#REF!</v>
      </c>
      <c r="N177" s="242" t="e">
        <f>#REF!+N158+N154+N131+#REF!</f>
        <v>#REF!</v>
      </c>
      <c r="O177" s="242" t="e">
        <f>#REF!+O158+O154+O131+#REF!</f>
        <v>#REF!</v>
      </c>
      <c r="P177" s="242" t="e">
        <f>#REF!+P158+P154+P131+#REF!</f>
        <v>#REF!</v>
      </c>
      <c r="Q177" s="242">
        <v>0.5</v>
      </c>
      <c r="R177" s="242" t="e">
        <f>#REF!+R158+R154+R131+#REF!</f>
        <v>#REF!</v>
      </c>
      <c r="S177" s="237"/>
      <c r="T177" s="237"/>
    </row>
    <row r="178" spans="1:20" ht="13.5">
      <c r="A178" s="247" t="s">
        <v>491</v>
      </c>
      <c r="B178" s="248"/>
      <c r="C178" s="248"/>
      <c r="D178" s="249"/>
      <c r="E178" s="250">
        <f>E104</f>
        <v>66.4</v>
      </c>
      <c r="F178" s="251"/>
      <c r="G178" s="251"/>
      <c r="H178" s="251"/>
      <c r="I178" s="251"/>
      <c r="J178" s="251"/>
      <c r="K178" s="251"/>
      <c r="L178" s="251"/>
      <c r="M178" s="246">
        <f aca="true" t="shared" si="14" ref="M178:R178">M104</f>
        <v>228.83499999999995</v>
      </c>
      <c r="N178" s="246">
        <f t="shared" si="14"/>
        <v>185.975</v>
      </c>
      <c r="O178" s="246">
        <f t="shared" si="14"/>
        <v>26.275000000000002</v>
      </c>
      <c r="P178" s="246">
        <f t="shared" si="14"/>
        <v>14.161999999999999</v>
      </c>
      <c r="Q178" s="246">
        <f t="shared" si="14"/>
        <v>0</v>
      </c>
      <c r="R178" s="246">
        <f t="shared" si="14"/>
        <v>2.42</v>
      </c>
      <c r="S178" s="246"/>
      <c r="T178" s="246">
        <f>T104</f>
        <v>0</v>
      </c>
    </row>
    <row r="179" spans="1:20" ht="13.5">
      <c r="A179" s="247" t="s">
        <v>492</v>
      </c>
      <c r="B179" s="248"/>
      <c r="C179" s="248"/>
      <c r="D179" s="249"/>
      <c r="E179" s="250">
        <f>E177</f>
        <v>60.4</v>
      </c>
      <c r="F179" s="251"/>
      <c r="G179" s="251"/>
      <c r="H179" s="251"/>
      <c r="I179" s="251"/>
      <c r="J179" s="251"/>
      <c r="K179" s="251"/>
      <c r="L179" s="251"/>
      <c r="M179" s="246" t="e">
        <f aca="true" t="shared" si="15" ref="M179:R179">M177</f>
        <v>#REF!</v>
      </c>
      <c r="N179" s="246" t="e">
        <f t="shared" si="15"/>
        <v>#REF!</v>
      </c>
      <c r="O179" s="246" t="e">
        <f t="shared" si="15"/>
        <v>#REF!</v>
      </c>
      <c r="P179" s="246" t="e">
        <f t="shared" si="15"/>
        <v>#REF!</v>
      </c>
      <c r="Q179" s="246">
        <v>0.5</v>
      </c>
      <c r="R179" s="246" t="e">
        <f t="shared" si="15"/>
        <v>#REF!</v>
      </c>
      <c r="S179" s="246"/>
      <c r="T179" s="246"/>
    </row>
    <row r="180" spans="1:20" ht="13.5">
      <c r="A180" s="252" t="s">
        <v>493</v>
      </c>
      <c r="B180" s="253"/>
      <c r="C180" s="253"/>
      <c r="D180" s="254"/>
      <c r="E180" s="254">
        <f>E178+E179</f>
        <v>126.80000000000001</v>
      </c>
      <c r="F180" s="255"/>
      <c r="G180" s="255"/>
      <c r="H180" s="255"/>
      <c r="I180" s="255"/>
      <c r="J180" s="255"/>
      <c r="K180" s="255"/>
      <c r="L180" s="255"/>
      <c r="M180" s="256" t="e">
        <f aca="true" t="shared" si="16" ref="M180:R180">M178+M179</f>
        <v>#REF!</v>
      </c>
      <c r="N180" s="256" t="e">
        <f t="shared" si="16"/>
        <v>#REF!</v>
      </c>
      <c r="O180" s="256" t="e">
        <f t="shared" si="16"/>
        <v>#REF!</v>
      </c>
      <c r="P180" s="256" t="e">
        <f t="shared" si="16"/>
        <v>#REF!</v>
      </c>
      <c r="Q180" s="256">
        <v>0.5</v>
      </c>
      <c r="R180" s="256" t="e">
        <f t="shared" si="16"/>
        <v>#REF!</v>
      </c>
      <c r="S180" s="256"/>
      <c r="T180" s="256"/>
    </row>
    <row r="181" spans="1:20" ht="12.75">
      <c r="A181" s="245"/>
      <c r="B181" s="245"/>
      <c r="C181" s="245"/>
      <c r="D181" s="245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</row>
  </sheetData>
  <sheetProtection/>
  <mergeCells count="28">
    <mergeCell ref="M9:S10"/>
    <mergeCell ref="S13:S14"/>
    <mergeCell ref="F9:F14"/>
    <mergeCell ref="L9:L14"/>
    <mergeCell ref="R13:R14"/>
    <mergeCell ref="O13:O14"/>
    <mergeCell ref="P13:P14"/>
    <mergeCell ref="Q13:Q14"/>
    <mergeCell ref="A105:T105"/>
    <mergeCell ref="T9:T14"/>
    <mergeCell ref="I11:I14"/>
    <mergeCell ref="J11:J14"/>
    <mergeCell ref="M11:M14"/>
    <mergeCell ref="N11:S12"/>
    <mergeCell ref="G9:G14"/>
    <mergeCell ref="H9:H14"/>
    <mergeCell ref="A9:A14"/>
    <mergeCell ref="B9:B14"/>
    <mergeCell ref="A3:T3"/>
    <mergeCell ref="A4:T4"/>
    <mergeCell ref="A5:T5"/>
    <mergeCell ref="H6:L6"/>
    <mergeCell ref="C9:C14"/>
    <mergeCell ref="D9:D14"/>
    <mergeCell ref="I9:J10"/>
    <mergeCell ref="N13:N14"/>
    <mergeCell ref="K9:K14"/>
    <mergeCell ref="E9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X139"/>
  <sheetViews>
    <sheetView zoomScalePageLayoutView="0" workbookViewId="0" topLeftCell="A1">
      <selection activeCell="E76" sqref="E76"/>
    </sheetView>
  </sheetViews>
  <sheetFormatPr defaultColWidth="9.140625" defaultRowHeight="15"/>
  <cols>
    <col min="1" max="1" width="23.421875" style="0" customWidth="1"/>
    <col min="5" max="5" width="10.421875" style="0" customWidth="1"/>
    <col min="6" max="6" width="9.28125" style="0" customWidth="1"/>
    <col min="7" max="7" width="13.421875" style="0" customWidth="1"/>
    <col min="8" max="8" width="13.28125" style="0" customWidth="1"/>
    <col min="9" max="9" width="11.28125" style="0" customWidth="1"/>
    <col min="10" max="10" width="12.8515625" style="0" customWidth="1"/>
    <col min="11" max="11" width="13.57421875" style="0" customWidth="1"/>
    <col min="12" max="12" width="20.421875" style="0" customWidth="1"/>
    <col min="13" max="13" width="10.8515625" style="0" customWidth="1"/>
    <col min="14" max="17" width="9.28125" style="0" bestFit="1" customWidth="1"/>
    <col min="18" max="18" width="11.421875" style="0" bestFit="1" customWidth="1"/>
    <col min="19" max="19" width="9.8515625" style="0" bestFit="1" customWidth="1"/>
    <col min="20" max="24" width="9.28125" style="0" bestFit="1" customWidth="1"/>
  </cols>
  <sheetData>
    <row r="1" spans="1:24" ht="14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2179" t="s">
        <v>494</v>
      </c>
      <c r="L1" s="2179"/>
      <c r="M1" s="2179"/>
      <c r="N1" s="276"/>
      <c r="O1" s="277"/>
      <c r="P1" s="277"/>
      <c r="Q1" s="277"/>
      <c r="R1" s="277"/>
      <c r="S1" s="277"/>
      <c r="T1" s="277"/>
      <c r="U1" s="276"/>
      <c r="V1" s="276"/>
      <c r="W1" s="276"/>
      <c r="X1" s="103"/>
    </row>
    <row r="2" spans="1:24" ht="18">
      <c r="A2" s="2180" t="s">
        <v>1202</v>
      </c>
      <c r="B2" s="2180"/>
      <c r="C2" s="2180"/>
      <c r="D2" s="2180"/>
      <c r="E2" s="2180"/>
      <c r="F2" s="2180"/>
      <c r="G2" s="2180"/>
      <c r="H2" s="2180"/>
      <c r="I2" s="2180"/>
      <c r="J2" s="2180"/>
      <c r="K2" s="2180"/>
      <c r="L2" s="2180"/>
      <c r="M2" s="2180"/>
      <c r="N2" s="2180"/>
      <c r="O2" s="2180"/>
      <c r="P2" s="2180"/>
      <c r="Q2" s="2180"/>
      <c r="R2" s="2180"/>
      <c r="S2" s="2180"/>
      <c r="T2" s="2180"/>
      <c r="U2" s="2180"/>
      <c r="V2" s="2180"/>
      <c r="W2" s="2180"/>
      <c r="X2" s="2180"/>
    </row>
    <row r="3" spans="1:24" ht="14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4.25">
      <c r="A4" s="278" t="s">
        <v>495</v>
      </c>
      <c r="B4" s="279" t="s">
        <v>496</v>
      </c>
      <c r="C4" s="279"/>
      <c r="D4" s="280"/>
      <c r="E4" s="278" t="s">
        <v>497</v>
      </c>
      <c r="F4" s="279" t="s">
        <v>498</v>
      </c>
      <c r="G4" s="279"/>
      <c r="H4" s="279" t="s">
        <v>499</v>
      </c>
      <c r="I4" s="2181" t="s">
        <v>190</v>
      </c>
      <c r="J4" s="2182"/>
      <c r="K4" s="281" t="s">
        <v>500</v>
      </c>
      <c r="L4" s="278" t="s">
        <v>501</v>
      </c>
      <c r="M4" s="2176" t="s">
        <v>502</v>
      </c>
      <c r="N4" s="2177"/>
      <c r="O4" s="2177"/>
      <c r="P4" s="2177"/>
      <c r="Q4" s="2177"/>
      <c r="R4" s="2177"/>
      <c r="S4" s="2177"/>
      <c r="T4" s="2177"/>
      <c r="U4" s="2177"/>
      <c r="V4" s="2177"/>
      <c r="W4" s="2177"/>
      <c r="X4" s="2178"/>
    </row>
    <row r="5" spans="1:24" ht="14.25">
      <c r="A5" s="282" t="s">
        <v>503</v>
      </c>
      <c r="B5" s="283" t="s">
        <v>504</v>
      </c>
      <c r="C5" s="283" t="s">
        <v>283</v>
      </c>
      <c r="D5" s="284" t="s">
        <v>284</v>
      </c>
      <c r="E5" s="282" t="s">
        <v>508</v>
      </c>
      <c r="F5" s="283" t="s">
        <v>509</v>
      </c>
      <c r="G5" s="283" t="s">
        <v>510</v>
      </c>
      <c r="H5" s="283" t="s">
        <v>511</v>
      </c>
      <c r="I5" s="279" t="s">
        <v>512</v>
      </c>
      <c r="J5" s="278" t="s">
        <v>513</v>
      </c>
      <c r="K5" s="284" t="s">
        <v>514</v>
      </c>
      <c r="L5" s="282" t="s">
        <v>515</v>
      </c>
      <c r="M5" s="278" t="s">
        <v>516</v>
      </c>
      <c r="N5" s="2176" t="s">
        <v>517</v>
      </c>
      <c r="O5" s="2177"/>
      <c r="P5" s="2177"/>
      <c r="Q5" s="2177"/>
      <c r="R5" s="2177"/>
      <c r="S5" s="2177"/>
      <c r="T5" s="2177"/>
      <c r="U5" s="2177"/>
      <c r="V5" s="2177"/>
      <c r="W5" s="2177"/>
      <c r="X5" s="2178"/>
    </row>
    <row r="6" spans="1:24" ht="39">
      <c r="A6" s="285"/>
      <c r="B6" s="286" t="s">
        <v>518</v>
      </c>
      <c r="C6" s="287"/>
      <c r="D6" s="288"/>
      <c r="E6" s="289" t="s">
        <v>285</v>
      </c>
      <c r="F6" s="286" t="s">
        <v>519</v>
      </c>
      <c r="G6" s="287"/>
      <c r="H6" s="286" t="s">
        <v>520</v>
      </c>
      <c r="I6" s="286" t="s">
        <v>521</v>
      </c>
      <c r="J6" s="289" t="s">
        <v>522</v>
      </c>
      <c r="K6" s="288"/>
      <c r="L6" s="289" t="s">
        <v>523</v>
      </c>
      <c r="M6" s="289" t="s">
        <v>524</v>
      </c>
      <c r="N6" s="1387" t="s">
        <v>339</v>
      </c>
      <c r="O6" s="1387" t="s">
        <v>1162</v>
      </c>
      <c r="P6" s="1387" t="s">
        <v>310</v>
      </c>
      <c r="Q6" s="1387" t="s">
        <v>308</v>
      </c>
      <c r="R6" s="1387" t="s">
        <v>1163</v>
      </c>
      <c r="S6" s="1387" t="s">
        <v>203</v>
      </c>
      <c r="T6" s="94" t="s">
        <v>525</v>
      </c>
      <c r="U6" s="94" t="s">
        <v>238</v>
      </c>
      <c r="V6" s="94" t="s">
        <v>527</v>
      </c>
      <c r="W6" s="94" t="s">
        <v>528</v>
      </c>
      <c r="X6" s="290" t="s">
        <v>529</v>
      </c>
    </row>
    <row r="7" spans="1:24" ht="14.25">
      <c r="A7" s="289">
        <v>1</v>
      </c>
      <c r="B7" s="289">
        <v>2</v>
      </c>
      <c r="C7" s="289">
        <v>3</v>
      </c>
      <c r="D7" s="289">
        <v>4</v>
      </c>
      <c r="E7" s="289">
        <v>5</v>
      </c>
      <c r="F7" s="289">
        <v>6</v>
      </c>
      <c r="G7" s="289">
        <v>7</v>
      </c>
      <c r="H7" s="289">
        <v>8</v>
      </c>
      <c r="I7" s="289">
        <v>9</v>
      </c>
      <c r="J7" s="289">
        <v>10</v>
      </c>
      <c r="K7" s="289">
        <v>11</v>
      </c>
      <c r="L7" s="289">
        <v>12</v>
      </c>
      <c r="M7" s="289">
        <v>13</v>
      </c>
      <c r="N7" s="291">
        <v>14</v>
      </c>
      <c r="O7" s="291">
        <v>15</v>
      </c>
      <c r="P7" s="291">
        <v>16</v>
      </c>
      <c r="Q7" s="291">
        <v>17</v>
      </c>
      <c r="R7" s="291">
        <v>18</v>
      </c>
      <c r="S7" s="292">
        <v>19</v>
      </c>
      <c r="T7" s="293">
        <v>20</v>
      </c>
      <c r="U7" s="293">
        <v>21</v>
      </c>
      <c r="V7" s="293">
        <v>22</v>
      </c>
      <c r="W7" s="293">
        <v>23</v>
      </c>
      <c r="X7" s="294">
        <v>24</v>
      </c>
    </row>
    <row r="8" spans="1:24" ht="14.25">
      <c r="A8" s="2173" t="s">
        <v>530</v>
      </c>
      <c r="B8" s="2174"/>
      <c r="C8" s="2174"/>
      <c r="D8" s="2174"/>
      <c r="E8" s="2174"/>
      <c r="F8" s="2174"/>
      <c r="G8" s="2174"/>
      <c r="H8" s="2174"/>
      <c r="I8" s="2174"/>
      <c r="J8" s="2174"/>
      <c r="K8" s="2174"/>
      <c r="L8" s="2174"/>
      <c r="M8" s="2174"/>
      <c r="N8" s="2174"/>
      <c r="O8" s="2174"/>
      <c r="P8" s="2174"/>
      <c r="Q8" s="2174"/>
      <c r="R8" s="2174"/>
      <c r="S8" s="2174"/>
      <c r="T8" s="2174"/>
      <c r="U8" s="2174"/>
      <c r="V8" s="2174"/>
      <c r="W8" s="2174"/>
      <c r="X8" s="2175"/>
    </row>
    <row r="9" spans="1:24" ht="14.25">
      <c r="A9" s="263" t="s">
        <v>316</v>
      </c>
      <c r="B9" s="734">
        <v>1</v>
      </c>
      <c r="C9" s="1135">
        <v>8</v>
      </c>
      <c r="D9" s="1136" t="s">
        <v>1144</v>
      </c>
      <c r="E9" s="1135">
        <v>1</v>
      </c>
      <c r="F9" s="734" t="s">
        <v>364</v>
      </c>
      <c r="G9" s="734" t="s">
        <v>873</v>
      </c>
      <c r="H9" s="734" t="s">
        <v>1145</v>
      </c>
      <c r="I9" s="734" t="s">
        <v>531</v>
      </c>
      <c r="J9" s="734" t="s">
        <v>532</v>
      </c>
      <c r="K9" s="1137" t="s">
        <v>1146</v>
      </c>
      <c r="L9" s="1135" t="s">
        <v>249</v>
      </c>
      <c r="M9" s="1384">
        <f>N9+O9+P9+Q9+R9+S9+T9+U9+V9+W9</f>
        <v>5.7</v>
      </c>
      <c r="N9" s="1384"/>
      <c r="O9" s="1384"/>
      <c r="P9" s="1384"/>
      <c r="Q9" s="1384"/>
      <c r="R9" s="1384"/>
      <c r="S9" s="1385">
        <v>5.7</v>
      </c>
      <c r="T9" s="1386"/>
      <c r="U9" s="1386"/>
      <c r="V9" s="1386"/>
      <c r="W9" s="1386"/>
      <c r="X9" s="1386"/>
    </row>
    <row r="10" spans="1:24" ht="14.25">
      <c r="A10" s="263"/>
      <c r="B10" s="734">
        <v>2</v>
      </c>
      <c r="C10" s="1135">
        <v>9</v>
      </c>
      <c r="D10" s="1136" t="s">
        <v>1147</v>
      </c>
      <c r="E10" s="1135">
        <v>0.9</v>
      </c>
      <c r="F10" s="734" t="s">
        <v>364</v>
      </c>
      <c r="G10" s="734" t="s">
        <v>873</v>
      </c>
      <c r="H10" s="734" t="s">
        <v>1145</v>
      </c>
      <c r="I10" s="734" t="s">
        <v>531</v>
      </c>
      <c r="J10" s="734" t="s">
        <v>532</v>
      </c>
      <c r="K10" s="1137" t="s">
        <v>1148</v>
      </c>
      <c r="L10" s="1135" t="s">
        <v>249</v>
      </c>
      <c r="M10" s="1384">
        <f aca="true" t="shared" si="0" ref="M10:M20">N10+O10+P10+Q10+R10+S10+T10+U10+V10+W10</f>
        <v>5.1</v>
      </c>
      <c r="N10" s="1384"/>
      <c r="O10" s="1384"/>
      <c r="P10" s="1384"/>
      <c r="Q10" s="1384"/>
      <c r="R10" s="1384"/>
      <c r="S10" s="1385">
        <v>5.1</v>
      </c>
      <c r="T10" s="1386"/>
      <c r="U10" s="1386"/>
      <c r="V10" s="1386"/>
      <c r="W10" s="1386"/>
      <c r="X10" s="1386"/>
    </row>
    <row r="11" spans="1:24" ht="14.25">
      <c r="A11" s="263"/>
      <c r="B11" s="734">
        <v>3</v>
      </c>
      <c r="C11" s="1135">
        <v>9</v>
      </c>
      <c r="D11" s="1136" t="s">
        <v>894</v>
      </c>
      <c r="E11" s="1135">
        <v>1</v>
      </c>
      <c r="F11" s="734" t="s">
        <v>364</v>
      </c>
      <c r="G11" s="734" t="s">
        <v>873</v>
      </c>
      <c r="H11" s="734" t="s">
        <v>1145</v>
      </c>
      <c r="I11" s="734" t="s">
        <v>531</v>
      </c>
      <c r="J11" s="734" t="s">
        <v>532</v>
      </c>
      <c r="K11" s="1137" t="s">
        <v>1148</v>
      </c>
      <c r="L11" s="1135" t="s">
        <v>249</v>
      </c>
      <c r="M11" s="1384">
        <f t="shared" si="0"/>
        <v>5.7</v>
      </c>
      <c r="N11" s="1384"/>
      <c r="O11" s="1384"/>
      <c r="P11" s="1384"/>
      <c r="Q11" s="1384"/>
      <c r="R11" s="1384"/>
      <c r="S11" s="1385">
        <v>5.7</v>
      </c>
      <c r="T11" s="1386"/>
      <c r="U11" s="1386"/>
      <c r="V11" s="1386"/>
      <c r="W11" s="1386"/>
      <c r="X11" s="1386"/>
    </row>
    <row r="12" spans="1:24" ht="20.25">
      <c r="A12" s="263"/>
      <c r="B12" s="734">
        <v>4</v>
      </c>
      <c r="C12" s="1135">
        <v>10</v>
      </c>
      <c r="D12" s="1136" t="s">
        <v>360</v>
      </c>
      <c r="E12" s="1135">
        <v>1</v>
      </c>
      <c r="F12" s="734" t="s">
        <v>309</v>
      </c>
      <c r="G12" s="734" t="s">
        <v>873</v>
      </c>
      <c r="H12" s="734" t="s">
        <v>1145</v>
      </c>
      <c r="I12" s="734" t="s">
        <v>531</v>
      </c>
      <c r="J12" s="734" t="s">
        <v>532</v>
      </c>
      <c r="K12" s="1137" t="s">
        <v>269</v>
      </c>
      <c r="L12" s="1135" t="s">
        <v>1149</v>
      </c>
      <c r="M12" s="1384">
        <f t="shared" si="0"/>
        <v>7.3</v>
      </c>
      <c r="N12" s="1384">
        <v>5.6</v>
      </c>
      <c r="O12" s="1384"/>
      <c r="P12" s="1384"/>
      <c r="Q12" s="1384"/>
      <c r="R12" s="1384"/>
      <c r="S12" s="1385">
        <v>1.7</v>
      </c>
      <c r="T12" s="1386"/>
      <c r="U12" s="1386"/>
      <c r="V12" s="1386"/>
      <c r="W12" s="1386"/>
      <c r="X12" s="1386"/>
    </row>
    <row r="13" spans="1:24" ht="20.25">
      <c r="A13" s="263"/>
      <c r="B13" s="734">
        <v>5</v>
      </c>
      <c r="C13" s="1135">
        <v>11</v>
      </c>
      <c r="D13" s="1136" t="s">
        <v>1150</v>
      </c>
      <c r="E13" s="1135">
        <v>0.8</v>
      </c>
      <c r="F13" s="734" t="s">
        <v>309</v>
      </c>
      <c r="G13" s="734" t="s">
        <v>1151</v>
      </c>
      <c r="H13" s="734" t="s">
        <v>1145</v>
      </c>
      <c r="I13" s="734" t="s">
        <v>531</v>
      </c>
      <c r="J13" s="734" t="s">
        <v>532</v>
      </c>
      <c r="K13" s="1137" t="s">
        <v>269</v>
      </c>
      <c r="L13" s="1135" t="s">
        <v>876</v>
      </c>
      <c r="M13" s="1384">
        <f t="shared" si="0"/>
        <v>6.4</v>
      </c>
      <c r="N13" s="1384">
        <v>4.5</v>
      </c>
      <c r="O13" s="1384"/>
      <c r="P13" s="1384"/>
      <c r="Q13" s="1384"/>
      <c r="R13" s="1384"/>
      <c r="S13" s="1385">
        <v>1.9</v>
      </c>
      <c r="T13" s="1386"/>
      <c r="U13" s="1386"/>
      <c r="V13" s="1386"/>
      <c r="W13" s="1386"/>
      <c r="X13" s="1386"/>
    </row>
    <row r="14" spans="1:24" ht="14.25">
      <c r="A14" s="263"/>
      <c r="B14" s="734">
        <v>6</v>
      </c>
      <c r="C14" s="1135">
        <v>12</v>
      </c>
      <c r="D14" s="1136" t="s">
        <v>894</v>
      </c>
      <c r="E14" s="1135">
        <v>0.7</v>
      </c>
      <c r="F14" s="734" t="s">
        <v>341</v>
      </c>
      <c r="G14" s="734" t="s">
        <v>877</v>
      </c>
      <c r="H14" s="734" t="s">
        <v>1145</v>
      </c>
      <c r="I14" s="734" t="s">
        <v>531</v>
      </c>
      <c r="J14" s="734" t="s">
        <v>532</v>
      </c>
      <c r="K14" s="1137" t="s">
        <v>1152</v>
      </c>
      <c r="L14" s="1135" t="s">
        <v>1153</v>
      </c>
      <c r="M14" s="1384">
        <f t="shared" si="0"/>
        <v>2.3</v>
      </c>
      <c r="N14" s="1384"/>
      <c r="O14" s="1384"/>
      <c r="P14" s="1384"/>
      <c r="Q14" s="1384"/>
      <c r="R14" s="1384"/>
      <c r="S14" s="1385"/>
      <c r="T14" s="1386"/>
      <c r="U14" s="1386"/>
      <c r="V14" s="1386"/>
      <c r="W14" s="1386">
        <v>2.3</v>
      </c>
      <c r="X14" s="1386"/>
    </row>
    <row r="15" spans="1:24" ht="20.25">
      <c r="A15" s="263"/>
      <c r="B15" s="734">
        <v>7</v>
      </c>
      <c r="C15" s="1135">
        <v>17</v>
      </c>
      <c r="D15" s="1136" t="s">
        <v>1154</v>
      </c>
      <c r="E15" s="1135">
        <v>0.9</v>
      </c>
      <c r="F15" s="734" t="s">
        <v>309</v>
      </c>
      <c r="G15" s="734" t="s">
        <v>1155</v>
      </c>
      <c r="H15" s="734" t="s">
        <v>1145</v>
      </c>
      <c r="I15" s="734" t="s">
        <v>531</v>
      </c>
      <c r="J15" s="734" t="s">
        <v>532</v>
      </c>
      <c r="K15" s="1137" t="s">
        <v>269</v>
      </c>
      <c r="L15" s="1135" t="s">
        <v>1149</v>
      </c>
      <c r="M15" s="1384">
        <f t="shared" si="0"/>
        <v>7.14</v>
      </c>
      <c r="N15" s="1384">
        <v>5.6</v>
      </c>
      <c r="O15" s="1384"/>
      <c r="P15" s="1384"/>
      <c r="Q15" s="1384"/>
      <c r="R15" s="1384"/>
      <c r="S15" s="1385">
        <v>1.54</v>
      </c>
      <c r="T15" s="1386"/>
      <c r="U15" s="1386"/>
      <c r="V15" s="1386"/>
      <c r="W15" s="1386"/>
      <c r="X15" s="1386"/>
    </row>
    <row r="16" spans="1:24" ht="20.25">
      <c r="A16" s="263"/>
      <c r="B16" s="734">
        <v>8</v>
      </c>
      <c r="C16" s="1135">
        <v>18</v>
      </c>
      <c r="D16" s="1136" t="s">
        <v>447</v>
      </c>
      <c r="E16" s="1135">
        <v>1</v>
      </c>
      <c r="F16" s="734" t="s">
        <v>309</v>
      </c>
      <c r="G16" s="734" t="s">
        <v>875</v>
      </c>
      <c r="H16" s="734" t="s">
        <v>1145</v>
      </c>
      <c r="I16" s="734" t="s">
        <v>531</v>
      </c>
      <c r="J16" s="734" t="s">
        <v>532</v>
      </c>
      <c r="K16" s="1137" t="s">
        <v>269</v>
      </c>
      <c r="L16" s="1135" t="s">
        <v>1156</v>
      </c>
      <c r="M16" s="1384">
        <f t="shared" si="0"/>
        <v>7.54</v>
      </c>
      <c r="N16" s="1384">
        <v>6.4</v>
      </c>
      <c r="O16" s="1384"/>
      <c r="P16" s="1384"/>
      <c r="Q16" s="1384"/>
      <c r="R16" s="1384"/>
      <c r="S16" s="1385">
        <v>1.14</v>
      </c>
      <c r="T16" s="1386"/>
      <c r="U16" s="1386"/>
      <c r="V16" s="1386"/>
      <c r="W16" s="1386"/>
      <c r="X16" s="1386"/>
    </row>
    <row r="17" spans="1:24" ht="20.25">
      <c r="A17" s="263"/>
      <c r="B17" s="734">
        <v>9</v>
      </c>
      <c r="C17" s="1135">
        <v>45</v>
      </c>
      <c r="D17" s="1136" t="s">
        <v>1144</v>
      </c>
      <c r="E17" s="1135">
        <v>1</v>
      </c>
      <c r="F17" s="734" t="s">
        <v>309</v>
      </c>
      <c r="G17" s="734" t="s">
        <v>1157</v>
      </c>
      <c r="H17" s="734" t="s">
        <v>1145</v>
      </c>
      <c r="I17" s="734" t="s">
        <v>531</v>
      </c>
      <c r="J17" s="734" t="s">
        <v>532</v>
      </c>
      <c r="K17" s="1137" t="s">
        <v>269</v>
      </c>
      <c r="L17" s="1135" t="s">
        <v>1156</v>
      </c>
      <c r="M17" s="1384">
        <f t="shared" si="0"/>
        <v>7.54</v>
      </c>
      <c r="N17" s="1384">
        <v>6.4</v>
      </c>
      <c r="O17" s="1384"/>
      <c r="P17" s="1384"/>
      <c r="Q17" s="1384"/>
      <c r="R17" s="1384"/>
      <c r="S17" s="1385">
        <v>1.14</v>
      </c>
      <c r="T17" s="1386"/>
      <c r="U17" s="1386"/>
      <c r="V17" s="1386"/>
      <c r="W17" s="1386"/>
      <c r="X17" s="1386"/>
    </row>
    <row r="18" spans="1:24" ht="20.25">
      <c r="A18" s="263"/>
      <c r="B18" s="734">
        <v>10</v>
      </c>
      <c r="C18" s="1135">
        <v>46</v>
      </c>
      <c r="D18" s="1136" t="s">
        <v>1158</v>
      </c>
      <c r="E18" s="1135">
        <v>0.9</v>
      </c>
      <c r="F18" s="734" t="s">
        <v>309</v>
      </c>
      <c r="G18" s="734" t="s">
        <v>1159</v>
      </c>
      <c r="H18" s="734" t="s">
        <v>1145</v>
      </c>
      <c r="I18" s="734" t="s">
        <v>531</v>
      </c>
      <c r="J18" s="734" t="s">
        <v>532</v>
      </c>
      <c r="K18" s="1137" t="s">
        <v>269</v>
      </c>
      <c r="L18" s="1135" t="s">
        <v>1156</v>
      </c>
      <c r="M18" s="1384">
        <f t="shared" si="0"/>
        <v>6.76</v>
      </c>
      <c r="N18" s="1384">
        <v>5.76</v>
      </c>
      <c r="O18" s="1384"/>
      <c r="P18" s="1384"/>
      <c r="Q18" s="1384"/>
      <c r="R18" s="1384"/>
      <c r="S18" s="1385">
        <v>1</v>
      </c>
      <c r="T18" s="1386"/>
      <c r="U18" s="1386"/>
      <c r="V18" s="1386"/>
      <c r="W18" s="1386"/>
      <c r="X18" s="1386"/>
    </row>
    <row r="19" spans="1:24" ht="14.25">
      <c r="A19" s="263"/>
      <c r="B19" s="734">
        <v>11</v>
      </c>
      <c r="C19" s="1135">
        <v>55</v>
      </c>
      <c r="D19" s="1136" t="s">
        <v>363</v>
      </c>
      <c r="E19" s="1135">
        <v>0.7</v>
      </c>
      <c r="F19" s="734" t="s">
        <v>341</v>
      </c>
      <c r="G19" s="734" t="s">
        <v>879</v>
      </c>
      <c r="H19" s="734" t="s">
        <v>1145</v>
      </c>
      <c r="I19" s="734" t="s">
        <v>531</v>
      </c>
      <c r="J19" s="734" t="s">
        <v>532</v>
      </c>
      <c r="K19" s="1137" t="s">
        <v>1152</v>
      </c>
      <c r="L19" s="1135" t="s">
        <v>1160</v>
      </c>
      <c r="M19" s="1384">
        <f t="shared" si="0"/>
        <v>2.3</v>
      </c>
      <c r="N19" s="1384"/>
      <c r="O19" s="1384"/>
      <c r="P19" s="1384"/>
      <c r="Q19" s="1384"/>
      <c r="R19" s="1384"/>
      <c r="S19" s="1385"/>
      <c r="T19" s="1386"/>
      <c r="U19" s="1386"/>
      <c r="V19" s="1386"/>
      <c r="W19" s="1386">
        <v>2.3</v>
      </c>
      <c r="X19" s="1386"/>
    </row>
    <row r="20" spans="1:24" ht="14.25">
      <c r="A20" s="263"/>
      <c r="B20" s="734">
        <v>12</v>
      </c>
      <c r="C20" s="1135">
        <v>56</v>
      </c>
      <c r="D20" s="1136" t="s">
        <v>1161</v>
      </c>
      <c r="E20" s="1135">
        <v>0.9</v>
      </c>
      <c r="F20" s="734" t="s">
        <v>341</v>
      </c>
      <c r="G20" s="734" t="s">
        <v>879</v>
      </c>
      <c r="H20" s="734" t="s">
        <v>1145</v>
      </c>
      <c r="I20" s="734" t="s">
        <v>531</v>
      </c>
      <c r="J20" s="734" t="s">
        <v>532</v>
      </c>
      <c r="K20" s="1137" t="s">
        <v>1152</v>
      </c>
      <c r="L20" s="1135" t="s">
        <v>1160</v>
      </c>
      <c r="M20" s="1384">
        <f t="shared" si="0"/>
        <v>3</v>
      </c>
      <c r="N20" s="1384"/>
      <c r="O20" s="1384"/>
      <c r="P20" s="1384"/>
      <c r="Q20" s="1384"/>
      <c r="R20" s="1384"/>
      <c r="S20" s="1385"/>
      <c r="T20" s="1386"/>
      <c r="U20" s="1386"/>
      <c r="V20" s="1386"/>
      <c r="W20" s="1386">
        <v>3</v>
      </c>
      <c r="X20" s="1386"/>
    </row>
    <row r="21" spans="1:24" ht="14.25">
      <c r="A21" s="264" t="s">
        <v>298</v>
      </c>
      <c r="B21" s="737"/>
      <c r="C21" s="737"/>
      <c r="D21" s="738"/>
      <c r="E21" s="1034">
        <f>E20+E19+E18+E17+E16+E15+E14+E13+E12+E11+E10+E9</f>
        <v>10.8</v>
      </c>
      <c r="F21" s="739"/>
      <c r="G21" s="737"/>
      <c r="H21" s="740"/>
      <c r="I21" s="737"/>
      <c r="J21" s="737"/>
      <c r="K21" s="737"/>
      <c r="L21" s="737"/>
      <c r="M21" s="1384">
        <f>M20+M19+M18+M17+M16+M15+M14+M13+M12+M11+M10+M9</f>
        <v>66.77999999999999</v>
      </c>
      <c r="N21" s="1384">
        <f aca="true" t="shared" si="1" ref="N21:T21">N20+N19+N18+N17+N16+N15+N14+N13+N12+N11+N10+N9</f>
        <v>34.260000000000005</v>
      </c>
      <c r="O21" s="1384">
        <f t="shared" si="1"/>
        <v>0</v>
      </c>
      <c r="P21" s="1384">
        <f t="shared" si="1"/>
        <v>0</v>
      </c>
      <c r="Q21" s="1384">
        <f t="shared" si="1"/>
        <v>0</v>
      </c>
      <c r="R21" s="1384">
        <f t="shared" si="1"/>
        <v>0</v>
      </c>
      <c r="S21" s="1384">
        <f t="shared" si="1"/>
        <v>24.919999999999998</v>
      </c>
      <c r="T21" s="1384">
        <f t="shared" si="1"/>
        <v>0</v>
      </c>
      <c r="U21" s="1384">
        <f>U20+U19+U18+U17+U16+U15+U14+U13+U12+U11+U10+U9</f>
        <v>0</v>
      </c>
      <c r="V21" s="1384">
        <f>V20+V19+V18+V17+V16+V15+V14+V13+V12+V11+V10+V9</f>
        <v>0</v>
      </c>
      <c r="W21" s="1384">
        <f>W20+W19+W18+W17+W16+W15+W14+W13+W12+W11+W10+W9</f>
        <v>7.6</v>
      </c>
      <c r="X21" s="741">
        <f>X20+X19+X18+X17+X13+X12+X11+X10+X9</f>
        <v>0</v>
      </c>
    </row>
    <row r="22" spans="1:24" ht="14.25">
      <c r="A22" s="2170" t="s">
        <v>533</v>
      </c>
      <c r="B22" s="2171"/>
      <c r="C22" s="2171"/>
      <c r="D22" s="2171"/>
      <c r="E22" s="2171"/>
      <c r="F22" s="2171"/>
      <c r="G22" s="2171"/>
      <c r="H22" s="2171"/>
      <c r="I22" s="2171"/>
      <c r="J22" s="2171"/>
      <c r="K22" s="2171"/>
      <c r="L22" s="2171"/>
      <c r="M22" s="2171"/>
      <c r="N22" s="2171"/>
      <c r="O22" s="2171"/>
      <c r="P22" s="2171"/>
      <c r="Q22" s="2171"/>
      <c r="R22" s="2171"/>
      <c r="S22" s="2171"/>
      <c r="T22" s="2171"/>
      <c r="U22" s="2171"/>
      <c r="V22" s="2171"/>
      <c r="W22" s="2171"/>
      <c r="X22" s="2172"/>
    </row>
    <row r="23" spans="1:24" ht="14.25">
      <c r="A23" s="265" t="s">
        <v>316</v>
      </c>
      <c r="B23" s="1135">
        <v>1</v>
      </c>
      <c r="C23" s="1135">
        <v>13</v>
      </c>
      <c r="D23" s="1135">
        <v>21</v>
      </c>
      <c r="E23" s="1135">
        <v>1</v>
      </c>
      <c r="F23" s="1135" t="s">
        <v>308</v>
      </c>
      <c r="G23" s="734" t="s">
        <v>1164</v>
      </c>
      <c r="H23" s="734" t="s">
        <v>1145</v>
      </c>
      <c r="I23" s="734" t="s">
        <v>531</v>
      </c>
      <c r="J23" s="734" t="s">
        <v>532</v>
      </c>
      <c r="K23" s="1137" t="s">
        <v>1165</v>
      </c>
      <c r="L23" s="1135" t="s">
        <v>534</v>
      </c>
      <c r="M23" s="734">
        <f>SUM(N23:X23)</f>
        <v>4</v>
      </c>
      <c r="N23" s="734"/>
      <c r="O23" s="734"/>
      <c r="P23" s="734"/>
      <c r="Q23" s="734">
        <v>4</v>
      </c>
      <c r="R23" s="734"/>
      <c r="S23" s="735"/>
      <c r="T23" s="736"/>
      <c r="U23" s="736"/>
      <c r="V23" s="736"/>
      <c r="W23" s="736"/>
      <c r="X23" s="736"/>
    </row>
    <row r="24" spans="1:24" ht="14.25">
      <c r="A24" s="266"/>
      <c r="B24" s="1135">
        <v>2</v>
      </c>
      <c r="C24" s="1135">
        <v>19</v>
      </c>
      <c r="D24" s="1135">
        <v>11.1</v>
      </c>
      <c r="E24" s="1135">
        <v>1</v>
      </c>
      <c r="F24" s="1135" t="s">
        <v>308</v>
      </c>
      <c r="G24" s="734" t="s">
        <v>1166</v>
      </c>
      <c r="H24" s="734" t="s">
        <v>1145</v>
      </c>
      <c r="I24" s="734" t="s">
        <v>531</v>
      </c>
      <c r="J24" s="734" t="s">
        <v>532</v>
      </c>
      <c r="K24" s="1137" t="s">
        <v>1167</v>
      </c>
      <c r="L24" s="1135" t="s">
        <v>1168</v>
      </c>
      <c r="M24" s="734">
        <f aca="true" t="shared" si="2" ref="M24:M29">SUM(N24:X24)</f>
        <v>4</v>
      </c>
      <c r="N24" s="734"/>
      <c r="O24" s="734"/>
      <c r="P24" s="743"/>
      <c r="Q24" s="734">
        <v>4</v>
      </c>
      <c r="R24" s="734"/>
      <c r="S24" s="735"/>
      <c r="T24" s="736"/>
      <c r="U24" s="736"/>
      <c r="V24" s="736"/>
      <c r="W24" s="736"/>
      <c r="X24" s="736"/>
    </row>
    <row r="25" spans="1:24" ht="14.25">
      <c r="A25" s="265"/>
      <c r="B25" s="1135">
        <v>3</v>
      </c>
      <c r="C25" s="1135">
        <v>23</v>
      </c>
      <c r="D25" s="1135">
        <v>19.2</v>
      </c>
      <c r="E25" s="1135">
        <v>1</v>
      </c>
      <c r="F25" s="1135" t="s">
        <v>308</v>
      </c>
      <c r="G25" s="734" t="s">
        <v>1169</v>
      </c>
      <c r="H25" s="734" t="s">
        <v>1145</v>
      </c>
      <c r="I25" s="734" t="s">
        <v>531</v>
      </c>
      <c r="J25" s="734" t="s">
        <v>532</v>
      </c>
      <c r="K25" s="1137" t="s">
        <v>1165</v>
      </c>
      <c r="L25" s="1135" t="s">
        <v>534</v>
      </c>
      <c r="M25" s="734">
        <f t="shared" si="2"/>
        <v>4</v>
      </c>
      <c r="N25" s="734"/>
      <c r="O25" s="734"/>
      <c r="P25" s="743"/>
      <c r="Q25" s="734">
        <v>4</v>
      </c>
      <c r="R25" s="734"/>
      <c r="S25" s="735"/>
      <c r="T25" s="1138"/>
      <c r="U25" s="1138"/>
      <c r="V25" s="1138"/>
      <c r="W25" s="1138"/>
      <c r="X25" s="1138"/>
    </row>
    <row r="26" spans="1:24" ht="14.25">
      <c r="A26" s="266"/>
      <c r="B26" s="1135">
        <v>4</v>
      </c>
      <c r="C26" s="1135">
        <v>24</v>
      </c>
      <c r="D26" s="1135">
        <v>7.2</v>
      </c>
      <c r="E26" s="1135">
        <v>1</v>
      </c>
      <c r="F26" s="1135" t="s">
        <v>308</v>
      </c>
      <c r="G26" s="734" t="s">
        <v>1170</v>
      </c>
      <c r="H26" s="734" t="s">
        <v>1145</v>
      </c>
      <c r="I26" s="734" t="s">
        <v>531</v>
      </c>
      <c r="J26" s="734" t="s">
        <v>532</v>
      </c>
      <c r="K26" s="1137" t="s">
        <v>1165</v>
      </c>
      <c r="L26" s="1135" t="s">
        <v>534</v>
      </c>
      <c r="M26" s="734">
        <f t="shared" si="2"/>
        <v>4</v>
      </c>
      <c r="N26" s="734"/>
      <c r="O26" s="734"/>
      <c r="P26" s="743"/>
      <c r="Q26" s="734">
        <v>4</v>
      </c>
      <c r="R26" s="734"/>
      <c r="S26" s="735"/>
      <c r="T26" s="736"/>
      <c r="U26" s="736"/>
      <c r="V26" s="736"/>
      <c r="W26" s="736"/>
      <c r="X26" s="736"/>
    </row>
    <row r="27" spans="1:24" ht="14.25">
      <c r="A27" s="266"/>
      <c r="B27" s="1135">
        <v>5</v>
      </c>
      <c r="C27" s="1135">
        <v>28</v>
      </c>
      <c r="D27" s="1135">
        <v>16.3</v>
      </c>
      <c r="E27" s="1135">
        <v>0.8</v>
      </c>
      <c r="F27" s="1135" t="s">
        <v>364</v>
      </c>
      <c r="G27" s="734" t="s">
        <v>1171</v>
      </c>
      <c r="H27" s="734" t="s">
        <v>1145</v>
      </c>
      <c r="I27" s="734" t="s">
        <v>531</v>
      </c>
      <c r="J27" s="734" t="s">
        <v>532</v>
      </c>
      <c r="K27" s="1137" t="s">
        <v>1172</v>
      </c>
      <c r="L27" s="1135" t="s">
        <v>1173</v>
      </c>
      <c r="M27" s="734">
        <f t="shared" si="2"/>
        <v>4.56</v>
      </c>
      <c r="N27" s="734"/>
      <c r="O27" s="734"/>
      <c r="P27" s="743"/>
      <c r="Q27" s="734"/>
      <c r="R27" s="734"/>
      <c r="S27" s="735">
        <v>4.56</v>
      </c>
      <c r="T27" s="736"/>
      <c r="U27" s="736"/>
      <c r="V27" s="736"/>
      <c r="W27" s="736"/>
      <c r="X27" s="736"/>
    </row>
    <row r="28" spans="1:24" ht="14.25">
      <c r="A28" s="266"/>
      <c r="B28" s="1135">
        <v>6</v>
      </c>
      <c r="C28" s="1135">
        <v>36</v>
      </c>
      <c r="D28" s="1135">
        <v>10</v>
      </c>
      <c r="E28" s="1135">
        <v>0.9</v>
      </c>
      <c r="F28" s="1135" t="s">
        <v>308</v>
      </c>
      <c r="G28" s="734" t="s">
        <v>1169</v>
      </c>
      <c r="H28" s="734" t="s">
        <v>1145</v>
      </c>
      <c r="I28" s="734" t="s">
        <v>531</v>
      </c>
      <c r="J28" s="734" t="s">
        <v>532</v>
      </c>
      <c r="K28" s="1137" t="s">
        <v>1165</v>
      </c>
      <c r="L28" s="1135" t="s">
        <v>534</v>
      </c>
      <c r="M28" s="734">
        <f t="shared" si="2"/>
        <v>3.6</v>
      </c>
      <c r="N28" s="734"/>
      <c r="O28" s="734"/>
      <c r="P28" s="743"/>
      <c r="Q28" s="734">
        <v>3.6</v>
      </c>
      <c r="R28" s="734"/>
      <c r="S28" s="735"/>
      <c r="T28" s="736"/>
      <c r="U28" s="736"/>
      <c r="V28" s="736"/>
      <c r="W28" s="736"/>
      <c r="X28" s="736"/>
    </row>
    <row r="29" spans="1:24" ht="14.25">
      <c r="A29" s="266"/>
      <c r="B29" s="1135">
        <v>7</v>
      </c>
      <c r="C29" s="1135">
        <v>39</v>
      </c>
      <c r="D29" s="1135">
        <v>2.1</v>
      </c>
      <c r="E29" s="1135">
        <v>0.6</v>
      </c>
      <c r="F29" s="1135" t="s">
        <v>364</v>
      </c>
      <c r="G29" s="734" t="s">
        <v>1169</v>
      </c>
      <c r="H29" s="734" t="s">
        <v>1145</v>
      </c>
      <c r="I29" s="734" t="s">
        <v>531</v>
      </c>
      <c r="J29" s="734" t="s">
        <v>532</v>
      </c>
      <c r="K29" s="1137" t="s">
        <v>1172</v>
      </c>
      <c r="L29" s="1135" t="s">
        <v>1173</v>
      </c>
      <c r="M29" s="734">
        <f t="shared" si="2"/>
        <v>3.43</v>
      </c>
      <c r="N29" s="734"/>
      <c r="O29" s="734"/>
      <c r="P29" s="743"/>
      <c r="Q29" s="734"/>
      <c r="R29" s="734"/>
      <c r="S29" s="735">
        <v>3.43</v>
      </c>
      <c r="T29" s="736"/>
      <c r="U29" s="736"/>
      <c r="V29" s="736"/>
      <c r="W29" s="736"/>
      <c r="X29" s="736"/>
    </row>
    <row r="30" spans="1:24" ht="14.25">
      <c r="A30" s="267" t="s">
        <v>298</v>
      </c>
      <c r="B30" s="268"/>
      <c r="C30" s="268"/>
      <c r="D30" s="268"/>
      <c r="E30" s="1035">
        <f>E29+E28+E27+E26+E25+E23+E24</f>
        <v>6.3</v>
      </c>
      <c r="F30" s="268"/>
      <c r="G30" s="745"/>
      <c r="H30" s="734"/>
      <c r="I30" s="745"/>
      <c r="J30" s="745"/>
      <c r="K30" s="745"/>
      <c r="L30" s="745"/>
      <c r="M30" s="745">
        <f>M29+M28+M27+M26+M25+M24+M23</f>
        <v>27.59</v>
      </c>
      <c r="N30" s="745">
        <f aca="true" t="shared" si="3" ref="N30:X30">N29+N28+N27+N26+N25+N24+N23</f>
        <v>0</v>
      </c>
      <c r="O30" s="745">
        <f t="shared" si="3"/>
        <v>0</v>
      </c>
      <c r="P30" s="745">
        <f t="shared" si="3"/>
        <v>0</v>
      </c>
      <c r="Q30" s="745">
        <f t="shared" si="3"/>
        <v>19.6</v>
      </c>
      <c r="R30" s="745">
        <f t="shared" si="3"/>
        <v>0</v>
      </c>
      <c r="S30" s="745">
        <f t="shared" si="3"/>
        <v>7.99</v>
      </c>
      <c r="T30" s="745">
        <f t="shared" si="3"/>
        <v>0</v>
      </c>
      <c r="U30" s="745">
        <f t="shared" si="3"/>
        <v>0</v>
      </c>
      <c r="V30" s="745">
        <f t="shared" si="3"/>
        <v>0</v>
      </c>
      <c r="W30" s="745">
        <f t="shared" si="3"/>
        <v>0</v>
      </c>
      <c r="X30" s="745">
        <f t="shared" si="3"/>
        <v>0</v>
      </c>
    </row>
    <row r="31" spans="1:24" ht="14.25">
      <c r="A31" s="2173" t="s">
        <v>535</v>
      </c>
      <c r="B31" s="2174"/>
      <c r="C31" s="2174"/>
      <c r="D31" s="2174"/>
      <c r="E31" s="2174"/>
      <c r="F31" s="2174"/>
      <c r="G31" s="2174"/>
      <c r="H31" s="2174"/>
      <c r="I31" s="2174"/>
      <c r="J31" s="2174"/>
      <c r="K31" s="2174"/>
      <c r="L31" s="2174"/>
      <c r="M31" s="2174"/>
      <c r="N31" s="2174"/>
      <c r="O31" s="2174"/>
      <c r="P31" s="2174"/>
      <c r="Q31" s="2174"/>
      <c r="R31" s="2174"/>
      <c r="S31" s="2174"/>
      <c r="T31" s="2174"/>
      <c r="U31" s="2174"/>
      <c r="V31" s="2174"/>
      <c r="W31" s="2174"/>
      <c r="X31" s="2175"/>
    </row>
    <row r="32" spans="1:24" ht="14.25">
      <c r="A32" s="265" t="s">
        <v>316</v>
      </c>
      <c r="B32" s="1139">
        <v>1</v>
      </c>
      <c r="C32" s="1139">
        <v>7</v>
      </c>
      <c r="D32" s="1139">
        <v>20.6</v>
      </c>
      <c r="E32" s="1139">
        <v>0.4</v>
      </c>
      <c r="F32" s="1135" t="s">
        <v>309</v>
      </c>
      <c r="G32" s="734" t="s">
        <v>881</v>
      </c>
      <c r="H32" s="734" t="s">
        <v>1145</v>
      </c>
      <c r="I32" s="734" t="s">
        <v>531</v>
      </c>
      <c r="J32" s="734" t="s">
        <v>532</v>
      </c>
      <c r="K32" s="1137" t="s">
        <v>1174</v>
      </c>
      <c r="L32" s="1135" t="s">
        <v>1175</v>
      </c>
      <c r="M32" s="1388">
        <f aca="true" t="shared" si="4" ref="M32:M39">SUM(N32:X32)</f>
        <v>3.0100000000000002</v>
      </c>
      <c r="N32" s="1135">
        <v>2.56</v>
      </c>
      <c r="O32" s="1389"/>
      <c r="P32" s="1135"/>
      <c r="Q32" s="1135"/>
      <c r="R32" s="1135"/>
      <c r="S32" s="1373"/>
      <c r="T32" s="1141">
        <v>0.45</v>
      </c>
      <c r="U32" s="1141"/>
      <c r="V32" s="1141"/>
      <c r="W32" s="1141"/>
      <c r="X32" s="1141"/>
    </row>
    <row r="33" spans="1:24" ht="20.25">
      <c r="A33" s="265"/>
      <c r="B33" s="1139">
        <v>2</v>
      </c>
      <c r="C33" s="1139">
        <v>13</v>
      </c>
      <c r="D33" s="1139">
        <v>19.2</v>
      </c>
      <c r="E33" s="1139">
        <v>1</v>
      </c>
      <c r="F33" s="1135" t="s">
        <v>309</v>
      </c>
      <c r="G33" s="734" t="s">
        <v>881</v>
      </c>
      <c r="H33" s="734" t="s">
        <v>1145</v>
      </c>
      <c r="I33" s="734" t="s">
        <v>531</v>
      </c>
      <c r="J33" s="734" t="s">
        <v>532</v>
      </c>
      <c r="K33" s="1137" t="s">
        <v>874</v>
      </c>
      <c r="L33" s="1135" t="s">
        <v>882</v>
      </c>
      <c r="M33" s="1388">
        <f t="shared" si="4"/>
        <v>7.54</v>
      </c>
      <c r="N33" s="1135">
        <v>6.4</v>
      </c>
      <c r="O33" s="1389"/>
      <c r="P33" s="1135"/>
      <c r="Q33" s="1135"/>
      <c r="R33" s="1373"/>
      <c r="S33" s="1373">
        <v>1.14</v>
      </c>
      <c r="T33" s="1141"/>
      <c r="U33" s="1141"/>
      <c r="V33" s="1141"/>
      <c r="W33" s="1141"/>
      <c r="X33" s="1141"/>
    </row>
    <row r="34" spans="1:24" ht="14.25">
      <c r="A34" s="265"/>
      <c r="B34" s="1139">
        <v>3</v>
      </c>
      <c r="C34" s="1139">
        <v>14</v>
      </c>
      <c r="D34" s="1139">
        <v>22.3</v>
      </c>
      <c r="E34" s="1139">
        <v>1</v>
      </c>
      <c r="F34" s="1135" t="s">
        <v>308</v>
      </c>
      <c r="G34" s="734" t="s">
        <v>1176</v>
      </c>
      <c r="H34" s="734" t="s">
        <v>1145</v>
      </c>
      <c r="I34" s="734" t="s">
        <v>531</v>
      </c>
      <c r="J34" s="734" t="s">
        <v>532</v>
      </c>
      <c r="K34" s="1137" t="s">
        <v>1177</v>
      </c>
      <c r="L34" s="1135" t="s">
        <v>946</v>
      </c>
      <c r="M34" s="1388">
        <f t="shared" si="4"/>
        <v>4</v>
      </c>
      <c r="N34" s="1135"/>
      <c r="O34" s="1389"/>
      <c r="P34" s="1135"/>
      <c r="Q34" s="1135">
        <v>4</v>
      </c>
      <c r="R34" s="1373"/>
      <c r="S34" s="1373"/>
      <c r="T34" s="1141"/>
      <c r="U34" s="1141"/>
      <c r="V34" s="1141"/>
      <c r="W34" s="1141"/>
      <c r="X34" s="1141"/>
    </row>
    <row r="35" spans="1:24" ht="14.25">
      <c r="A35" s="265"/>
      <c r="B35" s="1139">
        <v>4</v>
      </c>
      <c r="C35" s="1139">
        <v>14</v>
      </c>
      <c r="D35" s="1139">
        <v>22.4</v>
      </c>
      <c r="E35" s="1139">
        <v>0.9</v>
      </c>
      <c r="F35" s="1135" t="s">
        <v>308</v>
      </c>
      <c r="G35" s="734" t="s">
        <v>1176</v>
      </c>
      <c r="H35" s="734" t="s">
        <v>1145</v>
      </c>
      <c r="I35" s="734" t="s">
        <v>531</v>
      </c>
      <c r="J35" s="734" t="s">
        <v>532</v>
      </c>
      <c r="K35" s="1137" t="s">
        <v>1177</v>
      </c>
      <c r="L35" s="1135" t="s">
        <v>946</v>
      </c>
      <c r="M35" s="1388">
        <f t="shared" si="4"/>
        <v>3.6</v>
      </c>
      <c r="N35" s="1135"/>
      <c r="O35" s="1389"/>
      <c r="P35" s="1135"/>
      <c r="Q35" s="1135">
        <v>3.6</v>
      </c>
      <c r="R35" s="1373"/>
      <c r="S35" s="1373"/>
      <c r="T35" s="1141"/>
      <c r="U35" s="1141"/>
      <c r="V35" s="1141"/>
      <c r="W35" s="1141"/>
      <c r="X35" s="1141"/>
    </row>
    <row r="36" spans="1:24" ht="14.25">
      <c r="A36" s="265"/>
      <c r="B36" s="1139">
        <v>5</v>
      </c>
      <c r="C36" s="1139">
        <v>17</v>
      </c>
      <c r="D36" s="1139">
        <v>12.1</v>
      </c>
      <c r="E36" s="1139">
        <v>0.9</v>
      </c>
      <c r="F36" s="1135" t="s">
        <v>364</v>
      </c>
      <c r="G36" s="734" t="s">
        <v>1178</v>
      </c>
      <c r="H36" s="734" t="s">
        <v>1145</v>
      </c>
      <c r="I36" s="734" t="s">
        <v>531</v>
      </c>
      <c r="J36" s="734" t="s">
        <v>532</v>
      </c>
      <c r="K36" s="1137" t="s">
        <v>1179</v>
      </c>
      <c r="L36" s="1135" t="s">
        <v>957</v>
      </c>
      <c r="M36" s="1388">
        <f t="shared" si="4"/>
        <v>5.14</v>
      </c>
      <c r="N36" s="1135"/>
      <c r="O36" s="1389"/>
      <c r="P36" s="1135"/>
      <c r="Q36" s="1135"/>
      <c r="R36" s="1373"/>
      <c r="S36" s="1373">
        <v>5.14</v>
      </c>
      <c r="T36" s="1141"/>
      <c r="U36" s="1141"/>
      <c r="V36" s="1141"/>
      <c r="W36" s="1141"/>
      <c r="X36" s="1141"/>
    </row>
    <row r="37" spans="1:24" ht="14.25">
      <c r="A37" s="265"/>
      <c r="B37" s="1139">
        <v>6</v>
      </c>
      <c r="C37" s="1139">
        <v>30</v>
      </c>
      <c r="D37" s="1139">
        <v>8.3</v>
      </c>
      <c r="E37" s="1139">
        <v>0.8</v>
      </c>
      <c r="F37" s="1135" t="s">
        <v>309</v>
      </c>
      <c r="G37" s="734" t="s">
        <v>1176</v>
      </c>
      <c r="H37" s="734" t="s">
        <v>1145</v>
      </c>
      <c r="I37" s="734" t="s">
        <v>531</v>
      </c>
      <c r="J37" s="734" t="s">
        <v>532</v>
      </c>
      <c r="K37" s="1137" t="s">
        <v>1174</v>
      </c>
      <c r="L37" s="1135" t="s">
        <v>1175</v>
      </c>
      <c r="M37" s="1388">
        <f t="shared" si="4"/>
        <v>6.04</v>
      </c>
      <c r="N37" s="1135">
        <v>5.12</v>
      </c>
      <c r="O37" s="1389"/>
      <c r="P37" s="1135"/>
      <c r="Q37" s="1135"/>
      <c r="R37" s="1373"/>
      <c r="S37" s="1373"/>
      <c r="T37" s="1141">
        <v>0.92</v>
      </c>
      <c r="U37" s="1141"/>
      <c r="V37" s="1141"/>
      <c r="W37" s="1141"/>
      <c r="X37" s="1141"/>
    </row>
    <row r="38" spans="1:24" ht="14.25">
      <c r="A38" s="265"/>
      <c r="B38" s="1139">
        <v>7</v>
      </c>
      <c r="C38" s="1139">
        <v>30</v>
      </c>
      <c r="D38" s="1139">
        <v>8.4</v>
      </c>
      <c r="E38" s="1139">
        <v>0.9</v>
      </c>
      <c r="F38" s="1135" t="s">
        <v>309</v>
      </c>
      <c r="G38" s="734" t="s">
        <v>875</v>
      </c>
      <c r="H38" s="734" t="s">
        <v>1145</v>
      </c>
      <c r="I38" s="734" t="s">
        <v>531</v>
      </c>
      <c r="J38" s="734" t="s">
        <v>532</v>
      </c>
      <c r="K38" s="1137" t="s">
        <v>1174</v>
      </c>
      <c r="L38" s="1135" t="s">
        <v>1175</v>
      </c>
      <c r="M38" s="1388">
        <f t="shared" si="4"/>
        <v>6.76</v>
      </c>
      <c r="N38" s="1135">
        <v>5.76</v>
      </c>
      <c r="O38" s="1389"/>
      <c r="P38" s="1135"/>
      <c r="Q38" s="1135"/>
      <c r="R38" s="1373"/>
      <c r="S38" s="1373"/>
      <c r="T38" s="1141">
        <v>1</v>
      </c>
      <c r="U38" s="1141"/>
      <c r="V38" s="1141"/>
      <c r="W38" s="1141"/>
      <c r="X38" s="1141"/>
    </row>
    <row r="39" spans="1:24" ht="14.25">
      <c r="A39" s="265"/>
      <c r="B39" s="1139">
        <v>8</v>
      </c>
      <c r="C39" s="1139">
        <v>33</v>
      </c>
      <c r="D39" s="1139">
        <v>34.1</v>
      </c>
      <c r="E39" s="1139">
        <v>0.9</v>
      </c>
      <c r="F39" s="1135" t="s">
        <v>309</v>
      </c>
      <c r="G39" s="734" t="s">
        <v>881</v>
      </c>
      <c r="H39" s="734" t="s">
        <v>1145</v>
      </c>
      <c r="I39" s="734" t="s">
        <v>531</v>
      </c>
      <c r="J39" s="734" t="s">
        <v>532</v>
      </c>
      <c r="K39" s="1137" t="s">
        <v>1174</v>
      </c>
      <c r="L39" s="1135" t="s">
        <v>1175</v>
      </c>
      <c r="M39" s="1388">
        <f t="shared" si="4"/>
        <v>6.76</v>
      </c>
      <c r="N39" s="1135">
        <v>5.76</v>
      </c>
      <c r="O39" s="1389"/>
      <c r="P39" s="1135"/>
      <c r="Q39" s="1135"/>
      <c r="R39" s="1373"/>
      <c r="S39" s="1373"/>
      <c r="T39" s="1141">
        <v>1</v>
      </c>
      <c r="U39" s="1141"/>
      <c r="V39" s="1141"/>
      <c r="W39" s="1141"/>
      <c r="X39" s="1141"/>
    </row>
    <row r="40" spans="1:24" ht="14.25">
      <c r="A40" s="265" t="s">
        <v>298</v>
      </c>
      <c r="B40" s="744"/>
      <c r="C40" s="744"/>
      <c r="D40" s="744"/>
      <c r="E40" s="1035">
        <f>E39+E38+E37+E36+E35+E34+E33+E32</f>
        <v>6.800000000000001</v>
      </c>
      <c r="F40" s="268"/>
      <c r="G40" s="268"/>
      <c r="H40" s="268"/>
      <c r="I40" s="268"/>
      <c r="J40" s="268"/>
      <c r="K40" s="268"/>
      <c r="L40" s="268"/>
      <c r="M40" s="268">
        <f>M39+M38+M37+M36+M35+M34+M33+M32</f>
        <v>42.849999999999994</v>
      </c>
      <c r="N40" s="268">
        <f aca="true" t="shared" si="5" ref="N40:X40">N39+N38+N37+N36+N35+N34+N33+N32</f>
        <v>25.599999999999998</v>
      </c>
      <c r="O40" s="268">
        <f t="shared" si="5"/>
        <v>0</v>
      </c>
      <c r="P40" s="268">
        <f t="shared" si="5"/>
        <v>0</v>
      </c>
      <c r="Q40" s="268">
        <f t="shared" si="5"/>
        <v>7.6</v>
      </c>
      <c r="R40" s="268">
        <f t="shared" si="5"/>
        <v>0</v>
      </c>
      <c r="S40" s="268">
        <f t="shared" si="5"/>
        <v>6.279999999999999</v>
      </c>
      <c r="T40" s="268">
        <f t="shared" si="5"/>
        <v>3.37</v>
      </c>
      <c r="U40" s="268">
        <f t="shared" si="5"/>
        <v>0</v>
      </c>
      <c r="V40" s="268">
        <f t="shared" si="5"/>
        <v>0</v>
      </c>
      <c r="W40" s="268">
        <f t="shared" si="5"/>
        <v>0</v>
      </c>
      <c r="X40" s="268">
        <f t="shared" si="5"/>
        <v>0</v>
      </c>
    </row>
    <row r="41" spans="1:24" ht="14.25">
      <c r="A41" s="2183" t="s">
        <v>536</v>
      </c>
      <c r="B41" s="2184"/>
      <c r="C41" s="2184"/>
      <c r="D41" s="2184"/>
      <c r="E41" s="2184"/>
      <c r="F41" s="2184"/>
      <c r="G41" s="2184"/>
      <c r="H41" s="2184"/>
      <c r="I41" s="2184"/>
      <c r="J41" s="2184"/>
      <c r="K41" s="2184"/>
      <c r="L41" s="2184"/>
      <c r="M41" s="2184"/>
      <c r="N41" s="2184"/>
      <c r="O41" s="2184"/>
      <c r="P41" s="2184"/>
      <c r="Q41" s="2184"/>
      <c r="R41" s="2184"/>
      <c r="S41" s="2184"/>
      <c r="T41" s="2184"/>
      <c r="U41" s="2184"/>
      <c r="V41" s="2184"/>
      <c r="W41" s="2184"/>
      <c r="X41" s="2185"/>
    </row>
    <row r="42" spans="1:24" ht="14.25">
      <c r="A42" s="1145" t="s">
        <v>316</v>
      </c>
      <c r="B42" s="1139"/>
      <c r="C42" s="1139"/>
      <c r="D42" s="1139"/>
      <c r="E42" s="1139"/>
      <c r="F42" s="1135"/>
      <c r="G42" s="734"/>
      <c r="H42" s="734"/>
      <c r="I42" s="734"/>
      <c r="J42" s="734"/>
      <c r="K42" s="742"/>
      <c r="L42" s="1142"/>
      <c r="M42" s="1135"/>
      <c r="N42" s="1135"/>
      <c r="O42" s="1135"/>
      <c r="P42" s="1135"/>
      <c r="Q42" s="1135"/>
      <c r="R42" s="1135"/>
      <c r="S42" s="1140"/>
      <c r="T42" s="1141"/>
      <c r="U42" s="1141"/>
      <c r="V42" s="1141"/>
      <c r="W42" s="1141"/>
      <c r="X42" s="1141"/>
    </row>
    <row r="43" spans="1:24" ht="14.25">
      <c r="A43" s="1145" t="s">
        <v>298</v>
      </c>
      <c r="B43" s="1146"/>
      <c r="C43" s="1146"/>
      <c r="D43" s="1146"/>
      <c r="E43" s="1146">
        <f>E42</f>
        <v>0</v>
      </c>
      <c r="F43" s="1147"/>
      <c r="G43" s="1147"/>
      <c r="H43" s="1147"/>
      <c r="I43" s="1147"/>
      <c r="J43" s="1147"/>
      <c r="K43" s="1147"/>
      <c r="L43" s="1147"/>
      <c r="M43" s="1147"/>
      <c r="N43" s="1147"/>
      <c r="O43" s="1147"/>
      <c r="P43" s="1147"/>
      <c r="Q43" s="1147"/>
      <c r="R43" s="1147"/>
      <c r="S43" s="1147"/>
      <c r="T43" s="1147"/>
      <c r="U43" s="1147"/>
      <c r="V43" s="1147"/>
      <c r="W43" s="1147"/>
      <c r="X43" s="1147"/>
    </row>
    <row r="44" spans="1:24" ht="14.25">
      <c r="A44" s="2167" t="s">
        <v>838</v>
      </c>
      <c r="B44" s="2168"/>
      <c r="C44" s="2168"/>
      <c r="D44" s="2168"/>
      <c r="E44" s="2168"/>
      <c r="F44" s="2168"/>
      <c r="G44" s="2168"/>
      <c r="H44" s="2168"/>
      <c r="I44" s="2168"/>
      <c r="J44" s="2168"/>
      <c r="K44" s="2168"/>
      <c r="L44" s="2168"/>
      <c r="M44" s="2168"/>
      <c r="N44" s="2168"/>
      <c r="O44" s="2168"/>
      <c r="P44" s="2168"/>
      <c r="Q44" s="2168"/>
      <c r="R44" s="2168"/>
      <c r="S44" s="2168"/>
      <c r="T44" s="2168"/>
      <c r="U44" s="2168"/>
      <c r="V44" s="2168"/>
      <c r="W44" s="2168"/>
      <c r="X44" s="2169"/>
    </row>
    <row r="45" spans="1:24" ht="20.25">
      <c r="A45" s="265" t="s">
        <v>316</v>
      </c>
      <c r="B45" s="1135">
        <v>1</v>
      </c>
      <c r="C45" s="1135">
        <v>4</v>
      </c>
      <c r="D45" s="1139">
        <v>38.5</v>
      </c>
      <c r="E45" s="1135">
        <v>1</v>
      </c>
      <c r="F45" s="1135" t="s">
        <v>309</v>
      </c>
      <c r="G45" s="734" t="s">
        <v>1180</v>
      </c>
      <c r="H45" s="734" t="s">
        <v>1145</v>
      </c>
      <c r="I45" s="734" t="s">
        <v>531</v>
      </c>
      <c r="J45" s="734" t="s">
        <v>532</v>
      </c>
      <c r="K45" s="1137" t="s">
        <v>874</v>
      </c>
      <c r="L45" s="1135" t="s">
        <v>1181</v>
      </c>
      <c r="M45" s="1135">
        <f>SUM(N45:X45)</f>
        <v>7.54</v>
      </c>
      <c r="N45" s="1135">
        <v>6.4</v>
      </c>
      <c r="O45" s="1135"/>
      <c r="P45" s="1135"/>
      <c r="Q45" s="1135"/>
      <c r="R45" s="1135"/>
      <c r="S45" s="1373">
        <v>1.14</v>
      </c>
      <c r="T45" s="1390"/>
      <c r="U45" s="1391"/>
      <c r="V45" s="1391"/>
      <c r="W45" s="1391"/>
      <c r="X45" s="1391"/>
    </row>
    <row r="46" spans="1:24" ht="14.25">
      <c r="A46" s="265"/>
      <c r="B46" s="1135">
        <v>2</v>
      </c>
      <c r="C46" s="1135">
        <v>9</v>
      </c>
      <c r="D46" s="1139">
        <v>21</v>
      </c>
      <c r="E46" s="1135">
        <v>0.8</v>
      </c>
      <c r="F46" s="1135" t="s">
        <v>308</v>
      </c>
      <c r="G46" s="1135" t="s">
        <v>883</v>
      </c>
      <c r="H46" s="1135" t="s">
        <v>1145</v>
      </c>
      <c r="I46" s="1135" t="s">
        <v>1182</v>
      </c>
      <c r="J46" s="1135" t="s">
        <v>1183</v>
      </c>
      <c r="K46" s="1137" t="s">
        <v>1177</v>
      </c>
      <c r="L46" s="1135" t="s">
        <v>534</v>
      </c>
      <c r="M46" s="1135">
        <f>SUM(N46:X46)</f>
        <v>3.2</v>
      </c>
      <c r="N46" s="1135"/>
      <c r="O46" s="1135"/>
      <c r="P46" s="1135"/>
      <c r="Q46" s="1135">
        <v>3.2</v>
      </c>
      <c r="R46" s="1373"/>
      <c r="S46" s="1373"/>
      <c r="T46" s="1392"/>
      <c r="U46" s="1391"/>
      <c r="V46" s="1391"/>
      <c r="W46" s="1391"/>
      <c r="X46" s="1391"/>
    </row>
    <row r="47" spans="1:24" ht="14.25">
      <c r="A47" s="265" t="s">
        <v>298</v>
      </c>
      <c r="B47" s="744"/>
      <c r="C47" s="744"/>
      <c r="D47" s="744"/>
      <c r="E47" s="1060">
        <f>E46+E45</f>
        <v>1.8</v>
      </c>
      <c r="F47" s="268"/>
      <c r="G47" s="268"/>
      <c r="H47" s="268"/>
      <c r="I47" s="268"/>
      <c r="J47" s="268"/>
      <c r="K47" s="268"/>
      <c r="L47" s="268"/>
      <c r="M47" s="268">
        <f>M46+M45</f>
        <v>10.74</v>
      </c>
      <c r="N47" s="268">
        <f aca="true" t="shared" si="6" ref="N47:X47">N46+N45</f>
        <v>6.4</v>
      </c>
      <c r="O47" s="268">
        <f t="shared" si="6"/>
        <v>0</v>
      </c>
      <c r="P47" s="268">
        <f t="shared" si="6"/>
        <v>0</v>
      </c>
      <c r="Q47" s="268">
        <f t="shared" si="6"/>
        <v>3.2</v>
      </c>
      <c r="R47" s="268">
        <f t="shared" si="6"/>
        <v>0</v>
      </c>
      <c r="S47" s="268">
        <f t="shared" si="6"/>
        <v>1.14</v>
      </c>
      <c r="T47" s="268">
        <f t="shared" si="6"/>
        <v>0</v>
      </c>
      <c r="U47" s="268">
        <f t="shared" si="6"/>
        <v>0</v>
      </c>
      <c r="V47" s="268">
        <f t="shared" si="6"/>
        <v>0</v>
      </c>
      <c r="W47" s="268">
        <f t="shared" si="6"/>
        <v>0</v>
      </c>
      <c r="X47" s="268">
        <f t="shared" si="6"/>
        <v>0</v>
      </c>
    </row>
    <row r="48" spans="1:24" ht="14.25">
      <c r="A48" s="2183" t="s">
        <v>537</v>
      </c>
      <c r="B48" s="2174"/>
      <c r="C48" s="2174"/>
      <c r="D48" s="2174"/>
      <c r="E48" s="2174"/>
      <c r="F48" s="2174"/>
      <c r="G48" s="2174"/>
      <c r="H48" s="2174"/>
      <c r="I48" s="2174"/>
      <c r="J48" s="2174"/>
      <c r="K48" s="2174"/>
      <c r="L48" s="2174"/>
      <c r="M48" s="2174"/>
      <c r="N48" s="2174"/>
      <c r="O48" s="2174"/>
      <c r="P48" s="2174"/>
      <c r="Q48" s="2174"/>
      <c r="R48" s="2174"/>
      <c r="S48" s="2174"/>
      <c r="T48" s="2174"/>
      <c r="U48" s="2174"/>
      <c r="V48" s="2174"/>
      <c r="W48" s="2174"/>
      <c r="X48" s="2175"/>
    </row>
    <row r="49" spans="1:24" ht="14.25">
      <c r="A49" s="265" t="s">
        <v>316</v>
      </c>
      <c r="B49" s="1135">
        <v>1</v>
      </c>
      <c r="C49" s="1135">
        <v>11</v>
      </c>
      <c r="D49" s="1139">
        <v>9.3</v>
      </c>
      <c r="E49" s="1135">
        <v>0.8</v>
      </c>
      <c r="F49" s="1135" t="s">
        <v>203</v>
      </c>
      <c r="G49" s="734" t="s">
        <v>878</v>
      </c>
      <c r="H49" s="734" t="s">
        <v>1145</v>
      </c>
      <c r="I49" s="734" t="s">
        <v>531</v>
      </c>
      <c r="J49" s="734" t="s">
        <v>532</v>
      </c>
      <c r="K49" s="1137" t="s">
        <v>1179</v>
      </c>
      <c r="L49" s="1135" t="s">
        <v>249</v>
      </c>
      <c r="M49" s="1135">
        <f>SUM(N49:X49)</f>
        <v>4.5</v>
      </c>
      <c r="N49" s="1135"/>
      <c r="O49" s="1135"/>
      <c r="P49" s="1135"/>
      <c r="Q49" s="1135"/>
      <c r="R49" s="1135"/>
      <c r="S49" s="1373">
        <v>4.5</v>
      </c>
      <c r="T49" s="1141"/>
      <c r="U49" s="1141"/>
      <c r="V49" s="1141"/>
      <c r="W49" s="1141"/>
      <c r="X49" s="1141"/>
    </row>
    <row r="50" spans="1:24" ht="14.25">
      <c r="A50" s="265"/>
      <c r="B50" s="1135">
        <v>2</v>
      </c>
      <c r="C50" s="1135">
        <v>14</v>
      </c>
      <c r="D50" s="1139">
        <v>13.2</v>
      </c>
      <c r="E50" s="1135">
        <v>0.9</v>
      </c>
      <c r="F50" s="1135" t="s">
        <v>308</v>
      </c>
      <c r="G50" s="734" t="s">
        <v>878</v>
      </c>
      <c r="H50" s="734" t="s">
        <v>1145</v>
      </c>
      <c r="I50" s="734" t="s">
        <v>531</v>
      </c>
      <c r="J50" s="734" t="s">
        <v>532</v>
      </c>
      <c r="K50" s="1137" t="s">
        <v>1177</v>
      </c>
      <c r="L50" s="1135" t="s">
        <v>946</v>
      </c>
      <c r="M50" s="1135">
        <f aca="true" t="shared" si="7" ref="M50:M55">SUM(N50:X50)</f>
        <v>3.6</v>
      </c>
      <c r="N50" s="1135"/>
      <c r="O50" s="1135"/>
      <c r="P50" s="1135"/>
      <c r="Q50" s="1135">
        <v>3.6</v>
      </c>
      <c r="R50" s="1135"/>
      <c r="S50" s="1373"/>
      <c r="T50" s="1141"/>
      <c r="U50" s="1141"/>
      <c r="V50" s="1141"/>
      <c r="W50" s="1141"/>
      <c r="X50" s="1141"/>
    </row>
    <row r="51" spans="1:24" ht="20.25">
      <c r="A51" s="265"/>
      <c r="B51" s="1135">
        <v>3</v>
      </c>
      <c r="C51" s="1135">
        <v>20</v>
      </c>
      <c r="D51" s="1139">
        <v>14.1</v>
      </c>
      <c r="E51" s="1135">
        <v>1</v>
      </c>
      <c r="F51" s="1135" t="s">
        <v>203</v>
      </c>
      <c r="G51" s="734" t="s">
        <v>878</v>
      </c>
      <c r="H51" s="734" t="s">
        <v>1145</v>
      </c>
      <c r="I51" s="734" t="s">
        <v>531</v>
      </c>
      <c r="J51" s="734" t="s">
        <v>532</v>
      </c>
      <c r="K51" s="1137" t="s">
        <v>1184</v>
      </c>
      <c r="L51" s="1142" t="s">
        <v>1185</v>
      </c>
      <c r="M51" s="1135">
        <f t="shared" si="7"/>
        <v>6</v>
      </c>
      <c r="N51" s="1135"/>
      <c r="O51" s="1135">
        <v>1</v>
      </c>
      <c r="P51" s="1135"/>
      <c r="Q51" s="1135"/>
      <c r="R51" s="1135"/>
      <c r="S51" s="1373">
        <v>5</v>
      </c>
      <c r="T51" s="1141"/>
      <c r="U51" s="1141"/>
      <c r="V51" s="1141"/>
      <c r="W51" s="1141"/>
      <c r="X51" s="1141"/>
    </row>
    <row r="52" spans="1:24" ht="24">
      <c r="A52" s="265"/>
      <c r="B52" s="1135">
        <v>4</v>
      </c>
      <c r="C52" s="1135">
        <v>24</v>
      </c>
      <c r="D52" s="1139">
        <v>5.3</v>
      </c>
      <c r="E52" s="1135">
        <v>1</v>
      </c>
      <c r="F52" s="1135" t="s">
        <v>203</v>
      </c>
      <c r="G52" s="1135" t="s">
        <v>1186</v>
      </c>
      <c r="H52" s="1135" t="s">
        <v>1145</v>
      </c>
      <c r="I52" s="1135" t="s">
        <v>531</v>
      </c>
      <c r="J52" s="1135" t="s">
        <v>532</v>
      </c>
      <c r="K52" s="1393" t="s">
        <v>1187</v>
      </c>
      <c r="L52" s="1142" t="s">
        <v>1188</v>
      </c>
      <c r="M52" s="1135">
        <f t="shared" si="7"/>
        <v>5.38</v>
      </c>
      <c r="N52" s="1135"/>
      <c r="O52" s="1135">
        <v>0.8</v>
      </c>
      <c r="P52" s="1135"/>
      <c r="Q52" s="1135"/>
      <c r="R52" s="1135"/>
      <c r="S52" s="1373">
        <v>4.58</v>
      </c>
      <c r="T52" s="1141"/>
      <c r="U52" s="1141"/>
      <c r="V52" s="1141"/>
      <c r="W52" s="1141"/>
      <c r="X52" s="1141"/>
    </row>
    <row r="53" spans="1:24" ht="14.25">
      <c r="A53" s="265"/>
      <c r="B53" s="1135">
        <v>5</v>
      </c>
      <c r="C53" s="1135">
        <v>24</v>
      </c>
      <c r="D53" s="1139">
        <v>8.2</v>
      </c>
      <c r="E53" s="1135">
        <v>0.6</v>
      </c>
      <c r="F53" s="1135" t="s">
        <v>1189</v>
      </c>
      <c r="G53" s="734" t="s">
        <v>878</v>
      </c>
      <c r="H53" s="734" t="s">
        <v>1145</v>
      </c>
      <c r="I53" s="734" t="s">
        <v>531</v>
      </c>
      <c r="J53" s="734" t="s">
        <v>532</v>
      </c>
      <c r="K53" s="1394" t="s">
        <v>1190</v>
      </c>
      <c r="L53" s="1142" t="s">
        <v>1191</v>
      </c>
      <c r="M53" s="1135">
        <f t="shared" si="7"/>
        <v>2.4400000000000004</v>
      </c>
      <c r="N53" s="1135"/>
      <c r="O53" s="1135"/>
      <c r="P53" s="1135">
        <v>0.24</v>
      </c>
      <c r="Q53" s="1135"/>
      <c r="R53" s="1135">
        <v>2.2</v>
      </c>
      <c r="S53" s="1373"/>
      <c r="T53" s="1141"/>
      <c r="U53" s="1141"/>
      <c r="V53" s="1141"/>
      <c r="W53" s="1141"/>
      <c r="X53" s="1141"/>
    </row>
    <row r="54" spans="1:24" ht="14.25">
      <c r="A54" s="265"/>
      <c r="B54" s="1135">
        <v>6</v>
      </c>
      <c r="C54" s="1135">
        <v>26</v>
      </c>
      <c r="D54" s="1139">
        <v>38.2</v>
      </c>
      <c r="E54" s="1135">
        <v>0.9</v>
      </c>
      <c r="F54" s="1135" t="s">
        <v>203</v>
      </c>
      <c r="G54" s="734" t="s">
        <v>878</v>
      </c>
      <c r="H54" s="734" t="s">
        <v>1145</v>
      </c>
      <c r="I54" s="734" t="s">
        <v>531</v>
      </c>
      <c r="J54" s="734" t="s">
        <v>532</v>
      </c>
      <c r="K54" s="1137" t="s">
        <v>1179</v>
      </c>
      <c r="L54" s="1135" t="s">
        <v>249</v>
      </c>
      <c r="M54" s="1135">
        <f t="shared" si="7"/>
        <v>5.1</v>
      </c>
      <c r="N54" s="1135"/>
      <c r="O54" s="1135"/>
      <c r="P54" s="1135"/>
      <c r="Q54" s="1135"/>
      <c r="R54" s="1135"/>
      <c r="S54" s="1373">
        <v>5.1</v>
      </c>
      <c r="T54" s="1141"/>
      <c r="U54" s="1141"/>
      <c r="V54" s="1141"/>
      <c r="W54" s="1141"/>
      <c r="X54" s="1141"/>
    </row>
    <row r="55" spans="1:24" ht="14.25">
      <c r="A55" s="265"/>
      <c r="B55" s="1135">
        <v>7</v>
      </c>
      <c r="C55" s="1135">
        <v>30</v>
      </c>
      <c r="D55" s="1139">
        <v>16.1</v>
      </c>
      <c r="E55" s="1135">
        <v>0.4</v>
      </c>
      <c r="F55" s="1135" t="s">
        <v>1189</v>
      </c>
      <c r="G55" s="734" t="s">
        <v>878</v>
      </c>
      <c r="H55" s="734" t="s">
        <v>1145</v>
      </c>
      <c r="I55" s="734" t="s">
        <v>531</v>
      </c>
      <c r="J55" s="734" t="s">
        <v>532</v>
      </c>
      <c r="K55" s="1394" t="s">
        <v>1190</v>
      </c>
      <c r="L55" s="1142" t="s">
        <v>1191</v>
      </c>
      <c r="M55" s="1135">
        <f t="shared" si="7"/>
        <v>1.5599999999999998</v>
      </c>
      <c r="N55" s="1135"/>
      <c r="O55" s="1135"/>
      <c r="P55" s="1135">
        <v>0.16</v>
      </c>
      <c r="Q55" s="1135"/>
      <c r="R55" s="1135">
        <v>1.4</v>
      </c>
      <c r="S55" s="1373"/>
      <c r="T55" s="1141"/>
      <c r="U55" s="1141"/>
      <c r="V55" s="1141"/>
      <c r="W55" s="1141"/>
      <c r="X55" s="1141"/>
    </row>
    <row r="56" spans="1:24" ht="14.25">
      <c r="A56" s="267" t="s">
        <v>298</v>
      </c>
      <c r="B56" s="268"/>
      <c r="C56" s="268"/>
      <c r="D56" s="268"/>
      <c r="E56" s="1034">
        <f>E55+E54+E53+E52+E51+E50+E49</f>
        <v>5.6</v>
      </c>
      <c r="F56" s="739"/>
      <c r="G56" s="739"/>
      <c r="H56" s="739"/>
      <c r="I56" s="739"/>
      <c r="J56" s="739"/>
      <c r="K56" s="739"/>
      <c r="L56" s="739"/>
      <c r="M56" s="739">
        <f>M55+M54+M53+M52+M51+M50+M49</f>
        <v>28.580000000000002</v>
      </c>
      <c r="N56" s="739">
        <f aca="true" t="shared" si="8" ref="N56:X56">N55+N54+N53+N52+N51+N50+N49</f>
        <v>0</v>
      </c>
      <c r="O56" s="739">
        <f t="shared" si="8"/>
        <v>1.8</v>
      </c>
      <c r="P56" s="739">
        <f t="shared" si="8"/>
        <v>0.4</v>
      </c>
      <c r="Q56" s="739">
        <f t="shared" si="8"/>
        <v>3.6</v>
      </c>
      <c r="R56" s="739">
        <f t="shared" si="8"/>
        <v>3.6</v>
      </c>
      <c r="S56" s="739">
        <f t="shared" si="8"/>
        <v>19.18</v>
      </c>
      <c r="T56" s="739">
        <f t="shared" si="8"/>
        <v>0</v>
      </c>
      <c r="U56" s="739">
        <f t="shared" si="8"/>
        <v>0</v>
      </c>
      <c r="V56" s="739">
        <f t="shared" si="8"/>
        <v>0</v>
      </c>
      <c r="W56" s="739">
        <f t="shared" si="8"/>
        <v>0</v>
      </c>
      <c r="X56" s="739">
        <f t="shared" si="8"/>
        <v>0</v>
      </c>
    </row>
    <row r="57" spans="1:24" ht="14.25">
      <c r="A57" s="2186" t="s">
        <v>538</v>
      </c>
      <c r="B57" s="2171"/>
      <c r="C57" s="2171"/>
      <c r="D57" s="2171"/>
      <c r="E57" s="2171"/>
      <c r="F57" s="2171"/>
      <c r="G57" s="2171"/>
      <c r="H57" s="2171"/>
      <c r="I57" s="2171"/>
      <c r="J57" s="2171"/>
      <c r="K57" s="2171"/>
      <c r="L57" s="2171"/>
      <c r="M57" s="2171"/>
      <c r="N57" s="2171"/>
      <c r="O57" s="2171"/>
      <c r="P57" s="2171"/>
      <c r="Q57" s="2171"/>
      <c r="R57" s="2171"/>
      <c r="S57" s="2171"/>
      <c r="T57" s="2171"/>
      <c r="U57" s="2171"/>
      <c r="V57" s="2171"/>
      <c r="W57" s="2171"/>
      <c r="X57" s="2172"/>
    </row>
    <row r="58" spans="1:24" ht="14.25">
      <c r="A58" s="265" t="s">
        <v>316</v>
      </c>
      <c r="B58" s="1135">
        <v>1</v>
      </c>
      <c r="C58" s="1135">
        <v>8</v>
      </c>
      <c r="D58" s="1139">
        <v>16.4</v>
      </c>
      <c r="E58" s="1135">
        <v>0.9</v>
      </c>
      <c r="F58" s="1135" t="s">
        <v>203</v>
      </c>
      <c r="G58" s="1135" t="s">
        <v>540</v>
      </c>
      <c r="H58" s="734" t="s">
        <v>1145</v>
      </c>
      <c r="I58" s="734" t="s">
        <v>531</v>
      </c>
      <c r="J58" s="734" t="s">
        <v>532</v>
      </c>
      <c r="K58" s="1137" t="s">
        <v>371</v>
      </c>
      <c r="L58" s="1135" t="s">
        <v>249</v>
      </c>
      <c r="M58" s="1135">
        <f>SUM(N58:X58)</f>
        <v>5.1</v>
      </c>
      <c r="N58" s="1135"/>
      <c r="O58" s="1135"/>
      <c r="P58" s="1135"/>
      <c r="Q58" s="1135"/>
      <c r="R58" s="1135"/>
      <c r="S58" s="1373">
        <v>5.1</v>
      </c>
      <c r="T58" s="1141"/>
      <c r="U58" s="1141"/>
      <c r="V58" s="1141"/>
      <c r="W58" s="1141"/>
      <c r="X58" s="1141"/>
    </row>
    <row r="59" spans="1:24" ht="14.25">
      <c r="A59" s="265"/>
      <c r="B59" s="1135">
        <v>2</v>
      </c>
      <c r="C59" s="1135">
        <v>12</v>
      </c>
      <c r="D59" s="1139">
        <v>4.3</v>
      </c>
      <c r="E59" s="1135">
        <v>0.6</v>
      </c>
      <c r="F59" s="1135" t="s">
        <v>308</v>
      </c>
      <c r="G59" s="1135" t="s">
        <v>539</v>
      </c>
      <c r="H59" s="734" t="s">
        <v>1145</v>
      </c>
      <c r="I59" s="734" t="s">
        <v>531</v>
      </c>
      <c r="J59" s="734" t="s">
        <v>532</v>
      </c>
      <c r="K59" s="742" t="s">
        <v>414</v>
      </c>
      <c r="L59" s="1142" t="s">
        <v>534</v>
      </c>
      <c r="M59" s="1135">
        <f aca="true" t="shared" si="9" ref="M59:M66">SUM(N59:X59)</f>
        <v>2.4</v>
      </c>
      <c r="N59" s="1135"/>
      <c r="O59" s="1135"/>
      <c r="P59" s="1135"/>
      <c r="Q59" s="1135">
        <v>2.4</v>
      </c>
      <c r="R59" s="1135"/>
      <c r="S59" s="1373"/>
      <c r="T59" s="1141"/>
      <c r="U59" s="1141"/>
      <c r="V59" s="1141"/>
      <c r="W59" s="1141"/>
      <c r="X59" s="1141"/>
    </row>
    <row r="60" spans="1:24" ht="14.25">
      <c r="A60" s="265"/>
      <c r="B60" s="1135">
        <v>3</v>
      </c>
      <c r="C60" s="1135">
        <v>15</v>
      </c>
      <c r="D60" s="1139">
        <v>17.3</v>
      </c>
      <c r="E60" s="1135">
        <v>0.9</v>
      </c>
      <c r="F60" s="1135" t="s">
        <v>364</v>
      </c>
      <c r="G60" s="1135" t="s">
        <v>540</v>
      </c>
      <c r="H60" s="734" t="s">
        <v>1145</v>
      </c>
      <c r="I60" s="734" t="s">
        <v>531</v>
      </c>
      <c r="J60" s="734" t="s">
        <v>532</v>
      </c>
      <c r="K60" s="742" t="s">
        <v>371</v>
      </c>
      <c r="L60" s="1135" t="s">
        <v>249</v>
      </c>
      <c r="M60" s="1135">
        <f t="shared" si="9"/>
        <v>5.1</v>
      </c>
      <c r="N60" s="1135"/>
      <c r="O60" s="1135"/>
      <c r="P60" s="1135"/>
      <c r="Q60" s="1135"/>
      <c r="R60" s="1135"/>
      <c r="S60" s="1373">
        <v>5.1</v>
      </c>
      <c r="T60" s="1141"/>
      <c r="U60" s="1141"/>
      <c r="V60" s="1141"/>
      <c r="W60" s="1141"/>
      <c r="X60" s="1141"/>
    </row>
    <row r="61" spans="1:24" ht="14.25">
      <c r="A61" s="265"/>
      <c r="B61" s="1135">
        <v>4</v>
      </c>
      <c r="C61" s="1135">
        <v>22</v>
      </c>
      <c r="D61" s="1139">
        <v>21.1</v>
      </c>
      <c r="E61" s="1135">
        <v>0.9</v>
      </c>
      <c r="F61" s="1135" t="s">
        <v>308</v>
      </c>
      <c r="G61" s="1135" t="s">
        <v>540</v>
      </c>
      <c r="H61" s="1135" t="s">
        <v>1145</v>
      </c>
      <c r="I61" s="1135" t="s">
        <v>531</v>
      </c>
      <c r="J61" s="1135" t="s">
        <v>532</v>
      </c>
      <c r="K61" s="1393" t="s">
        <v>414</v>
      </c>
      <c r="L61" s="1142" t="s">
        <v>534</v>
      </c>
      <c r="M61" s="1135">
        <f t="shared" si="9"/>
        <v>3.6</v>
      </c>
      <c r="N61" s="1135"/>
      <c r="O61" s="1135"/>
      <c r="P61" s="1135"/>
      <c r="Q61" s="1135">
        <v>3.6</v>
      </c>
      <c r="R61" s="1135"/>
      <c r="S61" s="1373"/>
      <c r="T61" s="1141"/>
      <c r="U61" s="1141"/>
      <c r="V61" s="1141"/>
      <c r="W61" s="1141"/>
      <c r="X61" s="1141"/>
    </row>
    <row r="62" spans="1:24" ht="14.25">
      <c r="A62" s="265"/>
      <c r="B62" s="1135">
        <v>5</v>
      </c>
      <c r="C62" s="1135">
        <v>32</v>
      </c>
      <c r="D62" s="1139">
        <v>24.1</v>
      </c>
      <c r="E62" s="1135">
        <v>0.8</v>
      </c>
      <c r="F62" s="1135" t="s">
        <v>308</v>
      </c>
      <c r="G62" s="1135" t="s">
        <v>539</v>
      </c>
      <c r="H62" s="1135" t="s">
        <v>1145</v>
      </c>
      <c r="I62" s="1135" t="s">
        <v>531</v>
      </c>
      <c r="J62" s="1135" t="s">
        <v>532</v>
      </c>
      <c r="K62" s="1393" t="s">
        <v>414</v>
      </c>
      <c r="L62" s="1142" t="s">
        <v>534</v>
      </c>
      <c r="M62" s="1135">
        <f t="shared" si="9"/>
        <v>3.2</v>
      </c>
      <c r="N62" s="1135"/>
      <c r="O62" s="1135"/>
      <c r="P62" s="1135"/>
      <c r="Q62" s="1135">
        <v>3.2</v>
      </c>
      <c r="R62" s="1135"/>
      <c r="S62" s="1373"/>
      <c r="T62" s="1141"/>
      <c r="U62" s="1141"/>
      <c r="V62" s="1141"/>
      <c r="W62" s="1141"/>
      <c r="X62" s="1141"/>
    </row>
    <row r="63" spans="1:24" ht="14.25">
      <c r="A63" s="265"/>
      <c r="B63" s="1135">
        <v>6</v>
      </c>
      <c r="C63" s="1135">
        <v>34</v>
      </c>
      <c r="D63" s="1139">
        <v>27.1</v>
      </c>
      <c r="E63" s="1135">
        <v>0.9</v>
      </c>
      <c r="F63" s="1135" t="s">
        <v>203</v>
      </c>
      <c r="G63" s="1135" t="s">
        <v>539</v>
      </c>
      <c r="H63" s="1135" t="s">
        <v>1145</v>
      </c>
      <c r="I63" s="1135" t="s">
        <v>531</v>
      </c>
      <c r="J63" s="1135" t="s">
        <v>532</v>
      </c>
      <c r="K63" s="1137" t="s">
        <v>371</v>
      </c>
      <c r="L63" s="1135" t="s">
        <v>249</v>
      </c>
      <c r="M63" s="1135">
        <f t="shared" si="9"/>
        <v>5.1</v>
      </c>
      <c r="N63" s="1135"/>
      <c r="O63" s="1135"/>
      <c r="P63" s="1135"/>
      <c r="Q63" s="1135"/>
      <c r="R63" s="1135"/>
      <c r="S63" s="1373">
        <v>5.1</v>
      </c>
      <c r="T63" s="1141"/>
      <c r="U63" s="1141"/>
      <c r="V63" s="1141"/>
      <c r="W63" s="1141"/>
      <c r="X63" s="1141"/>
    </row>
    <row r="64" spans="1:24" ht="14.25">
      <c r="A64" s="265"/>
      <c r="B64" s="1135">
        <v>7</v>
      </c>
      <c r="C64" s="1135">
        <v>51</v>
      </c>
      <c r="D64" s="1139">
        <v>1.2</v>
      </c>
      <c r="E64" s="1135">
        <v>1</v>
      </c>
      <c r="F64" s="1135" t="s">
        <v>203</v>
      </c>
      <c r="G64" s="1135" t="s">
        <v>1186</v>
      </c>
      <c r="H64" s="1135" t="s">
        <v>1145</v>
      </c>
      <c r="I64" s="1135" t="s">
        <v>531</v>
      </c>
      <c r="J64" s="1135" t="s">
        <v>532</v>
      </c>
      <c r="K64" s="1137" t="s">
        <v>1192</v>
      </c>
      <c r="L64" s="1135" t="s">
        <v>1193</v>
      </c>
      <c r="M64" s="1135">
        <f t="shared" si="9"/>
        <v>6.369999999999999</v>
      </c>
      <c r="N64" s="1135"/>
      <c r="O64" s="1135">
        <v>1.6</v>
      </c>
      <c r="P64" s="1135"/>
      <c r="Q64" s="1135"/>
      <c r="R64" s="1135"/>
      <c r="S64" s="1373">
        <v>4.77</v>
      </c>
      <c r="T64" s="1141"/>
      <c r="U64" s="1141"/>
      <c r="V64" s="1141"/>
      <c r="W64" s="1141"/>
      <c r="X64" s="1141"/>
    </row>
    <row r="65" spans="1:24" ht="14.25">
      <c r="A65" s="265"/>
      <c r="B65" s="1135">
        <v>8</v>
      </c>
      <c r="C65" s="1135">
        <v>51</v>
      </c>
      <c r="D65" s="1139">
        <v>1.3</v>
      </c>
      <c r="E65" s="1135">
        <v>1</v>
      </c>
      <c r="F65" s="1135" t="s">
        <v>203</v>
      </c>
      <c r="G65" s="1135" t="s">
        <v>1186</v>
      </c>
      <c r="H65" s="1135" t="s">
        <v>1145</v>
      </c>
      <c r="I65" s="1135" t="s">
        <v>1182</v>
      </c>
      <c r="J65" s="1135" t="s">
        <v>1183</v>
      </c>
      <c r="K65" s="1137" t="s">
        <v>1194</v>
      </c>
      <c r="L65" s="1135" t="s">
        <v>1195</v>
      </c>
      <c r="M65" s="1135">
        <f t="shared" si="9"/>
        <v>5.38</v>
      </c>
      <c r="N65" s="1135"/>
      <c r="O65" s="1135"/>
      <c r="P65" s="1135"/>
      <c r="Q65" s="1135">
        <v>0.8</v>
      </c>
      <c r="R65" s="1135"/>
      <c r="S65" s="1373">
        <v>4.58</v>
      </c>
      <c r="T65" s="1141"/>
      <c r="U65" s="1141"/>
      <c r="V65" s="1141"/>
      <c r="W65" s="1141"/>
      <c r="X65" s="1141"/>
    </row>
    <row r="66" spans="1:24" ht="14.25">
      <c r="A66" s="266"/>
      <c r="B66" s="1135">
        <v>9</v>
      </c>
      <c r="C66" s="1135">
        <v>55</v>
      </c>
      <c r="D66" s="1139">
        <v>15.4</v>
      </c>
      <c r="E66" s="1135">
        <v>0.9</v>
      </c>
      <c r="F66" s="1135" t="s">
        <v>203</v>
      </c>
      <c r="G66" s="1135" t="s">
        <v>1186</v>
      </c>
      <c r="H66" s="1135" t="s">
        <v>1145</v>
      </c>
      <c r="I66" s="1135" t="s">
        <v>531</v>
      </c>
      <c r="J66" s="1135" t="s">
        <v>532</v>
      </c>
      <c r="K66" s="1393" t="s">
        <v>371</v>
      </c>
      <c r="L66" s="1135" t="s">
        <v>249</v>
      </c>
      <c r="M66" s="1135">
        <f t="shared" si="9"/>
        <v>5.1</v>
      </c>
      <c r="N66" s="1135"/>
      <c r="O66" s="1135"/>
      <c r="P66" s="1135"/>
      <c r="Q66" s="1135"/>
      <c r="R66" s="1135"/>
      <c r="S66" s="1373">
        <v>5.1</v>
      </c>
      <c r="T66" s="1141"/>
      <c r="U66" s="1141"/>
      <c r="V66" s="1141"/>
      <c r="W66" s="1141"/>
      <c r="X66" s="1141"/>
    </row>
    <row r="67" spans="1:24" ht="14.25">
      <c r="A67" s="267" t="s">
        <v>298</v>
      </c>
      <c r="B67" s="268"/>
      <c r="C67" s="268"/>
      <c r="D67" s="268"/>
      <c r="E67" s="1036">
        <f>E66+E65+E64+E63+E62+E61+E60+E59+E58</f>
        <v>7.9</v>
      </c>
      <c r="F67" s="268"/>
      <c r="G67" s="268"/>
      <c r="H67" s="268"/>
      <c r="I67" s="268"/>
      <c r="J67" s="268"/>
      <c r="K67" s="268"/>
      <c r="L67" s="268"/>
      <c r="M67" s="268">
        <f>M66+M65+M64+M63+M62+M61+M60+M59+M58</f>
        <v>41.35</v>
      </c>
      <c r="N67" s="268">
        <f aca="true" t="shared" si="10" ref="N67:X67">N66+N65+N64+N63+N62+N61+N60+N59+N58</f>
        <v>0</v>
      </c>
      <c r="O67" s="268">
        <f t="shared" si="10"/>
        <v>1.6</v>
      </c>
      <c r="P67" s="268">
        <f t="shared" si="10"/>
        <v>0</v>
      </c>
      <c r="Q67" s="268">
        <f t="shared" si="10"/>
        <v>10</v>
      </c>
      <c r="R67" s="268">
        <f t="shared" si="10"/>
        <v>0</v>
      </c>
      <c r="S67" s="268">
        <f t="shared" si="10"/>
        <v>29.75</v>
      </c>
      <c r="T67" s="268">
        <f t="shared" si="10"/>
        <v>0</v>
      </c>
      <c r="U67" s="268">
        <f t="shared" si="10"/>
        <v>0</v>
      </c>
      <c r="V67" s="268">
        <f t="shared" si="10"/>
        <v>0</v>
      </c>
      <c r="W67" s="268">
        <f t="shared" si="10"/>
        <v>0</v>
      </c>
      <c r="X67" s="268">
        <f t="shared" si="10"/>
        <v>0</v>
      </c>
    </row>
    <row r="68" spans="1:24" ht="14.25">
      <c r="A68" s="2183" t="s">
        <v>541</v>
      </c>
      <c r="B68" s="2174"/>
      <c r="C68" s="2174"/>
      <c r="D68" s="2174"/>
      <c r="E68" s="2174"/>
      <c r="F68" s="2174"/>
      <c r="G68" s="2174"/>
      <c r="H68" s="2174"/>
      <c r="I68" s="2174"/>
      <c r="J68" s="2174"/>
      <c r="K68" s="2174"/>
      <c r="L68" s="2174"/>
      <c r="M68" s="2174"/>
      <c r="N68" s="2174"/>
      <c r="O68" s="2174"/>
      <c r="P68" s="2174"/>
      <c r="Q68" s="2174"/>
      <c r="R68" s="2174"/>
      <c r="S68" s="2174"/>
      <c r="T68" s="2174"/>
      <c r="U68" s="2174"/>
      <c r="V68" s="2174"/>
      <c r="W68" s="2174"/>
      <c r="X68" s="2175"/>
    </row>
    <row r="69" spans="1:24" ht="14.25">
      <c r="A69" s="265" t="s">
        <v>316</v>
      </c>
      <c r="B69" s="1139">
        <v>1</v>
      </c>
      <c r="C69" s="1139">
        <v>12</v>
      </c>
      <c r="D69" s="1139">
        <v>3.2</v>
      </c>
      <c r="E69" s="1139">
        <v>0.9</v>
      </c>
      <c r="F69" s="1135" t="s">
        <v>364</v>
      </c>
      <c r="G69" s="1135" t="s">
        <v>880</v>
      </c>
      <c r="H69" s="734" t="s">
        <v>1145</v>
      </c>
      <c r="I69" s="734" t="s">
        <v>531</v>
      </c>
      <c r="J69" s="734" t="s">
        <v>532</v>
      </c>
      <c r="K69" s="1394" t="s">
        <v>371</v>
      </c>
      <c r="L69" s="1135" t="s">
        <v>884</v>
      </c>
      <c r="M69" s="1143">
        <f aca="true" t="shared" si="11" ref="M69:M74">SUM(N69:X69)</f>
        <v>5.1</v>
      </c>
      <c r="N69" s="1135"/>
      <c r="O69" s="1135"/>
      <c r="P69" s="1135">
        <v>0.5</v>
      </c>
      <c r="Q69" s="1135"/>
      <c r="R69" s="1135"/>
      <c r="S69" s="1373">
        <v>4.6</v>
      </c>
      <c r="T69" s="1144"/>
      <c r="U69" s="1144"/>
      <c r="V69" s="1144"/>
      <c r="W69" s="1144"/>
      <c r="X69" s="1144"/>
    </row>
    <row r="70" spans="1:24" ht="14.25">
      <c r="A70" s="266"/>
      <c r="B70" s="1139">
        <v>2</v>
      </c>
      <c r="C70" s="1139">
        <v>24</v>
      </c>
      <c r="D70" s="1139">
        <v>18</v>
      </c>
      <c r="E70" s="1139">
        <v>1</v>
      </c>
      <c r="F70" s="1135" t="s">
        <v>308</v>
      </c>
      <c r="G70" s="1135" t="s">
        <v>539</v>
      </c>
      <c r="H70" s="734" t="s">
        <v>1145</v>
      </c>
      <c r="I70" s="734" t="s">
        <v>531</v>
      </c>
      <c r="J70" s="734" t="s">
        <v>532</v>
      </c>
      <c r="K70" s="1395" t="s">
        <v>414</v>
      </c>
      <c r="L70" s="1135" t="s">
        <v>1196</v>
      </c>
      <c r="M70" s="1143">
        <f t="shared" si="11"/>
        <v>4</v>
      </c>
      <c r="N70" s="1135"/>
      <c r="O70" s="1135"/>
      <c r="P70" s="1135"/>
      <c r="Q70" s="1135">
        <v>3.2</v>
      </c>
      <c r="R70" s="1135"/>
      <c r="S70" s="1373"/>
      <c r="T70" s="1144">
        <v>0.8</v>
      </c>
      <c r="U70" s="1144"/>
      <c r="V70" s="1144"/>
      <c r="W70" s="1144"/>
      <c r="X70" s="1144"/>
    </row>
    <row r="71" spans="1:24" ht="14.25">
      <c r="A71" s="266"/>
      <c r="B71" s="1139">
        <v>3</v>
      </c>
      <c r="C71" s="1139">
        <v>30</v>
      </c>
      <c r="D71" s="1139">
        <v>3.2</v>
      </c>
      <c r="E71" s="1139">
        <v>1</v>
      </c>
      <c r="F71" s="1135" t="s">
        <v>364</v>
      </c>
      <c r="G71" s="1135" t="s">
        <v>539</v>
      </c>
      <c r="H71" s="734" t="s">
        <v>1145</v>
      </c>
      <c r="I71" s="734" t="s">
        <v>531</v>
      </c>
      <c r="J71" s="734" t="s">
        <v>532</v>
      </c>
      <c r="K71" s="1394" t="s">
        <v>371</v>
      </c>
      <c r="L71" s="1135" t="s">
        <v>884</v>
      </c>
      <c r="M71" s="1143">
        <f t="shared" si="11"/>
        <v>5.699999999999999</v>
      </c>
      <c r="N71" s="1135"/>
      <c r="O71" s="1135"/>
      <c r="P71" s="1135">
        <v>0.6</v>
      </c>
      <c r="Q71" s="1135"/>
      <c r="R71" s="1135"/>
      <c r="S71" s="1373">
        <v>5.1</v>
      </c>
      <c r="T71" s="1144"/>
      <c r="U71" s="1144"/>
      <c r="V71" s="1144"/>
      <c r="W71" s="1144"/>
      <c r="X71" s="1144"/>
    </row>
    <row r="72" spans="1:24" ht="14.25">
      <c r="A72" s="266"/>
      <c r="B72" s="1139">
        <v>4</v>
      </c>
      <c r="C72" s="1139">
        <v>32</v>
      </c>
      <c r="D72" s="1139">
        <v>8.1</v>
      </c>
      <c r="E72" s="1139">
        <v>0.8</v>
      </c>
      <c r="F72" s="1135" t="s">
        <v>308</v>
      </c>
      <c r="G72" s="1135" t="s">
        <v>883</v>
      </c>
      <c r="H72" s="734" t="s">
        <v>1145</v>
      </c>
      <c r="I72" s="734" t="s">
        <v>531</v>
      </c>
      <c r="J72" s="734" t="s">
        <v>532</v>
      </c>
      <c r="K72" s="1394" t="s">
        <v>414</v>
      </c>
      <c r="L72" s="1135" t="s">
        <v>946</v>
      </c>
      <c r="M72" s="1143">
        <f t="shared" si="11"/>
        <v>3.2</v>
      </c>
      <c r="N72" s="1135"/>
      <c r="O72" s="1135"/>
      <c r="P72" s="1135"/>
      <c r="Q72" s="1135">
        <v>3.2</v>
      </c>
      <c r="R72" s="1135"/>
      <c r="S72" s="1373"/>
      <c r="T72" s="1144"/>
      <c r="U72" s="1144"/>
      <c r="V72" s="1144"/>
      <c r="W72" s="1144"/>
      <c r="X72" s="1144"/>
    </row>
    <row r="73" spans="1:24" ht="14.25">
      <c r="A73" s="266"/>
      <c r="B73" s="1139">
        <v>5</v>
      </c>
      <c r="C73" s="1139">
        <v>58</v>
      </c>
      <c r="D73" s="1139">
        <v>4.3</v>
      </c>
      <c r="E73" s="1139">
        <v>0.9</v>
      </c>
      <c r="F73" s="1135" t="s">
        <v>364</v>
      </c>
      <c r="G73" s="1135" t="s">
        <v>539</v>
      </c>
      <c r="H73" s="734" t="s">
        <v>1145</v>
      </c>
      <c r="I73" s="734" t="s">
        <v>531</v>
      </c>
      <c r="J73" s="734" t="s">
        <v>532</v>
      </c>
      <c r="K73" s="1394" t="s">
        <v>371</v>
      </c>
      <c r="L73" s="1135" t="s">
        <v>249</v>
      </c>
      <c r="M73" s="1143">
        <f t="shared" si="11"/>
        <v>5.1</v>
      </c>
      <c r="N73" s="1135"/>
      <c r="O73" s="1135"/>
      <c r="P73" s="1135"/>
      <c r="Q73" s="1135"/>
      <c r="R73" s="1135"/>
      <c r="S73" s="1373">
        <v>5.1</v>
      </c>
      <c r="T73" s="1144"/>
      <c r="U73" s="1144"/>
      <c r="V73" s="1144"/>
      <c r="W73" s="1144"/>
      <c r="X73" s="1144"/>
    </row>
    <row r="74" spans="1:24" ht="14.25">
      <c r="A74" s="266"/>
      <c r="B74" s="1139">
        <v>6</v>
      </c>
      <c r="C74" s="1139">
        <v>63</v>
      </c>
      <c r="D74" s="1139">
        <v>4.4</v>
      </c>
      <c r="E74" s="1139">
        <v>0.8</v>
      </c>
      <c r="F74" s="1135" t="s">
        <v>364</v>
      </c>
      <c r="G74" s="1135" t="s">
        <v>880</v>
      </c>
      <c r="H74" s="734" t="s">
        <v>1145</v>
      </c>
      <c r="I74" s="734" t="s">
        <v>531</v>
      </c>
      <c r="J74" s="734" t="s">
        <v>532</v>
      </c>
      <c r="K74" s="1394" t="s">
        <v>371</v>
      </c>
      <c r="L74" s="1135" t="s">
        <v>249</v>
      </c>
      <c r="M74" s="1143">
        <f t="shared" si="11"/>
        <v>4.6</v>
      </c>
      <c r="N74" s="1135"/>
      <c r="O74" s="1135"/>
      <c r="P74" s="1135"/>
      <c r="Q74" s="1135"/>
      <c r="R74" s="1135"/>
      <c r="S74" s="1373">
        <v>4.6</v>
      </c>
      <c r="T74" s="1144"/>
      <c r="U74" s="1144"/>
      <c r="V74" s="1144"/>
      <c r="W74" s="1144"/>
      <c r="X74" s="1144"/>
    </row>
    <row r="75" spans="1:24" ht="14.25">
      <c r="A75" s="267" t="s">
        <v>298</v>
      </c>
      <c r="B75" s="268"/>
      <c r="C75" s="268"/>
      <c r="D75" s="268"/>
      <c r="E75" s="1036">
        <f>E74+E73+E72+E71+E70+E69</f>
        <v>5.4</v>
      </c>
      <c r="F75" s="268"/>
      <c r="G75" s="268"/>
      <c r="H75" s="268"/>
      <c r="I75" s="268"/>
      <c r="J75" s="268"/>
      <c r="K75" s="268"/>
      <c r="L75" s="268"/>
      <c r="M75" s="746">
        <f>M74+M73+M72+M71+M70+M69</f>
        <v>27.699999999999996</v>
      </c>
      <c r="N75" s="746">
        <f aca="true" t="shared" si="12" ref="N75:X75">N74+N73+N72+N71+N70+N69</f>
        <v>0</v>
      </c>
      <c r="O75" s="746">
        <f t="shared" si="12"/>
        <v>0</v>
      </c>
      <c r="P75" s="746">
        <f t="shared" si="12"/>
        <v>1.1</v>
      </c>
      <c r="Q75" s="746">
        <f t="shared" si="12"/>
        <v>6.4</v>
      </c>
      <c r="R75" s="746">
        <f t="shared" si="12"/>
        <v>0</v>
      </c>
      <c r="S75" s="746">
        <f t="shared" si="12"/>
        <v>19.4</v>
      </c>
      <c r="T75" s="746">
        <f t="shared" si="12"/>
        <v>0.8</v>
      </c>
      <c r="U75" s="746">
        <f t="shared" si="12"/>
        <v>0</v>
      </c>
      <c r="V75" s="746">
        <f t="shared" si="12"/>
        <v>0</v>
      </c>
      <c r="W75" s="746">
        <f t="shared" si="12"/>
        <v>0</v>
      </c>
      <c r="X75" s="746">
        <f t="shared" si="12"/>
        <v>0</v>
      </c>
    </row>
    <row r="76" spans="1:24" ht="15">
      <c r="A76" s="1398" t="s">
        <v>244</v>
      </c>
      <c r="B76" s="1399"/>
      <c r="C76" s="1399"/>
      <c r="D76" s="1399"/>
      <c r="E76" s="1400">
        <f>E75+E67+E56+E47+E40+E30+E21</f>
        <v>44.599999999999994</v>
      </c>
      <c r="F76" s="1399"/>
      <c r="G76" s="1399"/>
      <c r="H76" s="1399"/>
      <c r="I76" s="1399"/>
      <c r="J76" s="1399"/>
      <c r="K76" s="1399"/>
      <c r="L76" s="1399"/>
      <c r="M76" s="1399">
        <f>M75+M67+M56+M47+M40+M30+M21</f>
        <v>245.58999999999997</v>
      </c>
      <c r="N76" s="1399">
        <f aca="true" t="shared" si="13" ref="N76:X76">N75+N67+N56+N47+N40+N30+N21</f>
        <v>66.26</v>
      </c>
      <c r="O76" s="1399">
        <f t="shared" si="13"/>
        <v>3.4000000000000004</v>
      </c>
      <c r="P76" s="1399">
        <f t="shared" si="13"/>
        <v>1.5</v>
      </c>
      <c r="Q76" s="1399">
        <f t="shared" si="13"/>
        <v>50.4</v>
      </c>
      <c r="R76" s="1399">
        <f t="shared" si="13"/>
        <v>3.6</v>
      </c>
      <c r="S76" s="1399">
        <f t="shared" si="13"/>
        <v>108.66</v>
      </c>
      <c r="T76" s="1399">
        <f t="shared" si="13"/>
        <v>4.17</v>
      </c>
      <c r="U76" s="1399">
        <f t="shared" si="13"/>
        <v>0</v>
      </c>
      <c r="V76" s="1399">
        <f t="shared" si="13"/>
        <v>0</v>
      </c>
      <c r="W76" s="1399">
        <f t="shared" si="13"/>
        <v>7.6</v>
      </c>
      <c r="X76" s="1399">
        <f t="shared" si="13"/>
        <v>0</v>
      </c>
    </row>
    <row r="77" spans="1:24" ht="14.25">
      <c r="A77" s="1396"/>
      <c r="B77" s="1397"/>
      <c r="C77" s="1397"/>
      <c r="D77" s="1397"/>
      <c r="E77" s="1397"/>
      <c r="F77" s="1397"/>
      <c r="G77" s="1397"/>
      <c r="H77" s="1397"/>
      <c r="I77" s="1397"/>
      <c r="J77" s="1397"/>
      <c r="K77" s="1397"/>
      <c r="L77" s="1397"/>
      <c r="M77" s="1397"/>
      <c r="N77" s="1397"/>
      <c r="O77" s="1397"/>
      <c r="P77" s="1397"/>
      <c r="Q77" s="1397"/>
      <c r="R77" s="1397"/>
      <c r="S77" s="1397"/>
      <c r="T77" s="1397"/>
      <c r="U77" s="1397"/>
      <c r="V77" s="1397"/>
      <c r="W77" s="1397"/>
      <c r="X77" s="1397"/>
    </row>
    <row r="78" spans="1:24" ht="14.25">
      <c r="A78" s="1396"/>
      <c r="B78" s="1397"/>
      <c r="C78" s="1397"/>
      <c r="D78" s="1397"/>
      <c r="E78" s="1397"/>
      <c r="F78" s="1397"/>
      <c r="G78" s="1397"/>
      <c r="H78" s="1397"/>
      <c r="I78" s="1397"/>
      <c r="J78" s="1397"/>
      <c r="K78" s="1397"/>
      <c r="L78" s="1397"/>
      <c r="M78" s="1397"/>
      <c r="N78" s="1397"/>
      <c r="O78" s="1397"/>
      <c r="P78" s="1397"/>
      <c r="Q78" s="1397"/>
      <c r="R78" s="1397"/>
      <c r="S78" s="1397"/>
      <c r="T78" s="1397"/>
      <c r="U78" s="1397"/>
      <c r="V78" s="1397"/>
      <c r="W78" s="1397"/>
      <c r="X78" s="1397"/>
    </row>
    <row r="79" spans="1:24" ht="14.25">
      <c r="A79" s="2193" t="s">
        <v>530</v>
      </c>
      <c r="B79" s="2194"/>
      <c r="C79" s="2194"/>
      <c r="D79" s="2194"/>
      <c r="E79" s="2194"/>
      <c r="F79" s="2194"/>
      <c r="G79" s="2194"/>
      <c r="H79" s="2194"/>
      <c r="I79" s="2194"/>
      <c r="J79" s="2194"/>
      <c r="K79" s="2194"/>
      <c r="L79" s="2194"/>
      <c r="M79" s="2194"/>
      <c r="N79" s="2194"/>
      <c r="O79" s="2194"/>
      <c r="P79" s="2194"/>
      <c r="Q79" s="2194"/>
      <c r="R79" s="2194"/>
      <c r="S79" s="2194"/>
      <c r="T79" s="2194"/>
      <c r="U79" s="2194"/>
      <c r="V79" s="2194"/>
      <c r="W79" s="2194"/>
      <c r="X79" s="2194"/>
    </row>
    <row r="80" spans="1:24" ht="15">
      <c r="A80" s="1401" t="s">
        <v>542</v>
      </c>
      <c r="B80" s="734">
        <v>1</v>
      </c>
      <c r="C80" s="1135">
        <v>25</v>
      </c>
      <c r="D80" s="1136" t="s">
        <v>1197</v>
      </c>
      <c r="E80" s="1135">
        <v>0.9</v>
      </c>
      <c r="F80" s="734" t="s">
        <v>238</v>
      </c>
      <c r="G80" s="734" t="s">
        <v>878</v>
      </c>
      <c r="H80" s="734" t="s">
        <v>1145</v>
      </c>
      <c r="I80" s="734"/>
      <c r="J80" s="734"/>
      <c r="K80" s="734"/>
      <c r="L80" s="734"/>
      <c r="M80" s="734"/>
      <c r="N80" s="734"/>
      <c r="O80" s="734"/>
      <c r="P80" s="734"/>
      <c r="Q80" s="734"/>
      <c r="R80" s="734"/>
      <c r="S80" s="735"/>
      <c r="T80" s="736"/>
      <c r="U80" s="736"/>
      <c r="V80" s="736"/>
      <c r="W80" s="736"/>
      <c r="X80" s="736"/>
    </row>
    <row r="81" spans="1:24" ht="14.25">
      <c r="A81" s="263"/>
      <c r="B81" s="734">
        <v>2</v>
      </c>
      <c r="C81" s="1135">
        <v>25</v>
      </c>
      <c r="D81" s="1136" t="s">
        <v>1198</v>
      </c>
      <c r="E81" s="1135">
        <v>1</v>
      </c>
      <c r="F81" s="734" t="s">
        <v>238</v>
      </c>
      <c r="G81" s="734" t="s">
        <v>878</v>
      </c>
      <c r="H81" s="734" t="s">
        <v>1145</v>
      </c>
      <c r="I81" s="734"/>
      <c r="J81" s="734"/>
      <c r="K81" s="734"/>
      <c r="L81" s="734"/>
      <c r="M81" s="734"/>
      <c r="N81" s="734"/>
      <c r="O81" s="734"/>
      <c r="P81" s="734"/>
      <c r="Q81" s="734"/>
      <c r="R81" s="734"/>
      <c r="S81" s="735"/>
      <c r="T81" s="736"/>
      <c r="U81" s="736"/>
      <c r="V81" s="736"/>
      <c r="W81" s="736"/>
      <c r="X81" s="736"/>
    </row>
    <row r="82" spans="1:24" ht="14.25">
      <c r="A82" s="263"/>
      <c r="B82" s="734">
        <v>3</v>
      </c>
      <c r="C82" s="1135">
        <v>26</v>
      </c>
      <c r="D82" s="1136" t="s">
        <v>1199</v>
      </c>
      <c r="E82" s="1135">
        <v>0.9</v>
      </c>
      <c r="F82" s="734" t="s">
        <v>238</v>
      </c>
      <c r="G82" s="734" t="s">
        <v>878</v>
      </c>
      <c r="H82" s="734" t="s">
        <v>1145</v>
      </c>
      <c r="I82" s="734"/>
      <c r="J82" s="734"/>
      <c r="K82" s="734"/>
      <c r="L82" s="734"/>
      <c r="M82" s="734"/>
      <c r="N82" s="734"/>
      <c r="O82" s="734"/>
      <c r="P82" s="734"/>
      <c r="Q82" s="734"/>
      <c r="R82" s="734"/>
      <c r="S82" s="735"/>
      <c r="T82" s="736"/>
      <c r="U82" s="736"/>
      <c r="V82" s="736"/>
      <c r="W82" s="736"/>
      <c r="X82" s="736"/>
    </row>
    <row r="83" spans="1:24" ht="14.25">
      <c r="A83" s="263"/>
      <c r="B83" s="734">
        <v>4</v>
      </c>
      <c r="C83" s="1135">
        <v>30</v>
      </c>
      <c r="D83" s="1136" t="s">
        <v>1200</v>
      </c>
      <c r="E83" s="1135">
        <v>0.9</v>
      </c>
      <c r="F83" s="734" t="s">
        <v>238</v>
      </c>
      <c r="G83" s="734" t="s">
        <v>878</v>
      </c>
      <c r="H83" s="734" t="s">
        <v>1145</v>
      </c>
      <c r="I83" s="734"/>
      <c r="J83" s="734"/>
      <c r="K83" s="734"/>
      <c r="L83" s="734"/>
      <c r="M83" s="734"/>
      <c r="N83" s="734"/>
      <c r="O83" s="734"/>
      <c r="P83" s="734"/>
      <c r="Q83" s="734"/>
      <c r="R83" s="734"/>
      <c r="S83" s="735"/>
      <c r="T83" s="736"/>
      <c r="U83" s="736"/>
      <c r="V83" s="736"/>
      <c r="W83" s="736"/>
      <c r="X83" s="736"/>
    </row>
    <row r="84" spans="1:24" ht="14.25">
      <c r="A84" s="263"/>
      <c r="B84" s="734">
        <v>5</v>
      </c>
      <c r="C84" s="1135">
        <v>31</v>
      </c>
      <c r="D84" s="1136" t="s">
        <v>840</v>
      </c>
      <c r="E84" s="1135">
        <v>0.9</v>
      </c>
      <c r="F84" s="734" t="s">
        <v>238</v>
      </c>
      <c r="G84" s="734" t="s">
        <v>878</v>
      </c>
      <c r="H84" s="734" t="s">
        <v>1145</v>
      </c>
      <c r="I84" s="734"/>
      <c r="J84" s="734"/>
      <c r="K84" s="734"/>
      <c r="L84" s="734"/>
      <c r="M84" s="734"/>
      <c r="N84" s="734"/>
      <c r="O84" s="734"/>
      <c r="P84" s="734"/>
      <c r="Q84" s="734"/>
      <c r="R84" s="734"/>
      <c r="S84" s="735"/>
      <c r="T84" s="736"/>
      <c r="U84" s="736"/>
      <c r="V84" s="736"/>
      <c r="W84" s="736"/>
      <c r="X84" s="736"/>
    </row>
    <row r="85" spans="1:24" ht="14.25">
      <c r="A85" s="263"/>
      <c r="B85" s="734">
        <v>6</v>
      </c>
      <c r="C85" s="1135">
        <v>31</v>
      </c>
      <c r="D85" s="1136" t="s">
        <v>895</v>
      </c>
      <c r="E85" s="1135">
        <v>0.8</v>
      </c>
      <c r="F85" s="734" t="s">
        <v>238</v>
      </c>
      <c r="G85" s="734" t="s">
        <v>878</v>
      </c>
      <c r="H85" s="734" t="s">
        <v>1145</v>
      </c>
      <c r="I85" s="734"/>
      <c r="J85" s="734"/>
      <c r="K85" s="734"/>
      <c r="L85" s="734"/>
      <c r="M85" s="734"/>
      <c r="N85" s="734"/>
      <c r="O85" s="734"/>
      <c r="P85" s="734"/>
      <c r="Q85" s="734"/>
      <c r="R85" s="734"/>
      <c r="S85" s="735"/>
      <c r="T85" s="736"/>
      <c r="U85" s="736"/>
      <c r="V85" s="736"/>
      <c r="W85" s="736"/>
      <c r="X85" s="736"/>
    </row>
    <row r="86" spans="1:24" ht="14.25">
      <c r="A86" s="263"/>
      <c r="B86" s="734">
        <v>7</v>
      </c>
      <c r="C86" s="1135">
        <v>33</v>
      </c>
      <c r="D86" s="1136" t="s">
        <v>1201</v>
      </c>
      <c r="E86" s="1135">
        <v>1</v>
      </c>
      <c r="F86" s="734" t="s">
        <v>238</v>
      </c>
      <c r="G86" s="734" t="s">
        <v>878</v>
      </c>
      <c r="H86" s="734" t="s">
        <v>1145</v>
      </c>
      <c r="I86" s="734"/>
      <c r="J86" s="734"/>
      <c r="K86" s="734"/>
      <c r="L86" s="734"/>
      <c r="M86" s="734"/>
      <c r="N86" s="734"/>
      <c r="O86" s="734"/>
      <c r="P86" s="734"/>
      <c r="Q86" s="734"/>
      <c r="R86" s="734"/>
      <c r="S86" s="735"/>
      <c r="T86" s="736"/>
      <c r="U86" s="736"/>
      <c r="V86" s="736"/>
      <c r="W86" s="736"/>
      <c r="X86" s="736"/>
    </row>
    <row r="87" spans="1:24" ht="14.25">
      <c r="A87" s="263"/>
      <c r="B87" s="734">
        <v>8</v>
      </c>
      <c r="C87" s="734">
        <v>33</v>
      </c>
      <c r="D87" s="734">
        <v>2.5</v>
      </c>
      <c r="E87" s="747">
        <v>1</v>
      </c>
      <c r="F87" s="734" t="s">
        <v>238</v>
      </c>
      <c r="G87" s="734" t="s">
        <v>878</v>
      </c>
      <c r="H87" s="734" t="s">
        <v>1145</v>
      </c>
      <c r="I87" s="734"/>
      <c r="J87" s="734"/>
      <c r="K87" s="734"/>
      <c r="L87" s="734"/>
      <c r="M87" s="734"/>
      <c r="N87" s="734"/>
      <c r="O87" s="734"/>
      <c r="P87" s="734"/>
      <c r="Q87" s="734"/>
      <c r="R87" s="734"/>
      <c r="S87" s="735"/>
      <c r="T87" s="736"/>
      <c r="U87" s="736"/>
      <c r="V87" s="736"/>
      <c r="W87" s="736"/>
      <c r="X87" s="736"/>
    </row>
    <row r="88" spans="1:24" ht="14.25">
      <c r="A88" s="263"/>
      <c r="B88" s="734"/>
      <c r="C88" s="734"/>
      <c r="D88" s="734"/>
      <c r="E88" s="1149">
        <f>E87+E86+E85+E84+E83+E82+E81+E80</f>
        <v>7.4</v>
      </c>
      <c r="F88" s="734"/>
      <c r="G88" s="734"/>
      <c r="H88" s="734"/>
      <c r="I88" s="734"/>
      <c r="J88" s="734"/>
      <c r="K88" s="734"/>
      <c r="L88" s="734"/>
      <c r="M88" s="734"/>
      <c r="N88" s="734"/>
      <c r="O88" s="734"/>
      <c r="P88" s="734"/>
      <c r="Q88" s="734"/>
      <c r="R88" s="734"/>
      <c r="S88" s="735"/>
      <c r="T88" s="736"/>
      <c r="U88" s="736"/>
      <c r="V88" s="736"/>
      <c r="W88" s="736"/>
      <c r="X88" s="736"/>
    </row>
    <row r="89" spans="1:24" ht="14.25">
      <c r="A89" s="2184" t="s">
        <v>533</v>
      </c>
      <c r="B89" s="2184"/>
      <c r="C89" s="2184"/>
      <c r="D89" s="2184"/>
      <c r="E89" s="2184"/>
      <c r="F89" s="2184"/>
      <c r="G89" s="2184"/>
      <c r="H89" s="2184"/>
      <c r="I89" s="2184"/>
      <c r="J89" s="2184"/>
      <c r="K89" s="2184"/>
      <c r="L89" s="2184"/>
      <c r="M89" s="2184"/>
      <c r="N89" s="2184"/>
      <c r="O89" s="2184"/>
      <c r="P89" s="2184"/>
      <c r="Q89" s="2184"/>
      <c r="R89" s="2184"/>
      <c r="S89" s="2184"/>
      <c r="T89" s="2184"/>
      <c r="U89" s="2184"/>
      <c r="V89" s="2184"/>
      <c r="W89" s="2184"/>
      <c r="X89" s="2185"/>
    </row>
    <row r="90" spans="1:24" ht="15">
      <c r="A90" s="1401" t="s">
        <v>542</v>
      </c>
      <c r="B90" s="734">
        <v>1</v>
      </c>
      <c r="C90" s="734">
        <v>6</v>
      </c>
      <c r="D90" s="734">
        <v>3.1</v>
      </c>
      <c r="E90" s="747">
        <v>1</v>
      </c>
      <c r="F90" s="734" t="s">
        <v>238</v>
      </c>
      <c r="G90" s="734" t="s">
        <v>878</v>
      </c>
      <c r="H90" s="734" t="s">
        <v>1145</v>
      </c>
      <c r="I90" s="734"/>
      <c r="J90" s="734"/>
      <c r="K90" s="734"/>
      <c r="L90" s="734"/>
      <c r="M90" s="734"/>
      <c r="N90" s="734"/>
      <c r="O90" s="734"/>
      <c r="P90" s="734"/>
      <c r="Q90" s="734"/>
      <c r="R90" s="734"/>
      <c r="S90" s="734"/>
      <c r="T90" s="734"/>
      <c r="U90" s="734"/>
      <c r="V90" s="734"/>
      <c r="W90" s="734"/>
      <c r="X90" s="734"/>
    </row>
    <row r="91" spans="1:24" ht="14.25">
      <c r="A91" s="1148"/>
      <c r="B91" s="734">
        <v>2</v>
      </c>
      <c r="C91" s="734">
        <v>6</v>
      </c>
      <c r="D91" s="734">
        <v>3.2</v>
      </c>
      <c r="E91" s="747">
        <v>1</v>
      </c>
      <c r="F91" s="734" t="s">
        <v>238</v>
      </c>
      <c r="G91" s="734" t="s">
        <v>878</v>
      </c>
      <c r="H91" s="734" t="s">
        <v>1145</v>
      </c>
      <c r="I91" s="734"/>
      <c r="J91" s="734"/>
      <c r="K91" s="734"/>
      <c r="L91" s="734"/>
      <c r="M91" s="734"/>
      <c r="N91" s="734"/>
      <c r="O91" s="734"/>
      <c r="P91" s="734"/>
      <c r="Q91" s="734"/>
      <c r="R91" s="734"/>
      <c r="S91" s="734"/>
      <c r="T91" s="734"/>
      <c r="U91" s="734"/>
      <c r="V91" s="734"/>
      <c r="W91" s="734"/>
      <c r="X91" s="734"/>
    </row>
    <row r="92" spans="1:24" ht="14.25">
      <c r="A92" s="1148"/>
      <c r="B92" s="734">
        <v>3</v>
      </c>
      <c r="C92" s="734">
        <v>6</v>
      </c>
      <c r="D92" s="734">
        <v>3.1</v>
      </c>
      <c r="E92" s="747">
        <v>0.8</v>
      </c>
      <c r="F92" s="734" t="s">
        <v>238</v>
      </c>
      <c r="G92" s="734" t="s">
        <v>878</v>
      </c>
      <c r="H92" s="734" t="s">
        <v>1145</v>
      </c>
      <c r="I92" s="734"/>
      <c r="J92" s="734"/>
      <c r="K92" s="734"/>
      <c r="L92" s="734"/>
      <c r="M92" s="734"/>
      <c r="N92" s="734"/>
      <c r="O92" s="734"/>
      <c r="P92" s="734"/>
      <c r="Q92" s="734"/>
      <c r="R92" s="734"/>
      <c r="S92" s="734"/>
      <c r="T92" s="734"/>
      <c r="U92" s="734"/>
      <c r="V92" s="734"/>
      <c r="W92" s="734"/>
      <c r="X92" s="734"/>
    </row>
    <row r="93" spans="1:24" ht="14.25">
      <c r="A93" s="1148"/>
      <c r="B93" s="734"/>
      <c r="C93" s="734"/>
      <c r="D93" s="734"/>
      <c r="E93" s="1150">
        <f>E92+E91+E90</f>
        <v>2.8</v>
      </c>
      <c r="F93" s="734"/>
      <c r="G93" s="734"/>
      <c r="H93" s="734"/>
      <c r="I93" s="734"/>
      <c r="J93" s="734"/>
      <c r="K93" s="734"/>
      <c r="L93" s="734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</row>
    <row r="94" spans="1:24" ht="14.25">
      <c r="A94" s="2195" t="s">
        <v>838</v>
      </c>
      <c r="B94" s="2196"/>
      <c r="C94" s="2196"/>
      <c r="D94" s="2196"/>
      <c r="E94" s="2196"/>
      <c r="F94" s="2196"/>
      <c r="G94" s="2196"/>
      <c r="H94" s="2196"/>
      <c r="I94" s="2196"/>
      <c r="J94" s="2196"/>
      <c r="K94" s="2196"/>
      <c r="L94" s="2196"/>
      <c r="M94" s="2196"/>
      <c r="N94" s="2196"/>
      <c r="O94" s="2196"/>
      <c r="P94" s="2196"/>
      <c r="Q94" s="2196"/>
      <c r="R94" s="2196"/>
      <c r="S94" s="2196"/>
      <c r="T94" s="2196"/>
      <c r="U94" s="2196"/>
      <c r="V94" s="2196"/>
      <c r="W94" s="2196"/>
      <c r="X94" s="2197"/>
    </row>
    <row r="95" spans="1:24" ht="15">
      <c r="A95" s="1401" t="s">
        <v>542</v>
      </c>
      <c r="B95" s="734"/>
      <c r="C95" s="734"/>
      <c r="D95" s="734"/>
      <c r="E95" s="747"/>
      <c r="F95" s="734"/>
      <c r="G95" s="734"/>
      <c r="H95" s="734"/>
      <c r="I95" s="734"/>
      <c r="J95" s="734"/>
      <c r="K95" s="734"/>
      <c r="L95" s="734"/>
      <c r="M95" s="734"/>
      <c r="N95" s="734"/>
      <c r="O95" s="734"/>
      <c r="P95" s="734"/>
      <c r="Q95" s="734"/>
      <c r="R95" s="734"/>
      <c r="S95" s="735"/>
      <c r="T95" s="736"/>
      <c r="U95" s="736"/>
      <c r="V95" s="736"/>
      <c r="W95" s="736"/>
      <c r="X95" s="736"/>
    </row>
    <row r="96" spans="1:24" ht="14.25">
      <c r="A96" s="263"/>
      <c r="B96" s="734"/>
      <c r="C96" s="734"/>
      <c r="D96" s="734"/>
      <c r="E96" s="747"/>
      <c r="F96" s="734"/>
      <c r="G96" s="734"/>
      <c r="H96" s="734"/>
      <c r="I96" s="734"/>
      <c r="J96" s="734"/>
      <c r="K96" s="734"/>
      <c r="L96" s="734"/>
      <c r="M96" s="734"/>
      <c r="N96" s="734"/>
      <c r="O96" s="734"/>
      <c r="P96" s="734"/>
      <c r="Q96" s="734"/>
      <c r="R96" s="734"/>
      <c r="S96" s="735"/>
      <c r="T96" s="736"/>
      <c r="U96" s="736"/>
      <c r="V96" s="736"/>
      <c r="W96" s="736"/>
      <c r="X96" s="736"/>
    </row>
    <row r="97" spans="1:24" ht="14.25">
      <c r="A97" s="263"/>
      <c r="B97" s="734"/>
      <c r="C97" s="734"/>
      <c r="D97" s="734"/>
      <c r="E97" s="1150">
        <f>E96+E95</f>
        <v>0</v>
      </c>
      <c r="F97" s="734"/>
      <c r="G97" s="734"/>
      <c r="H97" s="734"/>
      <c r="I97" s="734"/>
      <c r="J97" s="734"/>
      <c r="K97" s="734"/>
      <c r="L97" s="734"/>
      <c r="M97" s="736"/>
      <c r="N97" s="736"/>
      <c r="O97" s="736"/>
      <c r="P97" s="736"/>
      <c r="Q97" s="736"/>
      <c r="R97" s="736"/>
      <c r="S97" s="736"/>
      <c r="T97" s="736"/>
      <c r="U97" s="736"/>
      <c r="V97" s="736"/>
      <c r="W97" s="736"/>
      <c r="X97" s="736"/>
    </row>
    <row r="98" spans="1:24" ht="14.25">
      <c r="A98" s="2190" t="s">
        <v>885</v>
      </c>
      <c r="B98" s="2191"/>
      <c r="C98" s="2191"/>
      <c r="D98" s="2191"/>
      <c r="E98" s="2191"/>
      <c r="F98" s="2191"/>
      <c r="G98" s="2191"/>
      <c r="H98" s="2191"/>
      <c r="I98" s="2191"/>
      <c r="J98" s="2191"/>
      <c r="K98" s="2191"/>
      <c r="L98" s="2191"/>
      <c r="M98" s="2191"/>
      <c r="N98" s="2191"/>
      <c r="O98" s="2191"/>
      <c r="P98" s="2191"/>
      <c r="Q98" s="2191"/>
      <c r="R98" s="2191"/>
      <c r="S98" s="2191"/>
      <c r="T98" s="2191"/>
      <c r="U98" s="2191"/>
      <c r="V98" s="2191"/>
      <c r="W98" s="2191"/>
      <c r="X98" s="2192"/>
    </row>
    <row r="99" spans="1:24" ht="15">
      <c r="A99" s="1401" t="s">
        <v>542</v>
      </c>
      <c r="B99" s="734">
        <v>1</v>
      </c>
      <c r="C99" s="734">
        <v>9</v>
      </c>
      <c r="D99" s="734" t="s">
        <v>1031</v>
      </c>
      <c r="E99" s="747">
        <v>0.8</v>
      </c>
      <c r="F99" s="734" t="s">
        <v>238</v>
      </c>
      <c r="G99" s="734" t="s">
        <v>878</v>
      </c>
      <c r="H99" s="734" t="s">
        <v>1145</v>
      </c>
      <c r="I99" s="734"/>
      <c r="J99" s="734"/>
      <c r="K99" s="734"/>
      <c r="L99" s="734"/>
      <c r="M99" s="734"/>
      <c r="N99" s="734"/>
      <c r="O99" s="734"/>
      <c r="P99" s="734"/>
      <c r="Q99" s="734"/>
      <c r="R99" s="734"/>
      <c r="S99" s="735"/>
      <c r="T99" s="736"/>
      <c r="U99" s="736"/>
      <c r="V99" s="736"/>
      <c r="W99" s="736"/>
      <c r="X99" s="736"/>
    </row>
    <row r="100" spans="1:24" ht="14.25">
      <c r="A100" s="263"/>
      <c r="B100" s="734">
        <v>2</v>
      </c>
      <c r="C100" s="734">
        <v>9</v>
      </c>
      <c r="D100" s="734" t="s">
        <v>1032</v>
      </c>
      <c r="E100" s="734">
        <v>0.8</v>
      </c>
      <c r="F100" s="734" t="s">
        <v>238</v>
      </c>
      <c r="G100" s="734" t="s">
        <v>878</v>
      </c>
      <c r="H100" s="734" t="s">
        <v>1145</v>
      </c>
      <c r="I100" s="734"/>
      <c r="J100" s="734"/>
      <c r="K100" s="734"/>
      <c r="L100" s="734"/>
      <c r="M100" s="734"/>
      <c r="N100" s="734"/>
      <c r="O100" s="734"/>
      <c r="P100" s="734"/>
      <c r="Q100" s="734"/>
      <c r="R100" s="734"/>
      <c r="S100" s="735"/>
      <c r="T100" s="736"/>
      <c r="U100" s="736"/>
      <c r="V100" s="736"/>
      <c r="W100" s="736"/>
      <c r="X100" s="736"/>
    </row>
    <row r="101" spans="1:24" ht="14.25">
      <c r="A101" s="263"/>
      <c r="B101" s="734">
        <v>3</v>
      </c>
      <c r="C101" s="734">
        <v>12</v>
      </c>
      <c r="D101" s="734">
        <v>15.7</v>
      </c>
      <c r="E101" s="734">
        <v>0.9</v>
      </c>
      <c r="F101" s="734" t="s">
        <v>238</v>
      </c>
      <c r="G101" s="734" t="s">
        <v>878</v>
      </c>
      <c r="H101" s="734" t="s">
        <v>1145</v>
      </c>
      <c r="I101" s="734"/>
      <c r="J101" s="734"/>
      <c r="K101" s="734"/>
      <c r="L101" s="734"/>
      <c r="M101" s="734"/>
      <c r="N101" s="734"/>
      <c r="O101" s="734"/>
      <c r="P101" s="734"/>
      <c r="Q101" s="734"/>
      <c r="R101" s="734"/>
      <c r="S101" s="735"/>
      <c r="T101" s="736"/>
      <c r="U101" s="736"/>
      <c r="V101" s="736"/>
      <c r="W101" s="736"/>
      <c r="X101" s="736"/>
    </row>
    <row r="102" spans="1:24" ht="14.25">
      <c r="A102" s="263"/>
      <c r="B102" s="734">
        <v>4</v>
      </c>
      <c r="C102" s="734">
        <v>26</v>
      </c>
      <c r="D102" s="734">
        <v>8.1</v>
      </c>
      <c r="E102" s="734">
        <v>0.9</v>
      </c>
      <c r="F102" s="734" t="s">
        <v>238</v>
      </c>
      <c r="G102" s="734" t="s">
        <v>878</v>
      </c>
      <c r="H102" s="734" t="s">
        <v>1145</v>
      </c>
      <c r="I102" s="734"/>
      <c r="J102" s="734"/>
      <c r="K102" s="734"/>
      <c r="L102" s="734"/>
      <c r="M102" s="734"/>
      <c r="N102" s="734"/>
      <c r="O102" s="734"/>
      <c r="P102" s="734"/>
      <c r="Q102" s="734"/>
      <c r="R102" s="734"/>
      <c r="S102" s="735"/>
      <c r="T102" s="736"/>
      <c r="U102" s="736"/>
      <c r="V102" s="736"/>
      <c r="W102" s="736"/>
      <c r="X102" s="736"/>
    </row>
    <row r="103" spans="1:24" ht="14.25">
      <c r="A103" s="263"/>
      <c r="B103" s="734">
        <v>5</v>
      </c>
      <c r="C103" s="734">
        <v>29</v>
      </c>
      <c r="D103" s="734">
        <v>22.1</v>
      </c>
      <c r="E103" s="734">
        <v>1</v>
      </c>
      <c r="F103" s="734" t="s">
        <v>238</v>
      </c>
      <c r="G103" s="734" t="s">
        <v>878</v>
      </c>
      <c r="H103" s="734" t="s">
        <v>1145</v>
      </c>
      <c r="I103" s="734"/>
      <c r="J103" s="734"/>
      <c r="K103" s="734"/>
      <c r="L103" s="734"/>
      <c r="M103" s="734"/>
      <c r="N103" s="734"/>
      <c r="O103" s="734"/>
      <c r="P103" s="734"/>
      <c r="Q103" s="734"/>
      <c r="R103" s="734"/>
      <c r="S103" s="735"/>
      <c r="T103" s="736"/>
      <c r="U103" s="736"/>
      <c r="V103" s="736"/>
      <c r="W103" s="736"/>
      <c r="X103" s="736"/>
    </row>
    <row r="104" spans="1:24" ht="14.25">
      <c r="A104" s="263"/>
      <c r="B104" s="734">
        <v>6</v>
      </c>
      <c r="C104" s="734">
        <v>29</v>
      </c>
      <c r="D104" s="734">
        <v>22.2</v>
      </c>
      <c r="E104" s="734">
        <v>1</v>
      </c>
      <c r="F104" s="734" t="s">
        <v>238</v>
      </c>
      <c r="G104" s="734" t="s">
        <v>878</v>
      </c>
      <c r="H104" s="734" t="s">
        <v>1145</v>
      </c>
      <c r="I104" s="734"/>
      <c r="J104" s="734"/>
      <c r="K104" s="734"/>
      <c r="L104" s="734"/>
      <c r="M104" s="734"/>
      <c r="N104" s="734"/>
      <c r="O104" s="734"/>
      <c r="P104" s="734"/>
      <c r="Q104" s="734"/>
      <c r="R104" s="734"/>
      <c r="S104" s="735"/>
      <c r="T104" s="736"/>
      <c r="U104" s="736"/>
      <c r="V104" s="736"/>
      <c r="W104" s="736"/>
      <c r="X104" s="736"/>
    </row>
    <row r="105" spans="1:24" ht="14.25">
      <c r="A105" s="263"/>
      <c r="B105" s="734">
        <v>7</v>
      </c>
      <c r="C105" s="734">
        <v>29</v>
      </c>
      <c r="D105" s="734">
        <v>22.3</v>
      </c>
      <c r="E105" s="734">
        <v>1</v>
      </c>
      <c r="F105" s="734" t="s">
        <v>238</v>
      </c>
      <c r="G105" s="734" t="s">
        <v>878</v>
      </c>
      <c r="H105" s="734" t="s">
        <v>1145</v>
      </c>
      <c r="I105" s="734"/>
      <c r="J105" s="734"/>
      <c r="K105" s="734"/>
      <c r="L105" s="734"/>
      <c r="M105" s="734"/>
      <c r="N105" s="734"/>
      <c r="O105" s="734"/>
      <c r="P105" s="734"/>
      <c r="Q105" s="734"/>
      <c r="R105" s="734"/>
      <c r="S105" s="735"/>
      <c r="T105" s="736"/>
      <c r="U105" s="736"/>
      <c r="V105" s="736"/>
      <c r="W105" s="736"/>
      <c r="X105" s="736"/>
    </row>
    <row r="106" spans="1:24" ht="14.25">
      <c r="A106" s="263"/>
      <c r="B106" s="734">
        <v>8</v>
      </c>
      <c r="C106" s="734">
        <v>29</v>
      </c>
      <c r="D106" s="734">
        <v>22.4</v>
      </c>
      <c r="E106" s="734">
        <v>0.8</v>
      </c>
      <c r="F106" s="734" t="s">
        <v>238</v>
      </c>
      <c r="G106" s="734" t="s">
        <v>878</v>
      </c>
      <c r="H106" s="734" t="s">
        <v>1145</v>
      </c>
      <c r="I106" s="734"/>
      <c r="J106" s="734"/>
      <c r="K106" s="734"/>
      <c r="L106" s="734"/>
      <c r="M106" s="734"/>
      <c r="N106" s="734"/>
      <c r="O106" s="734"/>
      <c r="P106" s="734"/>
      <c r="Q106" s="734"/>
      <c r="R106" s="734"/>
      <c r="S106" s="735"/>
      <c r="T106" s="736"/>
      <c r="U106" s="736"/>
      <c r="V106" s="736"/>
      <c r="W106" s="736"/>
      <c r="X106" s="736"/>
    </row>
    <row r="107" spans="1:24" ht="14.25">
      <c r="A107" s="263"/>
      <c r="B107" s="734">
        <v>9</v>
      </c>
      <c r="C107" s="734">
        <v>29</v>
      </c>
      <c r="D107" s="734">
        <v>26.4</v>
      </c>
      <c r="E107" s="734">
        <v>0.6</v>
      </c>
      <c r="F107" s="734" t="s">
        <v>238</v>
      </c>
      <c r="G107" s="734" t="s">
        <v>878</v>
      </c>
      <c r="H107" s="734" t="s">
        <v>1145</v>
      </c>
      <c r="I107" s="734"/>
      <c r="J107" s="734"/>
      <c r="K107" s="734"/>
      <c r="L107" s="734"/>
      <c r="M107" s="734"/>
      <c r="N107" s="734"/>
      <c r="O107" s="734"/>
      <c r="P107" s="734"/>
      <c r="Q107" s="734"/>
      <c r="R107" s="734"/>
      <c r="S107" s="735"/>
      <c r="T107" s="736"/>
      <c r="U107" s="736"/>
      <c r="V107" s="736"/>
      <c r="W107" s="736"/>
      <c r="X107" s="736"/>
    </row>
    <row r="108" spans="1:24" ht="14.25">
      <c r="A108" s="263"/>
      <c r="B108" s="734">
        <v>10</v>
      </c>
      <c r="C108" s="734">
        <v>33</v>
      </c>
      <c r="D108" s="734">
        <v>18.1</v>
      </c>
      <c r="E108" s="734">
        <v>1</v>
      </c>
      <c r="F108" s="734" t="s">
        <v>238</v>
      </c>
      <c r="G108" s="734" t="s">
        <v>878</v>
      </c>
      <c r="H108" s="734" t="s">
        <v>1145</v>
      </c>
      <c r="I108" s="734"/>
      <c r="J108" s="734"/>
      <c r="K108" s="734"/>
      <c r="L108" s="734"/>
      <c r="M108" s="734"/>
      <c r="N108" s="734"/>
      <c r="O108" s="734"/>
      <c r="P108" s="734"/>
      <c r="Q108" s="734"/>
      <c r="R108" s="734"/>
      <c r="S108" s="735"/>
      <c r="T108" s="736"/>
      <c r="U108" s="736"/>
      <c r="V108" s="736"/>
      <c r="W108" s="736"/>
      <c r="X108" s="736"/>
    </row>
    <row r="109" spans="1:24" ht="14.25">
      <c r="A109" s="263"/>
      <c r="B109" s="734">
        <v>11</v>
      </c>
      <c r="C109" s="734">
        <v>33</v>
      </c>
      <c r="D109" s="734">
        <v>18.2</v>
      </c>
      <c r="E109" s="734">
        <v>1</v>
      </c>
      <c r="F109" s="734" t="s">
        <v>238</v>
      </c>
      <c r="G109" s="734" t="s">
        <v>878</v>
      </c>
      <c r="H109" s="734" t="s">
        <v>1145</v>
      </c>
      <c r="I109" s="734"/>
      <c r="J109" s="734"/>
      <c r="K109" s="734"/>
      <c r="L109" s="734"/>
      <c r="M109" s="734"/>
      <c r="N109" s="734"/>
      <c r="O109" s="734"/>
      <c r="P109" s="734"/>
      <c r="Q109" s="734"/>
      <c r="R109" s="734"/>
      <c r="S109" s="735"/>
      <c r="T109" s="736"/>
      <c r="U109" s="736"/>
      <c r="V109" s="736"/>
      <c r="W109" s="736"/>
      <c r="X109" s="736"/>
    </row>
    <row r="110" spans="1:24" ht="14.25">
      <c r="A110" s="269" t="s">
        <v>298</v>
      </c>
      <c r="B110" s="737"/>
      <c r="C110" s="737"/>
      <c r="D110" s="737"/>
      <c r="E110" s="1034">
        <f>E109+E108+E107+E106+E105+E104+E103+E102+E101+E100+E99</f>
        <v>9.800000000000002</v>
      </c>
      <c r="F110" s="734"/>
      <c r="G110" s="734"/>
      <c r="H110" s="734"/>
      <c r="I110" s="734"/>
      <c r="J110" s="734"/>
      <c r="K110" s="734"/>
      <c r="L110" s="734"/>
      <c r="M110" s="734"/>
      <c r="N110" s="734"/>
      <c r="O110" s="734"/>
      <c r="P110" s="734"/>
      <c r="Q110" s="734"/>
      <c r="R110" s="734"/>
      <c r="S110" s="735"/>
      <c r="T110" s="736"/>
      <c r="U110" s="736"/>
      <c r="V110" s="736"/>
      <c r="W110" s="736"/>
      <c r="X110" s="736"/>
    </row>
    <row r="111" spans="1:24" ht="14.25">
      <c r="A111" s="2187" t="s">
        <v>541</v>
      </c>
      <c r="B111" s="2188"/>
      <c r="C111" s="2188"/>
      <c r="D111" s="2188"/>
      <c r="E111" s="2188"/>
      <c r="F111" s="2188"/>
      <c r="G111" s="2188"/>
      <c r="H111" s="2188"/>
      <c r="I111" s="2188"/>
      <c r="J111" s="2188"/>
      <c r="K111" s="2188"/>
      <c r="L111" s="2188"/>
      <c r="M111" s="2188"/>
      <c r="N111" s="2188"/>
      <c r="O111" s="2188"/>
      <c r="P111" s="2188"/>
      <c r="Q111" s="2188"/>
      <c r="R111" s="2188"/>
      <c r="S111" s="2188"/>
      <c r="T111" s="2188"/>
      <c r="U111" s="2188"/>
      <c r="V111" s="2188"/>
      <c r="W111" s="2188"/>
      <c r="X111" s="2189"/>
    </row>
    <row r="112" spans="1:24" ht="15">
      <c r="A112" s="1402" t="s">
        <v>542</v>
      </c>
      <c r="B112" s="748">
        <v>1</v>
      </c>
      <c r="C112" s="748">
        <v>13</v>
      </c>
      <c r="D112" s="748">
        <v>3.1</v>
      </c>
      <c r="E112" s="748">
        <v>0.9</v>
      </c>
      <c r="F112" s="734" t="s">
        <v>238</v>
      </c>
      <c r="G112" s="734" t="s">
        <v>878</v>
      </c>
      <c r="H112" s="734" t="s">
        <v>1145</v>
      </c>
      <c r="I112" s="748"/>
      <c r="J112" s="748"/>
      <c r="K112" s="748"/>
      <c r="L112" s="748"/>
      <c r="M112" s="748"/>
      <c r="N112" s="748"/>
      <c r="O112" s="748"/>
      <c r="P112" s="748"/>
      <c r="Q112" s="748"/>
      <c r="R112" s="748"/>
      <c r="S112" s="749"/>
      <c r="T112" s="750"/>
      <c r="U112" s="750"/>
      <c r="V112" s="750"/>
      <c r="W112" s="750"/>
      <c r="X112" s="750"/>
    </row>
    <row r="113" spans="1:24" ht="14.25">
      <c r="A113" s="269"/>
      <c r="B113" s="748">
        <v>2</v>
      </c>
      <c r="C113" s="748">
        <v>13</v>
      </c>
      <c r="D113" s="748">
        <v>3.2</v>
      </c>
      <c r="E113" s="748">
        <v>0.9</v>
      </c>
      <c r="F113" s="734" t="s">
        <v>238</v>
      </c>
      <c r="G113" s="734" t="s">
        <v>878</v>
      </c>
      <c r="H113" s="734" t="s">
        <v>1145</v>
      </c>
      <c r="I113" s="748"/>
      <c r="J113" s="748"/>
      <c r="K113" s="748"/>
      <c r="L113" s="748"/>
      <c r="M113" s="748"/>
      <c r="N113" s="748"/>
      <c r="O113" s="748"/>
      <c r="P113" s="261"/>
      <c r="Q113" s="748"/>
      <c r="R113" s="748"/>
      <c r="S113" s="749"/>
      <c r="T113" s="750"/>
      <c r="U113" s="750"/>
      <c r="V113" s="750"/>
      <c r="W113" s="750"/>
      <c r="X113" s="750"/>
    </row>
    <row r="114" spans="1:24" ht="14.25">
      <c r="A114" s="269"/>
      <c r="B114" s="748">
        <v>3</v>
      </c>
      <c r="C114" s="748">
        <v>13</v>
      </c>
      <c r="D114" s="748">
        <v>3.3</v>
      </c>
      <c r="E114" s="748">
        <v>1</v>
      </c>
      <c r="F114" s="734" t="s">
        <v>238</v>
      </c>
      <c r="G114" s="734" t="s">
        <v>878</v>
      </c>
      <c r="H114" s="734" t="s">
        <v>1145</v>
      </c>
      <c r="I114" s="748"/>
      <c r="J114" s="748"/>
      <c r="K114" s="748"/>
      <c r="L114" s="748"/>
      <c r="M114" s="748"/>
      <c r="N114" s="748"/>
      <c r="O114" s="748"/>
      <c r="P114" s="261"/>
      <c r="Q114" s="748"/>
      <c r="R114" s="748"/>
      <c r="S114" s="749"/>
      <c r="T114" s="750"/>
      <c r="U114" s="750"/>
      <c r="V114" s="750"/>
      <c r="W114" s="750"/>
      <c r="X114" s="750"/>
    </row>
    <row r="115" spans="1:24" ht="14.25">
      <c r="A115" s="269"/>
      <c r="B115" s="748">
        <v>4</v>
      </c>
      <c r="C115" s="748">
        <v>18</v>
      </c>
      <c r="D115" s="748">
        <v>14.6</v>
      </c>
      <c r="E115" s="748">
        <v>0.6</v>
      </c>
      <c r="F115" s="734" t="s">
        <v>238</v>
      </c>
      <c r="G115" s="734" t="s">
        <v>878</v>
      </c>
      <c r="H115" s="734" t="s">
        <v>1145</v>
      </c>
      <c r="I115" s="748"/>
      <c r="J115" s="748"/>
      <c r="K115" s="748"/>
      <c r="L115" s="748"/>
      <c r="M115" s="748"/>
      <c r="N115" s="748"/>
      <c r="O115" s="748"/>
      <c r="P115" s="261"/>
      <c r="Q115" s="748"/>
      <c r="R115" s="748"/>
      <c r="S115" s="749"/>
      <c r="T115" s="750"/>
      <c r="U115" s="750"/>
      <c r="V115" s="750"/>
      <c r="W115" s="750"/>
      <c r="X115" s="750"/>
    </row>
    <row r="116" spans="1:24" ht="14.25">
      <c r="A116" s="269"/>
      <c r="B116" s="748">
        <v>5</v>
      </c>
      <c r="C116" s="748">
        <v>18</v>
      </c>
      <c r="D116" s="748">
        <v>14.7</v>
      </c>
      <c r="E116" s="748">
        <v>0.8</v>
      </c>
      <c r="F116" s="734" t="s">
        <v>238</v>
      </c>
      <c r="G116" s="734" t="s">
        <v>878</v>
      </c>
      <c r="H116" s="734" t="s">
        <v>1145</v>
      </c>
      <c r="I116" s="748"/>
      <c r="J116" s="748"/>
      <c r="K116" s="748"/>
      <c r="L116" s="748"/>
      <c r="M116" s="748"/>
      <c r="N116" s="748"/>
      <c r="O116" s="748"/>
      <c r="P116" s="261"/>
      <c r="Q116" s="748"/>
      <c r="R116" s="748"/>
      <c r="S116" s="749"/>
      <c r="T116" s="750"/>
      <c r="U116" s="750"/>
      <c r="V116" s="750"/>
      <c r="W116" s="750"/>
      <c r="X116" s="750"/>
    </row>
    <row r="117" spans="1:24" ht="14.25">
      <c r="A117" s="269"/>
      <c r="B117" s="748">
        <v>6</v>
      </c>
      <c r="C117" s="748">
        <v>18</v>
      </c>
      <c r="D117" s="748">
        <v>14.8</v>
      </c>
      <c r="E117" s="748">
        <v>0.4</v>
      </c>
      <c r="F117" s="734" t="s">
        <v>238</v>
      </c>
      <c r="G117" s="734" t="s">
        <v>878</v>
      </c>
      <c r="H117" s="734" t="s">
        <v>1145</v>
      </c>
      <c r="I117" s="748"/>
      <c r="J117" s="748"/>
      <c r="K117" s="748"/>
      <c r="L117" s="748"/>
      <c r="M117" s="748"/>
      <c r="N117" s="748"/>
      <c r="O117" s="748"/>
      <c r="P117" s="261"/>
      <c r="Q117" s="748"/>
      <c r="R117" s="748"/>
      <c r="S117" s="749"/>
      <c r="T117" s="750"/>
      <c r="U117" s="750"/>
      <c r="V117" s="750"/>
      <c r="W117" s="750"/>
      <c r="X117" s="750"/>
    </row>
    <row r="118" spans="1:24" ht="14.25">
      <c r="A118" s="269"/>
      <c r="B118" s="748">
        <v>7</v>
      </c>
      <c r="C118" s="748">
        <v>18</v>
      </c>
      <c r="D118" s="748">
        <v>14.9</v>
      </c>
      <c r="E118" s="748">
        <v>0.4</v>
      </c>
      <c r="F118" s="734" t="s">
        <v>238</v>
      </c>
      <c r="G118" s="734" t="s">
        <v>878</v>
      </c>
      <c r="H118" s="734" t="s">
        <v>1145</v>
      </c>
      <c r="I118" s="748"/>
      <c r="J118" s="748"/>
      <c r="K118" s="748"/>
      <c r="L118" s="748"/>
      <c r="M118" s="748"/>
      <c r="N118" s="748"/>
      <c r="O118" s="748"/>
      <c r="P118" s="261"/>
      <c r="Q118" s="748"/>
      <c r="R118" s="748"/>
      <c r="S118" s="749"/>
      <c r="T118" s="750"/>
      <c r="U118" s="750"/>
      <c r="V118" s="750"/>
      <c r="W118" s="750"/>
      <c r="X118" s="750"/>
    </row>
    <row r="119" spans="1:24" ht="14.25">
      <c r="A119" s="269"/>
      <c r="B119" s="748">
        <v>8</v>
      </c>
      <c r="C119" s="748">
        <v>18</v>
      </c>
      <c r="D119" s="748">
        <v>15.6</v>
      </c>
      <c r="E119" s="748">
        <v>0.8</v>
      </c>
      <c r="F119" s="734" t="s">
        <v>238</v>
      </c>
      <c r="G119" s="734" t="s">
        <v>878</v>
      </c>
      <c r="H119" s="734" t="s">
        <v>1145</v>
      </c>
      <c r="I119" s="748"/>
      <c r="J119" s="748"/>
      <c r="K119" s="748"/>
      <c r="L119" s="748"/>
      <c r="M119" s="748"/>
      <c r="N119" s="748"/>
      <c r="O119" s="748"/>
      <c r="P119" s="261"/>
      <c r="Q119" s="748"/>
      <c r="R119" s="748"/>
      <c r="S119" s="749"/>
      <c r="T119" s="750"/>
      <c r="U119" s="750"/>
      <c r="V119" s="750"/>
      <c r="W119" s="750"/>
      <c r="X119" s="750"/>
    </row>
    <row r="120" spans="1:24" ht="14.25">
      <c r="A120" s="269"/>
      <c r="B120" s="748">
        <v>9</v>
      </c>
      <c r="C120" s="748">
        <v>18</v>
      </c>
      <c r="D120" s="748">
        <v>15.7</v>
      </c>
      <c r="E120" s="748">
        <v>1</v>
      </c>
      <c r="F120" s="734" t="s">
        <v>238</v>
      </c>
      <c r="G120" s="734" t="s">
        <v>878</v>
      </c>
      <c r="H120" s="734" t="s">
        <v>1145</v>
      </c>
      <c r="I120" s="748"/>
      <c r="J120" s="748"/>
      <c r="K120" s="748"/>
      <c r="L120" s="748"/>
      <c r="M120" s="748"/>
      <c r="N120" s="748"/>
      <c r="O120" s="748"/>
      <c r="P120" s="261"/>
      <c r="Q120" s="748"/>
      <c r="R120" s="748"/>
      <c r="S120" s="749"/>
      <c r="T120" s="750"/>
      <c r="U120" s="750"/>
      <c r="V120" s="750"/>
      <c r="W120" s="750"/>
      <c r="X120" s="750"/>
    </row>
    <row r="121" spans="1:24" ht="14.25">
      <c r="A121" s="269"/>
      <c r="B121" s="748">
        <v>10</v>
      </c>
      <c r="C121" s="748">
        <v>18</v>
      </c>
      <c r="D121" s="748">
        <v>15.8</v>
      </c>
      <c r="E121" s="748">
        <v>1</v>
      </c>
      <c r="F121" s="734" t="s">
        <v>238</v>
      </c>
      <c r="G121" s="734" t="s">
        <v>878</v>
      </c>
      <c r="H121" s="734" t="s">
        <v>1145</v>
      </c>
      <c r="I121" s="748"/>
      <c r="J121" s="748"/>
      <c r="K121" s="748"/>
      <c r="L121" s="748"/>
      <c r="M121" s="748"/>
      <c r="N121" s="748"/>
      <c r="O121" s="748"/>
      <c r="P121" s="261"/>
      <c r="Q121" s="748"/>
      <c r="R121" s="748"/>
      <c r="S121" s="749"/>
      <c r="T121" s="750"/>
      <c r="U121" s="750"/>
      <c r="V121" s="750"/>
      <c r="W121" s="750"/>
      <c r="X121" s="750"/>
    </row>
    <row r="122" spans="1:24" ht="14.25">
      <c r="A122" s="269"/>
      <c r="B122" s="748">
        <v>11</v>
      </c>
      <c r="C122" s="748">
        <v>18</v>
      </c>
      <c r="D122" s="748">
        <v>15.9</v>
      </c>
      <c r="E122" s="748">
        <v>0.9</v>
      </c>
      <c r="F122" s="734" t="s">
        <v>238</v>
      </c>
      <c r="G122" s="734" t="s">
        <v>878</v>
      </c>
      <c r="H122" s="734" t="s">
        <v>1145</v>
      </c>
      <c r="I122" s="748"/>
      <c r="J122" s="748"/>
      <c r="K122" s="748"/>
      <c r="L122" s="748"/>
      <c r="M122" s="748"/>
      <c r="N122" s="748"/>
      <c r="O122" s="748"/>
      <c r="P122" s="261"/>
      <c r="Q122" s="748"/>
      <c r="R122" s="748"/>
      <c r="S122" s="749"/>
      <c r="T122" s="750"/>
      <c r="U122" s="750"/>
      <c r="V122" s="750"/>
      <c r="W122" s="750"/>
      <c r="X122" s="750"/>
    </row>
    <row r="123" spans="1:24" ht="14.25">
      <c r="A123" s="269"/>
      <c r="B123" s="748">
        <v>12</v>
      </c>
      <c r="C123" s="748">
        <v>20</v>
      </c>
      <c r="D123" s="748">
        <v>7.2</v>
      </c>
      <c r="E123" s="748">
        <v>1</v>
      </c>
      <c r="F123" s="734" t="s">
        <v>238</v>
      </c>
      <c r="G123" s="734" t="s">
        <v>878</v>
      </c>
      <c r="H123" s="734" t="s">
        <v>1145</v>
      </c>
      <c r="I123" s="748"/>
      <c r="J123" s="748"/>
      <c r="K123" s="748"/>
      <c r="L123" s="748"/>
      <c r="M123" s="748"/>
      <c r="N123" s="748"/>
      <c r="O123" s="748"/>
      <c r="P123" s="261"/>
      <c r="Q123" s="748"/>
      <c r="R123" s="748"/>
      <c r="S123" s="749"/>
      <c r="T123" s="750"/>
      <c r="U123" s="750"/>
      <c r="V123" s="750"/>
      <c r="W123" s="750"/>
      <c r="X123" s="750"/>
    </row>
    <row r="124" spans="1:24" ht="14.25">
      <c r="A124" s="269"/>
      <c r="B124" s="748">
        <v>13</v>
      </c>
      <c r="C124" s="748">
        <v>20</v>
      </c>
      <c r="D124" s="748">
        <v>7.3</v>
      </c>
      <c r="E124" s="748">
        <v>0.7</v>
      </c>
      <c r="F124" s="734" t="s">
        <v>238</v>
      </c>
      <c r="G124" s="734" t="s">
        <v>878</v>
      </c>
      <c r="H124" s="734" t="s">
        <v>1145</v>
      </c>
      <c r="I124" s="748"/>
      <c r="J124" s="748"/>
      <c r="K124" s="748"/>
      <c r="L124" s="748"/>
      <c r="M124" s="748"/>
      <c r="N124" s="748"/>
      <c r="O124" s="748"/>
      <c r="P124" s="261"/>
      <c r="Q124" s="748"/>
      <c r="R124" s="748"/>
      <c r="S124" s="749"/>
      <c r="T124" s="750"/>
      <c r="U124" s="750"/>
      <c r="V124" s="750"/>
      <c r="W124" s="750"/>
      <c r="X124" s="750"/>
    </row>
    <row r="125" spans="1:24" ht="14.25">
      <c r="A125" s="269"/>
      <c r="B125" s="748">
        <v>14</v>
      </c>
      <c r="C125" s="748">
        <v>20</v>
      </c>
      <c r="D125" s="748">
        <v>12.3</v>
      </c>
      <c r="E125" s="748">
        <v>1</v>
      </c>
      <c r="F125" s="734" t="s">
        <v>238</v>
      </c>
      <c r="G125" s="734" t="s">
        <v>878</v>
      </c>
      <c r="H125" s="734" t="s">
        <v>1145</v>
      </c>
      <c r="I125" s="748"/>
      <c r="J125" s="748"/>
      <c r="K125" s="748"/>
      <c r="L125" s="748"/>
      <c r="M125" s="748"/>
      <c r="N125" s="748"/>
      <c r="O125" s="748"/>
      <c r="P125" s="261"/>
      <c r="Q125" s="748"/>
      <c r="R125" s="748"/>
      <c r="S125" s="749"/>
      <c r="T125" s="750"/>
      <c r="U125" s="750"/>
      <c r="V125" s="750"/>
      <c r="W125" s="750"/>
      <c r="X125" s="750"/>
    </row>
    <row r="126" spans="1:24" ht="14.25">
      <c r="A126" s="269"/>
      <c r="B126" s="748">
        <v>15</v>
      </c>
      <c r="C126" s="748">
        <v>20</v>
      </c>
      <c r="D126" s="748">
        <v>12.4</v>
      </c>
      <c r="E126" s="748">
        <v>1</v>
      </c>
      <c r="F126" s="734" t="s">
        <v>238</v>
      </c>
      <c r="G126" s="734" t="s">
        <v>878</v>
      </c>
      <c r="H126" s="734" t="s">
        <v>1145</v>
      </c>
      <c r="I126" s="748"/>
      <c r="J126" s="748"/>
      <c r="K126" s="748"/>
      <c r="L126" s="748"/>
      <c r="M126" s="748"/>
      <c r="N126" s="748"/>
      <c r="O126" s="748"/>
      <c r="P126" s="261"/>
      <c r="Q126" s="748"/>
      <c r="R126" s="748"/>
      <c r="S126" s="749"/>
      <c r="T126" s="750"/>
      <c r="U126" s="750"/>
      <c r="V126" s="750"/>
      <c r="W126" s="750"/>
      <c r="X126" s="750"/>
    </row>
    <row r="127" spans="1:24" ht="14.25">
      <c r="A127" s="269"/>
      <c r="B127" s="748">
        <v>16</v>
      </c>
      <c r="C127" s="748">
        <v>35</v>
      </c>
      <c r="D127" s="748">
        <v>8.5</v>
      </c>
      <c r="E127" s="748">
        <v>1</v>
      </c>
      <c r="F127" s="734" t="s">
        <v>238</v>
      </c>
      <c r="G127" s="734" t="s">
        <v>878</v>
      </c>
      <c r="H127" s="734" t="s">
        <v>1145</v>
      </c>
      <c r="I127" s="748"/>
      <c r="J127" s="748"/>
      <c r="K127" s="748"/>
      <c r="L127" s="748"/>
      <c r="M127" s="748"/>
      <c r="N127" s="748"/>
      <c r="O127" s="748"/>
      <c r="P127" s="261"/>
      <c r="Q127" s="748"/>
      <c r="R127" s="748"/>
      <c r="S127" s="749"/>
      <c r="T127" s="750"/>
      <c r="U127" s="750"/>
      <c r="V127" s="750"/>
      <c r="W127" s="750"/>
      <c r="X127" s="750"/>
    </row>
    <row r="128" spans="1:24" ht="14.25">
      <c r="A128" s="269"/>
      <c r="B128" s="748">
        <v>17</v>
      </c>
      <c r="C128" s="748">
        <v>35</v>
      </c>
      <c r="D128" s="748">
        <v>8.6</v>
      </c>
      <c r="E128" s="748">
        <v>0.9</v>
      </c>
      <c r="F128" s="734" t="s">
        <v>238</v>
      </c>
      <c r="G128" s="734" t="s">
        <v>878</v>
      </c>
      <c r="H128" s="734" t="s">
        <v>1145</v>
      </c>
      <c r="I128" s="748"/>
      <c r="J128" s="748"/>
      <c r="K128" s="748"/>
      <c r="L128" s="748"/>
      <c r="M128" s="748"/>
      <c r="N128" s="748"/>
      <c r="O128" s="748"/>
      <c r="P128" s="261"/>
      <c r="Q128" s="748"/>
      <c r="R128" s="748"/>
      <c r="S128" s="749"/>
      <c r="T128" s="750"/>
      <c r="U128" s="750"/>
      <c r="V128" s="750"/>
      <c r="W128" s="750"/>
      <c r="X128" s="750"/>
    </row>
    <row r="129" spans="1:24" ht="14.25">
      <c r="A129" s="269"/>
      <c r="B129" s="748">
        <v>18</v>
      </c>
      <c r="C129" s="748">
        <v>35</v>
      </c>
      <c r="D129" s="748">
        <v>8.7</v>
      </c>
      <c r="E129" s="748">
        <v>0.9</v>
      </c>
      <c r="F129" s="734" t="s">
        <v>238</v>
      </c>
      <c r="G129" s="734" t="s">
        <v>878</v>
      </c>
      <c r="H129" s="734" t="s">
        <v>1145</v>
      </c>
      <c r="I129" s="748"/>
      <c r="J129" s="748"/>
      <c r="K129" s="748"/>
      <c r="L129" s="748"/>
      <c r="M129" s="748"/>
      <c r="N129" s="748"/>
      <c r="O129" s="748"/>
      <c r="P129" s="261"/>
      <c r="Q129" s="748"/>
      <c r="R129" s="748"/>
      <c r="S129" s="749"/>
      <c r="T129" s="750"/>
      <c r="U129" s="750"/>
      <c r="V129" s="750"/>
      <c r="W129" s="750"/>
      <c r="X129" s="750"/>
    </row>
    <row r="130" spans="1:24" ht="14.25">
      <c r="A130" s="269"/>
      <c r="B130" s="748">
        <v>19</v>
      </c>
      <c r="C130" s="748">
        <v>36</v>
      </c>
      <c r="D130" s="748">
        <v>2.5</v>
      </c>
      <c r="E130" s="748">
        <v>0.9</v>
      </c>
      <c r="F130" s="734" t="s">
        <v>238</v>
      </c>
      <c r="G130" s="734" t="s">
        <v>878</v>
      </c>
      <c r="H130" s="734" t="s">
        <v>1145</v>
      </c>
      <c r="I130" s="748"/>
      <c r="J130" s="748"/>
      <c r="K130" s="748"/>
      <c r="L130" s="748"/>
      <c r="M130" s="748"/>
      <c r="N130" s="748"/>
      <c r="O130" s="748"/>
      <c r="P130" s="261"/>
      <c r="Q130" s="748"/>
      <c r="R130" s="748"/>
      <c r="S130" s="749"/>
      <c r="T130" s="750"/>
      <c r="U130" s="750"/>
      <c r="V130" s="750"/>
      <c r="W130" s="750"/>
      <c r="X130" s="750"/>
    </row>
    <row r="131" spans="1:24" ht="14.25">
      <c r="A131" s="269"/>
      <c r="B131" s="748">
        <v>20</v>
      </c>
      <c r="C131" s="748">
        <v>36</v>
      </c>
      <c r="D131" s="748">
        <v>2.6</v>
      </c>
      <c r="E131" s="748">
        <v>1</v>
      </c>
      <c r="F131" s="734" t="s">
        <v>238</v>
      </c>
      <c r="G131" s="734" t="s">
        <v>878</v>
      </c>
      <c r="H131" s="734" t="s">
        <v>1145</v>
      </c>
      <c r="I131" s="748"/>
      <c r="J131" s="748"/>
      <c r="K131" s="748"/>
      <c r="L131" s="748"/>
      <c r="M131" s="748"/>
      <c r="N131" s="748"/>
      <c r="O131" s="748"/>
      <c r="P131" s="261"/>
      <c r="Q131" s="748"/>
      <c r="R131" s="748"/>
      <c r="S131" s="749"/>
      <c r="T131" s="750"/>
      <c r="U131" s="750"/>
      <c r="V131" s="750"/>
      <c r="W131" s="750"/>
      <c r="X131" s="750"/>
    </row>
    <row r="132" spans="1:24" ht="14.25">
      <c r="A132" s="269"/>
      <c r="B132" s="748">
        <v>21</v>
      </c>
      <c r="C132" s="748">
        <v>36</v>
      </c>
      <c r="D132" s="748">
        <v>2.7</v>
      </c>
      <c r="E132" s="748">
        <v>0.7</v>
      </c>
      <c r="F132" s="734" t="s">
        <v>238</v>
      </c>
      <c r="G132" s="734" t="s">
        <v>878</v>
      </c>
      <c r="H132" s="734" t="s">
        <v>1145</v>
      </c>
      <c r="I132" s="748"/>
      <c r="J132" s="748"/>
      <c r="K132" s="748"/>
      <c r="L132" s="748"/>
      <c r="M132" s="748"/>
      <c r="N132" s="748"/>
      <c r="O132" s="748"/>
      <c r="P132" s="261"/>
      <c r="Q132" s="748"/>
      <c r="R132" s="748"/>
      <c r="S132" s="749"/>
      <c r="T132" s="750"/>
      <c r="U132" s="750"/>
      <c r="V132" s="750"/>
      <c r="W132" s="750"/>
      <c r="X132" s="750"/>
    </row>
    <row r="133" spans="1:24" ht="14.25">
      <c r="A133" s="269"/>
      <c r="B133" s="748">
        <v>22</v>
      </c>
      <c r="C133" s="748">
        <v>50</v>
      </c>
      <c r="D133" s="748">
        <v>5.1</v>
      </c>
      <c r="E133" s="748">
        <v>0.9</v>
      </c>
      <c r="F133" s="734" t="s">
        <v>238</v>
      </c>
      <c r="G133" s="734" t="s">
        <v>878</v>
      </c>
      <c r="H133" s="734" t="s">
        <v>1145</v>
      </c>
      <c r="I133" s="748"/>
      <c r="J133" s="748"/>
      <c r="K133" s="748"/>
      <c r="L133" s="748"/>
      <c r="M133" s="748"/>
      <c r="N133" s="748"/>
      <c r="O133" s="748"/>
      <c r="P133" s="261"/>
      <c r="Q133" s="748"/>
      <c r="R133" s="748"/>
      <c r="S133" s="749"/>
      <c r="T133" s="750"/>
      <c r="U133" s="750"/>
      <c r="V133" s="750"/>
      <c r="W133" s="750"/>
      <c r="X133" s="750"/>
    </row>
    <row r="134" spans="1:24" ht="14.25">
      <c r="A134" s="269" t="s">
        <v>298</v>
      </c>
      <c r="B134" s="748"/>
      <c r="C134" s="748"/>
      <c r="D134" s="748"/>
      <c r="E134" s="1036">
        <f>E133+E132+E131+E130+E129+E128+E127+E126+E125+E124+E123+E122+E121+E120+E119+E118+E117+E116+E115+E114+E113+E112</f>
        <v>18.7</v>
      </c>
      <c r="F134" s="748"/>
      <c r="G134" s="748"/>
      <c r="H134" s="748"/>
      <c r="I134" s="748"/>
      <c r="J134" s="748"/>
      <c r="K134" s="748"/>
      <c r="L134" s="748"/>
      <c r="M134" s="748"/>
      <c r="N134" s="748"/>
      <c r="O134" s="748"/>
      <c r="P134" s="270"/>
      <c r="Q134" s="748"/>
      <c r="R134" s="748"/>
      <c r="S134" s="749"/>
      <c r="T134" s="750"/>
      <c r="U134" s="750"/>
      <c r="V134" s="750"/>
      <c r="W134" s="750"/>
      <c r="X134" s="750"/>
    </row>
    <row r="135" spans="1:24" ht="14.25">
      <c r="A135" s="271" t="s">
        <v>244</v>
      </c>
      <c r="B135" s="261"/>
      <c r="C135" s="261"/>
      <c r="D135" s="261"/>
      <c r="E135" s="272">
        <f>E134+E110+E93+E88</f>
        <v>38.7</v>
      </c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70"/>
      <c r="Q135" s="261"/>
      <c r="R135" s="261"/>
      <c r="S135" s="262"/>
      <c r="T135" s="273"/>
      <c r="U135" s="273"/>
      <c r="V135" s="273"/>
      <c r="W135" s="273"/>
      <c r="X135" s="273"/>
    </row>
    <row r="136" spans="1:24" ht="18.75">
      <c r="A136" s="295" t="s">
        <v>543</v>
      </c>
      <c r="B136" s="296"/>
      <c r="C136" s="296"/>
      <c r="D136" s="296"/>
      <c r="E136" s="296">
        <f aca="true" t="shared" si="14" ref="E136:X136">E76</f>
        <v>44.599999999999994</v>
      </c>
      <c r="F136" s="296">
        <f t="shared" si="14"/>
        <v>0</v>
      </c>
      <c r="G136" s="296">
        <f t="shared" si="14"/>
        <v>0</v>
      </c>
      <c r="H136" s="296">
        <f t="shared" si="14"/>
        <v>0</v>
      </c>
      <c r="I136" s="296">
        <f t="shared" si="14"/>
        <v>0</v>
      </c>
      <c r="J136" s="296">
        <f t="shared" si="14"/>
        <v>0</v>
      </c>
      <c r="K136" s="296">
        <f t="shared" si="14"/>
        <v>0</v>
      </c>
      <c r="L136" s="296">
        <f t="shared" si="14"/>
        <v>0</v>
      </c>
      <c r="M136" s="296">
        <f t="shared" si="14"/>
        <v>245.58999999999997</v>
      </c>
      <c r="N136" s="296">
        <f t="shared" si="14"/>
        <v>66.26</v>
      </c>
      <c r="O136" s="296">
        <f t="shared" si="14"/>
        <v>3.4000000000000004</v>
      </c>
      <c r="P136" s="296">
        <f t="shared" si="14"/>
        <v>1.5</v>
      </c>
      <c r="Q136" s="296">
        <f t="shared" si="14"/>
        <v>50.4</v>
      </c>
      <c r="R136" s="296">
        <f t="shared" si="14"/>
        <v>3.6</v>
      </c>
      <c r="S136" s="296">
        <f t="shared" si="14"/>
        <v>108.66</v>
      </c>
      <c r="T136" s="296">
        <f t="shared" si="14"/>
        <v>4.17</v>
      </c>
      <c r="U136" s="296">
        <f t="shared" si="14"/>
        <v>0</v>
      </c>
      <c r="V136" s="296">
        <f t="shared" si="14"/>
        <v>0</v>
      </c>
      <c r="W136" s="296">
        <f t="shared" si="14"/>
        <v>7.6</v>
      </c>
      <c r="X136" s="296">
        <f t="shared" si="14"/>
        <v>0</v>
      </c>
    </row>
    <row r="137" spans="1:24" ht="18.75">
      <c r="A137" s="297" t="s">
        <v>544</v>
      </c>
      <c r="B137" s="298"/>
      <c r="C137" s="298"/>
      <c r="D137" s="298"/>
      <c r="E137" s="298">
        <f>E135</f>
        <v>38.7</v>
      </c>
      <c r="F137" s="298">
        <f aca="true" t="shared" si="15" ref="F137:X137">F135</f>
        <v>0</v>
      </c>
      <c r="G137" s="298">
        <f t="shared" si="15"/>
        <v>0</v>
      </c>
      <c r="H137" s="298">
        <f t="shared" si="15"/>
        <v>0</v>
      </c>
      <c r="I137" s="298">
        <f t="shared" si="15"/>
        <v>0</v>
      </c>
      <c r="J137" s="298">
        <f t="shared" si="15"/>
        <v>0</v>
      </c>
      <c r="K137" s="298">
        <f t="shared" si="15"/>
        <v>0</v>
      </c>
      <c r="L137" s="298">
        <f t="shared" si="15"/>
        <v>0</v>
      </c>
      <c r="M137" s="298">
        <f t="shared" si="15"/>
        <v>0</v>
      </c>
      <c r="N137" s="298">
        <f t="shared" si="15"/>
        <v>0</v>
      </c>
      <c r="O137" s="298">
        <f t="shared" si="15"/>
        <v>0</v>
      </c>
      <c r="P137" s="298">
        <f t="shared" si="15"/>
        <v>0</v>
      </c>
      <c r="Q137" s="298">
        <f t="shared" si="15"/>
        <v>0</v>
      </c>
      <c r="R137" s="298">
        <f t="shared" si="15"/>
        <v>0</v>
      </c>
      <c r="S137" s="298">
        <f t="shared" si="15"/>
        <v>0</v>
      </c>
      <c r="T137" s="298">
        <f t="shared" si="15"/>
        <v>0</v>
      </c>
      <c r="U137" s="298">
        <f t="shared" si="15"/>
        <v>0</v>
      </c>
      <c r="V137" s="298">
        <f t="shared" si="15"/>
        <v>0</v>
      </c>
      <c r="W137" s="298">
        <f t="shared" si="15"/>
        <v>0</v>
      </c>
      <c r="X137" s="298">
        <f t="shared" si="15"/>
        <v>0</v>
      </c>
    </row>
    <row r="138" spans="1:24" ht="21" customHeight="1">
      <c r="A138" s="1037" t="s">
        <v>480</v>
      </c>
      <c r="B138" s="299"/>
      <c r="C138" s="299"/>
      <c r="D138" s="299"/>
      <c r="E138" s="1036">
        <f>SUM(E136:E137)</f>
        <v>83.3</v>
      </c>
      <c r="F138" s="299">
        <f aca="true" t="shared" si="16" ref="F138:X138">SUM(F136:F137)</f>
        <v>0</v>
      </c>
      <c r="G138" s="299">
        <f t="shared" si="16"/>
        <v>0</v>
      </c>
      <c r="H138" s="299">
        <f t="shared" si="16"/>
        <v>0</v>
      </c>
      <c r="I138" s="299">
        <f t="shared" si="16"/>
        <v>0</v>
      </c>
      <c r="J138" s="299">
        <f t="shared" si="16"/>
        <v>0</v>
      </c>
      <c r="K138" s="299">
        <f t="shared" si="16"/>
        <v>0</v>
      </c>
      <c r="L138" s="299">
        <f t="shared" si="16"/>
        <v>0</v>
      </c>
      <c r="M138" s="299">
        <f t="shared" si="16"/>
        <v>245.58999999999997</v>
      </c>
      <c r="N138" s="299">
        <f t="shared" si="16"/>
        <v>66.26</v>
      </c>
      <c r="O138" s="299">
        <f t="shared" si="16"/>
        <v>3.4000000000000004</v>
      </c>
      <c r="P138" s="299">
        <f t="shared" si="16"/>
        <v>1.5</v>
      </c>
      <c r="Q138" s="299">
        <f t="shared" si="16"/>
        <v>50.4</v>
      </c>
      <c r="R138" s="299">
        <f t="shared" si="16"/>
        <v>3.6</v>
      </c>
      <c r="S138" s="299">
        <f t="shared" si="16"/>
        <v>108.66</v>
      </c>
      <c r="T138" s="299">
        <f t="shared" si="16"/>
        <v>4.17</v>
      </c>
      <c r="U138" s="299">
        <f t="shared" si="16"/>
        <v>0</v>
      </c>
      <c r="V138" s="299">
        <f t="shared" si="16"/>
        <v>0</v>
      </c>
      <c r="W138" s="299">
        <f t="shared" si="16"/>
        <v>7.6</v>
      </c>
      <c r="X138" s="299">
        <f t="shared" si="16"/>
        <v>0</v>
      </c>
    </row>
    <row r="139" spans="1:24" ht="14.25">
      <c r="A139" s="274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</row>
  </sheetData>
  <sheetProtection/>
  <mergeCells count="18">
    <mergeCell ref="A48:X48"/>
    <mergeCell ref="A57:X57"/>
    <mergeCell ref="A111:X111"/>
    <mergeCell ref="A98:X98"/>
    <mergeCell ref="A68:X68"/>
    <mergeCell ref="A79:X79"/>
    <mergeCell ref="A89:X89"/>
    <mergeCell ref="A94:X94"/>
    <mergeCell ref="A44:X44"/>
    <mergeCell ref="A22:X22"/>
    <mergeCell ref="A31:X31"/>
    <mergeCell ref="N5:X5"/>
    <mergeCell ref="A8:X8"/>
    <mergeCell ref="K1:M1"/>
    <mergeCell ref="A2:X2"/>
    <mergeCell ref="I4:J4"/>
    <mergeCell ref="M4:X4"/>
    <mergeCell ref="A41:X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51"/>
  <sheetViews>
    <sheetView zoomScalePageLayoutView="0" workbookViewId="0" topLeftCell="A1">
      <selection activeCell="E3" sqref="E3:M3"/>
    </sheetView>
  </sheetViews>
  <sheetFormatPr defaultColWidth="9.140625" defaultRowHeight="15"/>
  <cols>
    <col min="1" max="1" width="12.57421875" style="0" customWidth="1"/>
    <col min="2" max="2" width="5.421875" style="0" customWidth="1"/>
    <col min="3" max="3" width="6.140625" style="0" customWidth="1"/>
    <col min="4" max="4" width="4.00390625" style="0" customWidth="1"/>
    <col min="5" max="5" width="5.7109375" style="0" customWidth="1"/>
    <col min="6" max="6" width="7.00390625" style="0" customWidth="1"/>
    <col min="7" max="7" width="6.28125" style="0" customWidth="1"/>
    <col min="8" max="8" width="9.421875" style="0" customWidth="1"/>
    <col min="9" max="9" width="11.8515625" style="0" customWidth="1"/>
    <col min="10" max="10" width="8.8515625" style="0" customWidth="1"/>
    <col min="11" max="11" width="7.421875" style="0" customWidth="1"/>
    <col min="12" max="12" width="7.28125" style="0" customWidth="1"/>
    <col min="13" max="13" width="18.140625" style="0" customWidth="1"/>
    <col min="14" max="14" width="20.8515625" style="0" customWidth="1"/>
    <col min="15" max="15" width="6.140625" style="0" customWidth="1"/>
    <col min="16" max="16" width="5.421875" style="0" customWidth="1"/>
    <col min="17" max="17" width="6.00390625" style="0" customWidth="1"/>
    <col min="18" max="18" width="8.28125" style="0" customWidth="1"/>
  </cols>
  <sheetData>
    <row r="1" spans="1:18" ht="15">
      <c r="A1" s="86"/>
      <c r="B1" s="86"/>
      <c r="C1" s="86"/>
      <c r="D1" s="86"/>
      <c r="E1" s="86"/>
      <c r="F1" s="2199" t="s">
        <v>180</v>
      </c>
      <c r="G1" s="2199"/>
      <c r="H1" s="2199"/>
      <c r="I1" s="2199"/>
      <c r="J1" s="2199"/>
      <c r="K1" s="2199"/>
      <c r="L1" s="2199"/>
      <c r="M1" s="2199"/>
      <c r="N1" s="2198"/>
      <c r="O1" s="2198"/>
      <c r="P1" s="2198"/>
      <c r="Q1" s="2198"/>
      <c r="R1" s="86"/>
    </row>
    <row r="2" spans="1:18" ht="15">
      <c r="A2" s="86"/>
      <c r="B2" s="86"/>
      <c r="C2" s="86"/>
      <c r="D2" s="86"/>
      <c r="E2" s="2199" t="s">
        <v>545</v>
      </c>
      <c r="F2" s="2199"/>
      <c r="G2" s="2199"/>
      <c r="H2" s="2199"/>
      <c r="I2" s="2199"/>
      <c r="J2" s="2199"/>
      <c r="K2" s="2199"/>
      <c r="L2" s="2199"/>
      <c r="M2" s="2199"/>
      <c r="N2" s="2198"/>
      <c r="O2" s="2198"/>
      <c r="P2" s="2198"/>
      <c r="Q2" s="2198"/>
      <c r="R2" s="86"/>
    </row>
    <row r="3" spans="1:18" ht="15">
      <c r="A3" s="86"/>
      <c r="B3" s="86"/>
      <c r="C3" s="86"/>
      <c r="D3" s="86"/>
      <c r="E3" s="2199" t="s">
        <v>107</v>
      </c>
      <c r="F3" s="2199"/>
      <c r="G3" s="2199"/>
      <c r="H3" s="2199"/>
      <c r="I3" s="2199"/>
      <c r="J3" s="2199"/>
      <c r="K3" s="2199"/>
      <c r="L3" s="2199"/>
      <c r="M3" s="2199"/>
      <c r="N3" s="88"/>
      <c r="O3" s="88"/>
      <c r="P3" s="88"/>
      <c r="Q3" s="89"/>
      <c r="R3" s="86"/>
    </row>
    <row r="4" spans="1:18" ht="15">
      <c r="A4" s="86"/>
      <c r="B4" s="86"/>
      <c r="C4" s="86"/>
      <c r="D4" s="86"/>
      <c r="E4" s="86"/>
      <c r="F4" s="87"/>
      <c r="G4" s="87"/>
      <c r="H4" s="87"/>
      <c r="I4" s="87"/>
      <c r="J4" s="87"/>
      <c r="K4" s="87"/>
      <c r="L4" s="87"/>
      <c r="M4" s="87"/>
      <c r="N4" s="86"/>
      <c r="O4" s="86"/>
      <c r="P4" s="86"/>
      <c r="Q4" s="90"/>
      <c r="R4" s="86"/>
    </row>
    <row r="5" spans="1:18" ht="14.25">
      <c r="A5" s="376" t="s">
        <v>546</v>
      </c>
      <c r="B5" s="377" t="s">
        <v>275</v>
      </c>
      <c r="C5" s="378" t="s">
        <v>547</v>
      </c>
      <c r="D5" s="377" t="s">
        <v>548</v>
      </c>
      <c r="E5" s="378" t="s">
        <v>549</v>
      </c>
      <c r="F5" s="377" t="s">
        <v>550</v>
      </c>
      <c r="G5" s="378" t="s">
        <v>551</v>
      </c>
      <c r="H5" s="2201" t="s">
        <v>552</v>
      </c>
      <c r="I5" s="2202"/>
      <c r="J5" s="380"/>
      <c r="K5" s="379" t="s">
        <v>553</v>
      </c>
      <c r="L5" s="376" t="s">
        <v>554</v>
      </c>
      <c r="M5" s="378" t="s">
        <v>555</v>
      </c>
      <c r="N5" s="376" t="s">
        <v>556</v>
      </c>
      <c r="O5" s="381" t="s">
        <v>193</v>
      </c>
      <c r="P5" s="381"/>
      <c r="Q5" s="381"/>
      <c r="R5" s="381"/>
    </row>
    <row r="6" spans="1:18" ht="14.25">
      <c r="A6" s="382" t="s">
        <v>557</v>
      </c>
      <c r="B6" s="383" t="s">
        <v>558</v>
      </c>
      <c r="C6" s="91" t="s">
        <v>559</v>
      </c>
      <c r="D6" s="383" t="s">
        <v>560</v>
      </c>
      <c r="E6" s="91" t="s">
        <v>561</v>
      </c>
      <c r="F6" s="383" t="s">
        <v>286</v>
      </c>
      <c r="G6" s="91" t="s">
        <v>562</v>
      </c>
      <c r="H6" s="2203" t="s">
        <v>563</v>
      </c>
      <c r="I6" s="2204"/>
      <c r="J6" s="377"/>
      <c r="K6" s="92" t="s">
        <v>514</v>
      </c>
      <c r="L6" s="382" t="s">
        <v>564</v>
      </c>
      <c r="M6" s="91"/>
      <c r="N6" s="382"/>
      <c r="O6" s="384"/>
      <c r="P6" s="380"/>
      <c r="Q6" s="380"/>
      <c r="R6" s="380"/>
    </row>
    <row r="7" spans="1:18" ht="15" thickBot="1">
      <c r="A7" s="382"/>
      <c r="B7" s="383" t="s">
        <v>565</v>
      </c>
      <c r="C7" s="91"/>
      <c r="D7" s="383"/>
      <c r="E7" s="91" t="s">
        <v>285</v>
      </c>
      <c r="F7" s="383" t="s">
        <v>566</v>
      </c>
      <c r="G7" s="91"/>
      <c r="H7" s="2203"/>
      <c r="I7" s="2204"/>
      <c r="J7" s="383"/>
      <c r="K7" s="91"/>
      <c r="L7" s="382" t="s">
        <v>567</v>
      </c>
      <c r="M7" s="91"/>
      <c r="N7" s="383"/>
      <c r="O7" s="377"/>
      <c r="P7" s="377"/>
      <c r="Q7" s="377"/>
      <c r="R7" s="377"/>
    </row>
    <row r="8" spans="1:18" ht="21" thickBot="1">
      <c r="A8" s="2206"/>
      <c r="B8" s="2207"/>
      <c r="C8" s="2207"/>
      <c r="D8" s="2207"/>
      <c r="E8" s="2207"/>
      <c r="F8" s="2207"/>
      <c r="G8" s="2207"/>
      <c r="H8" s="2207"/>
      <c r="I8" s="2207"/>
      <c r="J8" s="2207"/>
      <c r="K8" s="2207"/>
      <c r="L8" s="2207"/>
      <c r="M8" s="2207"/>
      <c r="N8" s="2207"/>
      <c r="O8" s="2207"/>
      <c r="P8" s="2207"/>
      <c r="Q8" s="2207"/>
      <c r="R8" s="2208"/>
    </row>
    <row r="9" spans="1:18" ht="14.25">
      <c r="A9" s="385"/>
      <c r="B9" s="307"/>
      <c r="C9" s="308"/>
      <c r="D9" s="309"/>
      <c r="E9" s="310"/>
      <c r="F9" s="307"/>
      <c r="G9" s="311"/>
      <c r="H9" s="2205"/>
      <c r="I9" s="2205"/>
      <c r="J9" s="307"/>
      <c r="K9" s="307"/>
      <c r="L9" s="313"/>
      <c r="M9" s="307"/>
      <c r="N9" s="312"/>
      <c r="O9" s="307"/>
      <c r="P9" s="307"/>
      <c r="Q9" s="307"/>
      <c r="R9" s="307"/>
    </row>
    <row r="10" spans="1:18" ht="14.25">
      <c r="A10" s="314"/>
      <c r="B10" s="53"/>
      <c r="C10" s="315"/>
      <c r="D10" s="315"/>
      <c r="E10" s="316"/>
      <c r="F10" s="53"/>
      <c r="G10" s="306"/>
      <c r="H10" s="160"/>
      <c r="I10" s="160"/>
      <c r="J10" s="53"/>
      <c r="K10" s="53"/>
      <c r="L10" s="161"/>
      <c r="M10" s="53"/>
      <c r="N10" s="160"/>
      <c r="O10" s="53"/>
      <c r="P10" s="53"/>
      <c r="Q10" s="53"/>
      <c r="R10" s="53"/>
    </row>
    <row r="11" spans="1:18" ht="14.25">
      <c r="A11" s="314"/>
      <c r="B11" s="53"/>
      <c r="C11" s="315"/>
      <c r="D11" s="315"/>
      <c r="E11" s="316"/>
      <c r="F11" s="53"/>
      <c r="G11" s="306"/>
      <c r="H11" s="2200"/>
      <c r="I11" s="2200"/>
      <c r="J11" s="53"/>
      <c r="K11" s="53"/>
      <c r="L11" s="161"/>
      <c r="M11" s="53"/>
      <c r="N11" s="160"/>
      <c r="O11" s="53"/>
      <c r="P11" s="53"/>
      <c r="Q11" s="53"/>
      <c r="R11" s="53"/>
    </row>
    <row r="12" spans="1:18" ht="14.25">
      <c r="A12" s="314"/>
      <c r="B12" s="53"/>
      <c r="C12" s="315"/>
      <c r="D12" s="315"/>
      <c r="E12" s="316"/>
      <c r="F12" s="53"/>
      <c r="G12" s="306"/>
      <c r="H12" s="160"/>
      <c r="I12" s="160"/>
      <c r="J12" s="53"/>
      <c r="K12" s="53"/>
      <c r="L12" s="161"/>
      <c r="M12" s="53"/>
      <c r="N12" s="160"/>
      <c r="O12" s="53"/>
      <c r="P12" s="53"/>
      <c r="Q12" s="53"/>
      <c r="R12" s="53"/>
    </row>
    <row r="13" spans="1:18" ht="14.25">
      <c r="A13" s="314"/>
      <c r="B13" s="53"/>
      <c r="C13" s="315"/>
      <c r="D13" s="315"/>
      <c r="E13" s="316"/>
      <c r="F13" s="53"/>
      <c r="G13" s="306"/>
      <c r="H13" s="2200"/>
      <c r="I13" s="2200"/>
      <c r="J13" s="53"/>
      <c r="K13" s="53"/>
      <c r="L13" s="161"/>
      <c r="M13" s="53"/>
      <c r="N13" s="160"/>
      <c r="O13" s="53"/>
      <c r="P13" s="53"/>
      <c r="Q13" s="53"/>
      <c r="R13" s="53"/>
    </row>
    <row r="14" spans="1:18" ht="15" thickBot="1">
      <c r="A14" s="314"/>
      <c r="B14" s="317"/>
      <c r="C14" s="318"/>
      <c r="D14" s="318"/>
      <c r="E14" s="319"/>
      <c r="F14" s="317"/>
      <c r="G14" s="300"/>
      <c r="H14" s="320"/>
      <c r="I14" s="320"/>
      <c r="J14" s="317"/>
      <c r="K14" s="317"/>
      <c r="L14" s="321"/>
      <c r="M14" s="317"/>
      <c r="N14" s="320"/>
      <c r="O14" s="317"/>
      <c r="P14" s="317"/>
      <c r="Q14" s="317"/>
      <c r="R14" s="317"/>
    </row>
    <row r="15" spans="1:18" ht="15" thickBot="1">
      <c r="A15" s="322"/>
      <c r="B15" s="323"/>
      <c r="C15" s="324"/>
      <c r="D15" s="324"/>
      <c r="E15" s="325"/>
      <c r="F15" s="323"/>
      <c r="G15" s="326"/>
      <c r="H15" s="327"/>
      <c r="I15" s="327"/>
      <c r="J15" s="323"/>
      <c r="K15" s="323"/>
      <c r="L15" s="328"/>
      <c r="M15" s="323"/>
      <c r="N15" s="327"/>
      <c r="O15" s="323"/>
      <c r="P15" s="323"/>
      <c r="Q15" s="323"/>
      <c r="R15" s="329"/>
    </row>
    <row r="16" spans="1:18" ht="14.25">
      <c r="A16" s="386"/>
      <c r="B16" s="307"/>
      <c r="C16" s="308"/>
      <c r="D16" s="309"/>
      <c r="E16" s="310"/>
      <c r="F16" s="307"/>
      <c r="G16" s="311"/>
      <c r="H16" s="2205"/>
      <c r="I16" s="2205"/>
      <c r="J16" s="307"/>
      <c r="K16" s="307"/>
      <c r="L16" s="313"/>
      <c r="M16" s="307"/>
      <c r="N16" s="312"/>
      <c r="O16" s="307"/>
      <c r="P16" s="307"/>
      <c r="Q16" s="307"/>
      <c r="R16" s="307"/>
    </row>
    <row r="17" spans="1:18" ht="14.25">
      <c r="A17" s="314"/>
      <c r="B17" s="53"/>
      <c r="C17" s="315"/>
      <c r="D17" s="315"/>
      <c r="E17" s="316"/>
      <c r="F17" s="53"/>
      <c r="G17" s="306"/>
      <c r="H17" s="160"/>
      <c r="I17" s="160"/>
      <c r="J17" s="53"/>
      <c r="K17" s="53"/>
      <c r="L17" s="161"/>
      <c r="M17" s="53"/>
      <c r="N17" s="160"/>
      <c r="O17" s="53"/>
      <c r="P17" s="53"/>
      <c r="Q17" s="53"/>
      <c r="R17" s="53"/>
    </row>
    <row r="18" spans="1:18" ht="14.25">
      <c r="A18" s="330"/>
      <c r="B18" s="53"/>
      <c r="C18" s="315"/>
      <c r="D18" s="331"/>
      <c r="E18" s="315"/>
      <c r="F18" s="53"/>
      <c r="G18" s="306"/>
      <c r="H18" s="2200"/>
      <c r="I18" s="2200"/>
      <c r="J18" s="53"/>
      <c r="K18" s="53"/>
      <c r="L18" s="53"/>
      <c r="M18" s="53"/>
      <c r="N18" s="160"/>
      <c r="O18" s="53"/>
      <c r="P18" s="53"/>
      <c r="Q18" s="53"/>
      <c r="R18" s="53"/>
    </row>
    <row r="19" spans="1:18" ht="14.25">
      <c r="A19" s="140"/>
      <c r="B19" s="53"/>
      <c r="C19" s="315"/>
      <c r="D19" s="315"/>
      <c r="E19" s="315"/>
      <c r="F19" s="53"/>
      <c r="G19" s="306"/>
      <c r="H19" s="2200"/>
      <c r="I19" s="2200"/>
      <c r="J19" s="53"/>
      <c r="K19" s="53"/>
      <c r="L19" s="161"/>
      <c r="M19" s="53"/>
      <c r="N19" s="160"/>
      <c r="O19" s="53"/>
      <c r="P19" s="53"/>
      <c r="Q19" s="53"/>
      <c r="R19" s="53"/>
    </row>
    <row r="20" spans="1:18" ht="14.25">
      <c r="A20" s="140"/>
      <c r="B20" s="53"/>
      <c r="C20" s="315"/>
      <c r="D20" s="331"/>
      <c r="E20" s="316"/>
      <c r="F20" s="53"/>
      <c r="G20" s="306"/>
      <c r="H20" s="2200"/>
      <c r="I20" s="2200"/>
      <c r="J20" s="53"/>
      <c r="K20" s="53"/>
      <c r="L20" s="53"/>
      <c r="M20" s="53"/>
      <c r="N20" s="160"/>
      <c r="O20" s="53"/>
      <c r="P20" s="53"/>
      <c r="Q20" s="53"/>
      <c r="R20" s="53"/>
    </row>
    <row r="21" spans="1:18" ht="14.25">
      <c r="A21" s="140"/>
      <c r="B21" s="53"/>
      <c r="C21" s="315"/>
      <c r="D21" s="315"/>
      <c r="E21" s="315"/>
      <c r="F21" s="53"/>
      <c r="G21" s="306"/>
      <c r="H21" s="2200"/>
      <c r="I21" s="2200"/>
      <c r="J21" s="53"/>
      <c r="K21" s="53"/>
      <c r="L21" s="161"/>
      <c r="M21" s="53"/>
      <c r="N21" s="160"/>
      <c r="O21" s="53"/>
      <c r="P21" s="53"/>
      <c r="Q21" s="53"/>
      <c r="R21" s="53"/>
    </row>
    <row r="22" spans="1:18" ht="14.25">
      <c r="A22" s="140"/>
      <c r="B22" s="53"/>
      <c r="C22" s="315"/>
      <c r="D22" s="332"/>
      <c r="E22" s="315"/>
      <c r="F22" s="53"/>
      <c r="G22" s="306"/>
      <c r="H22" s="2200"/>
      <c r="I22" s="2200"/>
      <c r="J22" s="53"/>
      <c r="K22" s="53"/>
      <c r="L22" s="53"/>
      <c r="M22" s="53"/>
      <c r="N22" s="160"/>
      <c r="O22" s="53"/>
      <c r="P22" s="53"/>
      <c r="Q22" s="53"/>
      <c r="R22" s="53"/>
    </row>
    <row r="23" spans="1:18" ht="14.25">
      <c r="A23" s="140"/>
      <c r="B23" s="53"/>
      <c r="C23" s="315"/>
      <c r="D23" s="315"/>
      <c r="E23" s="315"/>
      <c r="F23" s="53"/>
      <c r="G23" s="306"/>
      <c r="H23" s="2200"/>
      <c r="I23" s="2200"/>
      <c r="J23" s="53"/>
      <c r="K23" s="53"/>
      <c r="L23" s="161"/>
      <c r="M23" s="53"/>
      <c r="N23" s="160"/>
      <c r="O23" s="53"/>
      <c r="P23" s="53"/>
      <c r="Q23" s="53"/>
      <c r="R23" s="53"/>
    </row>
    <row r="24" spans="1:18" ht="14.25">
      <c r="A24" s="140"/>
      <c r="B24" s="53"/>
      <c r="C24" s="315"/>
      <c r="D24" s="331"/>
      <c r="E24" s="315"/>
      <c r="F24" s="53"/>
      <c r="G24" s="306"/>
      <c r="H24" s="2200"/>
      <c r="I24" s="2200"/>
      <c r="J24" s="53"/>
      <c r="K24" s="53"/>
      <c r="L24" s="53"/>
      <c r="M24" s="53"/>
      <c r="N24" s="160"/>
      <c r="O24" s="53"/>
      <c r="P24" s="53"/>
      <c r="Q24" s="53"/>
      <c r="R24" s="53"/>
    </row>
    <row r="25" spans="1:18" ht="14.25">
      <c r="A25" s="140"/>
      <c r="B25" s="53"/>
      <c r="C25" s="315"/>
      <c r="D25" s="315"/>
      <c r="E25" s="315"/>
      <c r="F25" s="53"/>
      <c r="G25" s="306"/>
      <c r="H25" s="2200"/>
      <c r="I25" s="2200"/>
      <c r="J25" s="53"/>
      <c r="K25" s="53"/>
      <c r="L25" s="161"/>
      <c r="M25" s="53"/>
      <c r="N25" s="160"/>
      <c r="O25" s="53"/>
      <c r="P25" s="53"/>
      <c r="Q25" s="53"/>
      <c r="R25" s="53"/>
    </row>
    <row r="26" spans="1:18" ht="14.25">
      <c r="A26" s="140"/>
      <c r="B26" s="53"/>
      <c r="C26" s="315"/>
      <c r="D26" s="331"/>
      <c r="E26" s="315"/>
      <c r="F26" s="53"/>
      <c r="G26" s="306"/>
      <c r="H26" s="2200"/>
      <c r="I26" s="2200"/>
      <c r="J26" s="53"/>
      <c r="K26" s="53"/>
      <c r="L26" s="161"/>
      <c r="M26" s="53"/>
      <c r="N26" s="160"/>
      <c r="O26" s="53"/>
      <c r="P26" s="53"/>
      <c r="Q26" s="53"/>
      <c r="R26" s="53"/>
    </row>
    <row r="27" spans="1:18" ht="14.25">
      <c r="A27" s="140"/>
      <c r="B27" s="53"/>
      <c r="C27" s="315"/>
      <c r="D27" s="315"/>
      <c r="E27" s="315"/>
      <c r="F27" s="53"/>
      <c r="G27" s="306"/>
      <c r="H27" s="160"/>
      <c r="I27" s="160"/>
      <c r="J27" s="53"/>
      <c r="K27" s="53"/>
      <c r="L27" s="161"/>
      <c r="M27" s="53"/>
      <c r="N27" s="160"/>
      <c r="O27" s="53"/>
      <c r="P27" s="53"/>
      <c r="Q27" s="53"/>
      <c r="R27" s="53"/>
    </row>
    <row r="28" spans="1:18" ht="14.25">
      <c r="A28" s="140"/>
      <c r="B28" s="53"/>
      <c r="C28" s="315"/>
      <c r="D28" s="331"/>
      <c r="E28" s="315"/>
      <c r="F28" s="53"/>
      <c r="G28" s="306"/>
      <c r="H28" s="2200"/>
      <c r="I28" s="2200"/>
      <c r="J28" s="53"/>
      <c r="K28" s="53"/>
      <c r="L28" s="161"/>
      <c r="M28" s="53"/>
      <c r="N28" s="160"/>
      <c r="O28" s="53"/>
      <c r="P28" s="53"/>
      <c r="Q28" s="53"/>
      <c r="R28" s="53"/>
    </row>
    <row r="29" spans="1:18" ht="14.25">
      <c r="A29" s="140"/>
      <c r="B29" s="53"/>
      <c r="C29" s="315"/>
      <c r="D29" s="315"/>
      <c r="E29" s="315"/>
      <c r="F29" s="53"/>
      <c r="G29" s="306"/>
      <c r="H29" s="160"/>
      <c r="I29" s="160"/>
      <c r="J29" s="53"/>
      <c r="K29" s="53"/>
      <c r="L29" s="161"/>
      <c r="M29" s="53"/>
      <c r="N29" s="160"/>
      <c r="O29" s="53"/>
      <c r="P29" s="53"/>
      <c r="Q29" s="53"/>
      <c r="R29" s="53"/>
    </row>
    <row r="30" spans="1:18" ht="14.25">
      <c r="A30" s="140"/>
      <c r="B30" s="53"/>
      <c r="C30" s="315"/>
      <c r="D30" s="332"/>
      <c r="E30" s="316"/>
      <c r="F30" s="53"/>
      <c r="G30" s="306"/>
      <c r="H30" s="2200"/>
      <c r="I30" s="2200"/>
      <c r="J30" s="53"/>
      <c r="K30" s="53"/>
      <c r="L30" s="161"/>
      <c r="M30" s="53"/>
      <c r="N30" s="160"/>
      <c r="O30" s="53"/>
      <c r="P30" s="53"/>
      <c r="Q30" s="53"/>
      <c r="R30" s="53"/>
    </row>
    <row r="31" spans="1:18" ht="14.25">
      <c r="A31" s="140"/>
      <c r="B31" s="53"/>
      <c r="C31" s="315"/>
      <c r="D31" s="315"/>
      <c r="E31" s="315"/>
      <c r="F31" s="53"/>
      <c r="G31" s="306"/>
      <c r="H31" s="160"/>
      <c r="I31" s="160"/>
      <c r="J31" s="53"/>
      <c r="K31" s="53"/>
      <c r="L31" s="161"/>
      <c r="M31" s="53"/>
      <c r="N31" s="160"/>
      <c r="O31" s="53"/>
      <c r="P31" s="53"/>
      <c r="Q31" s="53"/>
      <c r="R31" s="53"/>
    </row>
    <row r="32" spans="1:18" ht="14.25">
      <c r="A32" s="140"/>
      <c r="B32" s="53"/>
      <c r="C32" s="315"/>
      <c r="D32" s="315"/>
      <c r="E32" s="315"/>
      <c r="F32" s="53"/>
      <c r="G32" s="306"/>
      <c r="H32" s="2200"/>
      <c r="I32" s="2200"/>
      <c r="J32" s="53"/>
      <c r="K32" s="53"/>
      <c r="L32" s="161"/>
      <c r="M32" s="53"/>
      <c r="N32" s="160"/>
      <c r="O32" s="53"/>
      <c r="P32" s="53"/>
      <c r="Q32" s="53"/>
      <c r="R32" s="53"/>
    </row>
    <row r="33" spans="1:18" ht="14.25">
      <c r="A33" s="140"/>
      <c r="B33" s="53"/>
      <c r="C33" s="315"/>
      <c r="D33" s="315"/>
      <c r="E33" s="315"/>
      <c r="F33" s="53"/>
      <c r="G33" s="306"/>
      <c r="H33" s="160"/>
      <c r="I33" s="160"/>
      <c r="J33" s="53"/>
      <c r="K33" s="53"/>
      <c r="L33" s="161"/>
      <c r="M33" s="53"/>
      <c r="N33" s="160"/>
      <c r="O33" s="53"/>
      <c r="P33" s="53"/>
      <c r="Q33" s="53"/>
      <c r="R33" s="53"/>
    </row>
    <row r="34" spans="1:18" ht="14.25">
      <c r="A34" s="140"/>
      <c r="B34" s="53"/>
      <c r="C34" s="315"/>
      <c r="D34" s="315"/>
      <c r="E34" s="316"/>
      <c r="F34" s="53"/>
      <c r="G34" s="306"/>
      <c r="H34" s="2200"/>
      <c r="I34" s="2200"/>
      <c r="J34" s="53"/>
      <c r="K34" s="53"/>
      <c r="L34" s="53"/>
      <c r="M34" s="53"/>
      <c r="N34" s="160"/>
      <c r="O34" s="53"/>
      <c r="P34" s="53"/>
      <c r="Q34" s="53"/>
      <c r="R34" s="53"/>
    </row>
    <row r="35" spans="1:18" ht="14.25">
      <c r="A35" s="140"/>
      <c r="B35" s="53"/>
      <c r="C35" s="315"/>
      <c r="D35" s="315"/>
      <c r="E35" s="315"/>
      <c r="F35" s="53"/>
      <c r="G35" s="306"/>
      <c r="H35" s="160"/>
      <c r="I35" s="160"/>
      <c r="J35" s="53"/>
      <c r="K35" s="53"/>
      <c r="L35" s="161"/>
      <c r="M35" s="53"/>
      <c r="N35" s="160"/>
      <c r="O35" s="53"/>
      <c r="P35" s="53"/>
      <c r="Q35" s="53"/>
      <c r="R35" s="53"/>
    </row>
    <row r="36" spans="1:18" ht="14.25">
      <c r="A36" s="140"/>
      <c r="B36" s="53"/>
      <c r="C36" s="315"/>
      <c r="D36" s="315"/>
      <c r="E36" s="315"/>
      <c r="F36" s="53"/>
      <c r="G36" s="306"/>
      <c r="H36" s="2200"/>
      <c r="I36" s="2200"/>
      <c r="J36" s="53"/>
      <c r="K36" s="53"/>
      <c r="L36" s="161"/>
      <c r="M36" s="53"/>
      <c r="N36" s="160"/>
      <c r="O36" s="53"/>
      <c r="P36" s="53"/>
      <c r="Q36" s="53"/>
      <c r="R36" s="53"/>
    </row>
    <row r="37" spans="1:18" ht="14.25">
      <c r="A37" s="140"/>
      <c r="B37" s="53"/>
      <c r="C37" s="315"/>
      <c r="D37" s="315"/>
      <c r="E37" s="315"/>
      <c r="F37" s="53"/>
      <c r="G37" s="306"/>
      <c r="H37" s="160"/>
      <c r="I37" s="160"/>
      <c r="J37" s="53"/>
      <c r="K37" s="53"/>
      <c r="L37" s="161"/>
      <c r="M37" s="53"/>
      <c r="N37" s="160"/>
      <c r="O37" s="53"/>
      <c r="P37" s="53"/>
      <c r="Q37" s="53"/>
      <c r="R37" s="53"/>
    </row>
    <row r="38" spans="1:18" ht="14.25">
      <c r="A38" s="140"/>
      <c r="B38" s="53"/>
      <c r="C38" s="315"/>
      <c r="D38" s="315"/>
      <c r="E38" s="315"/>
      <c r="F38" s="53"/>
      <c r="G38" s="306"/>
      <c r="H38" s="2200"/>
      <c r="I38" s="2200"/>
      <c r="J38" s="53"/>
      <c r="K38" s="53"/>
      <c r="L38" s="161"/>
      <c r="M38" s="53"/>
      <c r="N38" s="160"/>
      <c r="O38" s="53"/>
      <c r="P38" s="53"/>
      <c r="Q38" s="53"/>
      <c r="R38" s="53"/>
    </row>
    <row r="39" spans="1:18" ht="14.25">
      <c r="A39" s="140"/>
      <c r="B39" s="53"/>
      <c r="C39" s="315"/>
      <c r="D39" s="315"/>
      <c r="E39" s="315"/>
      <c r="F39" s="53"/>
      <c r="G39" s="306"/>
      <c r="H39" s="160"/>
      <c r="I39" s="160"/>
      <c r="J39" s="53"/>
      <c r="K39" s="53"/>
      <c r="L39" s="161"/>
      <c r="M39" s="53"/>
      <c r="N39" s="160"/>
      <c r="O39" s="53"/>
      <c r="P39" s="53"/>
      <c r="Q39" s="53"/>
      <c r="R39" s="53"/>
    </row>
    <row r="40" spans="1:18" ht="14.25">
      <c r="A40" s="140"/>
      <c r="B40" s="53"/>
      <c r="C40" s="315"/>
      <c r="D40" s="315"/>
      <c r="E40" s="315"/>
      <c r="F40" s="53"/>
      <c r="G40" s="306"/>
      <c r="H40" s="2200"/>
      <c r="I40" s="2200"/>
      <c r="J40" s="53"/>
      <c r="K40" s="53"/>
      <c r="L40" s="161"/>
      <c r="M40" s="53"/>
      <c r="N40" s="160"/>
      <c r="O40" s="53"/>
      <c r="P40" s="53"/>
      <c r="Q40" s="53"/>
      <c r="R40" s="53"/>
    </row>
    <row r="41" spans="1:18" ht="15" thickBot="1">
      <c r="A41" s="140"/>
      <c r="B41" s="317"/>
      <c r="C41" s="318"/>
      <c r="D41" s="318"/>
      <c r="E41" s="318"/>
      <c r="F41" s="317"/>
      <c r="G41" s="300"/>
      <c r="H41" s="320"/>
      <c r="I41" s="320"/>
      <c r="J41" s="317"/>
      <c r="K41" s="317"/>
      <c r="L41" s="321"/>
      <c r="M41" s="317"/>
      <c r="N41" s="320"/>
      <c r="O41" s="317"/>
      <c r="P41" s="317"/>
      <c r="Q41" s="317"/>
      <c r="R41" s="317"/>
    </row>
    <row r="42" spans="1:18" ht="15" thickBot="1">
      <c r="A42" s="333"/>
      <c r="B42" s="334"/>
      <c r="C42" s="335"/>
      <c r="D42" s="335"/>
      <c r="E42" s="336"/>
      <c r="F42" s="337"/>
      <c r="G42" s="337"/>
      <c r="H42" s="338"/>
      <c r="I42" s="338"/>
      <c r="J42" s="337"/>
      <c r="K42" s="337"/>
      <c r="L42" s="337"/>
      <c r="M42" s="337"/>
      <c r="N42" s="338"/>
      <c r="O42" s="339"/>
      <c r="P42" s="339"/>
      <c r="Q42" s="339"/>
      <c r="R42" s="340"/>
    </row>
    <row r="43" spans="1:18" ht="14.25">
      <c r="A43" s="341"/>
      <c r="B43" s="342"/>
      <c r="C43" s="343"/>
      <c r="D43" s="342"/>
      <c r="E43" s="343"/>
      <c r="F43" s="342"/>
      <c r="G43" s="343"/>
      <c r="H43" s="2211"/>
      <c r="I43" s="2212"/>
      <c r="J43" s="345"/>
      <c r="K43" s="344"/>
      <c r="L43" s="346"/>
      <c r="M43" s="343"/>
      <c r="N43" s="346"/>
      <c r="O43" s="347"/>
      <c r="P43" s="347"/>
      <c r="Q43" s="347"/>
      <c r="R43" s="348"/>
    </row>
    <row r="44" spans="1:18" ht="14.25">
      <c r="A44" s="349"/>
      <c r="B44" s="303"/>
      <c r="C44" s="304"/>
      <c r="D44" s="303"/>
      <c r="E44" s="304"/>
      <c r="F44" s="303"/>
      <c r="G44" s="304"/>
      <c r="H44" s="2213"/>
      <c r="I44" s="2214"/>
      <c r="J44" s="300"/>
      <c r="K44" s="305"/>
      <c r="L44" s="302"/>
      <c r="M44" s="304"/>
      <c r="N44" s="302"/>
      <c r="O44" s="306"/>
      <c r="P44" s="301"/>
      <c r="Q44" s="301"/>
      <c r="R44" s="350"/>
    </row>
    <row r="45" spans="1:18" ht="15" thickBot="1">
      <c r="A45" s="351"/>
      <c r="B45" s="352"/>
      <c r="C45" s="353"/>
      <c r="D45" s="352"/>
      <c r="E45" s="353"/>
      <c r="F45" s="352"/>
      <c r="G45" s="353"/>
      <c r="H45" s="2209"/>
      <c r="I45" s="2210"/>
      <c r="J45" s="352"/>
      <c r="K45" s="353"/>
      <c r="L45" s="354"/>
      <c r="M45" s="353"/>
      <c r="N45" s="354"/>
      <c r="O45" s="355"/>
      <c r="P45" s="355"/>
      <c r="Q45" s="355"/>
      <c r="R45" s="356"/>
    </row>
    <row r="46" spans="1:18" ht="14.25">
      <c r="A46" s="393"/>
      <c r="B46" s="358"/>
      <c r="C46" s="359"/>
      <c r="D46" s="308"/>
      <c r="E46" s="360"/>
      <c r="F46" s="358"/>
      <c r="G46" s="311"/>
      <c r="H46" s="2205"/>
      <c r="I46" s="2205"/>
      <c r="J46" s="358"/>
      <c r="K46" s="358"/>
      <c r="L46" s="361"/>
      <c r="M46" s="358"/>
      <c r="N46" s="362"/>
      <c r="O46" s="307"/>
      <c r="P46" s="307"/>
      <c r="Q46" s="307"/>
      <c r="R46" s="307"/>
    </row>
    <row r="47" spans="1:18" ht="14.25">
      <c r="A47" s="357"/>
      <c r="B47" s="363"/>
      <c r="C47" s="364"/>
      <c r="D47" s="364"/>
      <c r="E47" s="364"/>
      <c r="F47" s="363"/>
      <c r="G47" s="363"/>
      <c r="H47" s="160"/>
      <c r="I47" s="160"/>
      <c r="J47" s="363"/>
      <c r="K47" s="363"/>
      <c r="L47" s="365"/>
      <c r="M47" s="363"/>
      <c r="N47" s="366"/>
      <c r="O47" s="53"/>
      <c r="P47" s="53"/>
      <c r="Q47" s="53"/>
      <c r="R47" s="53"/>
    </row>
    <row r="48" spans="1:18" ht="14.25">
      <c r="A48" s="357"/>
      <c r="B48" s="363"/>
      <c r="C48" s="364"/>
      <c r="D48" s="364"/>
      <c r="E48" s="367"/>
      <c r="F48" s="363"/>
      <c r="G48" s="306"/>
      <c r="H48" s="2200"/>
      <c r="I48" s="2200"/>
      <c r="J48" s="363"/>
      <c r="K48" s="363"/>
      <c r="L48" s="365"/>
      <c r="M48" s="363"/>
      <c r="N48" s="366"/>
      <c r="O48" s="53"/>
      <c r="P48" s="53"/>
      <c r="Q48" s="53"/>
      <c r="R48" s="53"/>
    </row>
    <row r="49" spans="1:18" ht="15" thickBot="1">
      <c r="A49" s="357"/>
      <c r="B49" s="368"/>
      <c r="C49" s="369"/>
      <c r="D49" s="369"/>
      <c r="E49" s="369"/>
      <c r="F49" s="368"/>
      <c r="G49" s="368"/>
      <c r="H49" s="320"/>
      <c r="I49" s="320"/>
      <c r="J49" s="368"/>
      <c r="K49" s="368"/>
      <c r="L49" s="370"/>
      <c r="M49" s="368"/>
      <c r="N49" s="371"/>
      <c r="O49" s="317"/>
      <c r="P49" s="317"/>
      <c r="Q49" s="317"/>
      <c r="R49" s="317"/>
    </row>
    <row r="50" spans="1:18" ht="15" thickBot="1">
      <c r="A50" s="372"/>
      <c r="B50" s="373"/>
      <c r="C50" s="374"/>
      <c r="D50" s="374"/>
      <c r="E50" s="325"/>
      <c r="F50" s="373"/>
      <c r="G50" s="373"/>
      <c r="H50" s="375"/>
      <c r="I50" s="375"/>
      <c r="J50" s="373"/>
      <c r="K50" s="373"/>
      <c r="L50" s="373"/>
      <c r="M50" s="373"/>
      <c r="N50" s="375"/>
      <c r="O50" s="323"/>
      <c r="P50" s="323"/>
      <c r="Q50" s="323"/>
      <c r="R50" s="329"/>
    </row>
    <row r="51" spans="1:18" ht="15" thickBot="1">
      <c r="A51" s="387"/>
      <c r="B51" s="388"/>
      <c r="C51" s="389"/>
      <c r="D51" s="389"/>
      <c r="E51" s="390"/>
      <c r="F51" s="388"/>
      <c r="G51" s="388"/>
      <c r="H51" s="391"/>
      <c r="I51" s="391"/>
      <c r="J51" s="388"/>
      <c r="K51" s="388"/>
      <c r="L51" s="388"/>
      <c r="M51" s="388"/>
      <c r="N51" s="391"/>
      <c r="O51" s="388"/>
      <c r="P51" s="388"/>
      <c r="Q51" s="388"/>
      <c r="R51" s="392"/>
    </row>
  </sheetData>
  <sheetProtection/>
  <mergeCells count="34">
    <mergeCell ref="H34:I34"/>
    <mergeCell ref="H36:I36"/>
    <mergeCell ref="H30:I30"/>
    <mergeCell ref="H48:I48"/>
    <mergeCell ref="H38:I38"/>
    <mergeCell ref="H40:I40"/>
    <mergeCell ref="H43:I43"/>
    <mergeCell ref="H44:I44"/>
    <mergeCell ref="H19:I19"/>
    <mergeCell ref="H22:I22"/>
    <mergeCell ref="H24:I24"/>
    <mergeCell ref="H25:I25"/>
    <mergeCell ref="H28:I28"/>
    <mergeCell ref="H32:I32"/>
    <mergeCell ref="H9:I9"/>
    <mergeCell ref="H11:I11"/>
    <mergeCell ref="A8:R8"/>
    <mergeCell ref="H7:I7"/>
    <mergeCell ref="H46:I46"/>
    <mergeCell ref="H45:I45"/>
    <mergeCell ref="H23:I23"/>
    <mergeCell ref="H13:I13"/>
    <mergeCell ref="H16:I16"/>
    <mergeCell ref="H18:I18"/>
    <mergeCell ref="N1:Q1"/>
    <mergeCell ref="E2:M2"/>
    <mergeCell ref="N2:Q2"/>
    <mergeCell ref="E3:M3"/>
    <mergeCell ref="F1:M1"/>
    <mergeCell ref="H26:I26"/>
    <mergeCell ref="H5:I5"/>
    <mergeCell ref="H20:I20"/>
    <mergeCell ref="H21:I21"/>
    <mergeCell ref="H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Z335"/>
  <sheetViews>
    <sheetView zoomScalePageLayoutView="0" workbookViewId="0" topLeftCell="A1">
      <selection activeCell="T282" sqref="T282"/>
    </sheetView>
  </sheetViews>
  <sheetFormatPr defaultColWidth="9.140625" defaultRowHeight="15"/>
  <cols>
    <col min="1" max="1" width="21.57421875" style="0" customWidth="1"/>
    <col min="7" max="7" width="14.57421875" style="0" customWidth="1"/>
    <col min="8" max="8" width="11.8515625" style="0" customWidth="1"/>
    <col min="9" max="9" width="9.8515625" style="0" customWidth="1"/>
    <col min="10" max="10" width="11.00390625" style="0" customWidth="1"/>
    <col min="11" max="11" width="13.8515625" style="0" customWidth="1"/>
    <col min="12" max="12" width="30.28125" style="0" customWidth="1"/>
    <col min="21" max="21" width="11.8515625" style="0" customWidth="1"/>
  </cols>
  <sheetData>
    <row r="1" spans="1:21" ht="15">
      <c r="A1" s="105"/>
      <c r="B1" s="105"/>
      <c r="C1" s="105"/>
      <c r="D1" s="105"/>
      <c r="E1" s="105"/>
      <c r="F1" s="105"/>
      <c r="G1" s="105"/>
      <c r="H1" s="105"/>
      <c r="I1" s="106" t="s">
        <v>569</v>
      </c>
      <c r="J1" s="106"/>
      <c r="K1" s="106"/>
      <c r="L1" s="106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5">
      <c r="A2" s="106" t="s">
        <v>444</v>
      </c>
      <c r="B2" s="106"/>
      <c r="C2" s="106"/>
      <c r="D2" s="733"/>
      <c r="E2" s="733"/>
      <c r="F2" s="733"/>
      <c r="H2" s="733"/>
      <c r="I2" s="733"/>
      <c r="J2" s="733"/>
      <c r="K2" s="733"/>
      <c r="L2" s="733" t="s">
        <v>1989</v>
      </c>
      <c r="M2" s="106"/>
      <c r="N2" s="105"/>
      <c r="O2" s="105"/>
      <c r="P2" s="105"/>
      <c r="Q2" s="105"/>
      <c r="R2" s="105"/>
      <c r="S2" s="105"/>
      <c r="T2" s="105"/>
      <c r="U2" s="105"/>
    </row>
    <row r="3" spans="1:21" ht="15">
      <c r="A3" s="106"/>
      <c r="B3" s="106" t="s">
        <v>570</v>
      </c>
      <c r="C3" s="106"/>
      <c r="D3" s="733"/>
      <c r="E3" s="733"/>
      <c r="F3" s="733"/>
      <c r="G3" s="733"/>
      <c r="H3" s="733"/>
      <c r="I3" s="733"/>
      <c r="J3" s="733"/>
      <c r="K3" s="733"/>
      <c r="L3" s="733"/>
      <c r="M3" s="106"/>
      <c r="N3" s="105"/>
      <c r="O3" s="105"/>
      <c r="P3" s="105"/>
      <c r="Q3" s="105"/>
      <c r="R3" s="105"/>
      <c r="S3" s="105"/>
      <c r="T3" s="105"/>
      <c r="U3" s="105"/>
    </row>
    <row r="4" spans="1:21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5"/>
      <c r="O4" s="105"/>
      <c r="P4" s="105"/>
      <c r="Q4" s="105"/>
      <c r="R4" s="105"/>
      <c r="S4" s="105"/>
      <c r="T4" s="105"/>
      <c r="U4" s="105"/>
    </row>
    <row r="5" spans="1:21" ht="15">
      <c r="A5" s="106" t="s">
        <v>574</v>
      </c>
      <c r="B5" s="106"/>
      <c r="C5" s="106"/>
      <c r="D5" s="106"/>
      <c r="E5" s="106"/>
      <c r="F5" s="106"/>
      <c r="G5" s="106"/>
      <c r="H5" s="106"/>
      <c r="I5" s="106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5">
      <c r="A6" s="106"/>
      <c r="B6" s="106"/>
      <c r="C6" s="106"/>
      <c r="D6" s="106"/>
      <c r="E6" s="106"/>
      <c r="F6" s="106"/>
      <c r="G6" s="106"/>
      <c r="H6" s="106"/>
      <c r="I6" s="106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2" ht="14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ht="14.25">
      <c r="A8" s="418" t="s">
        <v>495</v>
      </c>
      <c r="B8" s="418" t="s">
        <v>275</v>
      </c>
      <c r="C8" s="418" t="s">
        <v>575</v>
      </c>
      <c r="D8" s="418" t="s">
        <v>576</v>
      </c>
      <c r="E8" s="418" t="s">
        <v>577</v>
      </c>
      <c r="F8" s="418" t="s">
        <v>578</v>
      </c>
      <c r="G8" s="418" t="s">
        <v>579</v>
      </c>
      <c r="H8" s="418" t="s">
        <v>279</v>
      </c>
      <c r="I8" s="442" t="s">
        <v>580</v>
      </c>
      <c r="J8" s="443"/>
      <c r="K8" s="418" t="s">
        <v>280</v>
      </c>
      <c r="L8" s="418"/>
      <c r="M8" s="421" t="s">
        <v>581</v>
      </c>
      <c r="N8" s="422"/>
      <c r="O8" s="422"/>
      <c r="P8" s="422"/>
      <c r="Q8" s="422"/>
      <c r="R8" s="422"/>
      <c r="S8" s="422"/>
      <c r="T8" s="423"/>
      <c r="U8" s="423" t="s">
        <v>582</v>
      </c>
      <c r="V8" s="104"/>
    </row>
    <row r="9" spans="1:22" ht="14.25">
      <c r="A9" s="425" t="s">
        <v>583</v>
      </c>
      <c r="B9" s="425" t="s">
        <v>558</v>
      </c>
      <c r="C9" s="425" t="s">
        <v>559</v>
      </c>
      <c r="D9" s="425" t="s">
        <v>560</v>
      </c>
      <c r="E9" s="425" t="s">
        <v>584</v>
      </c>
      <c r="F9" s="425" t="s">
        <v>585</v>
      </c>
      <c r="G9" s="425" t="s">
        <v>586</v>
      </c>
      <c r="H9" s="425" t="s">
        <v>287</v>
      </c>
      <c r="I9" s="418" t="s">
        <v>288</v>
      </c>
      <c r="J9" s="418" t="s">
        <v>587</v>
      </c>
      <c r="K9" s="425" t="s">
        <v>514</v>
      </c>
      <c r="L9" s="425" t="s">
        <v>588</v>
      </c>
      <c r="M9" s="426" t="s">
        <v>688</v>
      </c>
      <c r="N9" s="427"/>
      <c r="O9" s="427"/>
      <c r="P9" s="427"/>
      <c r="Q9" s="427"/>
      <c r="R9" s="427"/>
      <c r="S9" s="427"/>
      <c r="T9" s="428"/>
      <c r="U9" s="429" t="s">
        <v>689</v>
      </c>
      <c r="V9" s="104"/>
    </row>
    <row r="10" spans="1:22" ht="14.25">
      <c r="A10" s="425" t="s">
        <v>690</v>
      </c>
      <c r="B10" s="425" t="s">
        <v>565</v>
      </c>
      <c r="C10" s="425"/>
      <c r="D10" s="425"/>
      <c r="E10" s="425" t="s">
        <v>691</v>
      </c>
      <c r="F10" s="425"/>
      <c r="G10" s="425" t="s">
        <v>692</v>
      </c>
      <c r="H10" s="425" t="s">
        <v>294</v>
      </c>
      <c r="I10" s="425" t="s">
        <v>521</v>
      </c>
      <c r="J10" s="425" t="s">
        <v>693</v>
      </c>
      <c r="K10" s="425"/>
      <c r="L10" s="425" t="s">
        <v>694</v>
      </c>
      <c r="M10" s="430" t="s">
        <v>695</v>
      </c>
      <c r="N10" s="430" t="s">
        <v>696</v>
      </c>
      <c r="O10" s="431"/>
      <c r="P10" s="431"/>
      <c r="Q10" s="431"/>
      <c r="R10" s="431"/>
      <c r="S10" s="431"/>
      <c r="T10" s="429"/>
      <c r="U10" s="429"/>
      <c r="V10" s="104"/>
    </row>
    <row r="11" spans="1:22" ht="14.25">
      <c r="A11" s="425" t="s">
        <v>697</v>
      </c>
      <c r="B11" s="425"/>
      <c r="C11" s="425"/>
      <c r="D11" s="425"/>
      <c r="E11" s="425"/>
      <c r="F11" s="425"/>
      <c r="G11" s="425" t="s">
        <v>698</v>
      </c>
      <c r="H11" s="425" t="s">
        <v>699</v>
      </c>
      <c r="I11" s="425" t="s">
        <v>303</v>
      </c>
      <c r="J11" s="425" t="s">
        <v>586</v>
      </c>
      <c r="K11" s="425"/>
      <c r="L11" s="425"/>
      <c r="M11" s="430" t="s">
        <v>700</v>
      </c>
      <c r="N11" s="419" t="s">
        <v>701</v>
      </c>
      <c r="O11" s="432"/>
      <c r="P11" s="432"/>
      <c r="Q11" s="432"/>
      <c r="R11" s="432"/>
      <c r="S11" s="432"/>
      <c r="T11" s="420"/>
      <c r="U11" s="429"/>
      <c r="V11" s="104"/>
    </row>
    <row r="12" spans="1:22" ht="14.25">
      <c r="A12" s="425" t="s">
        <v>702</v>
      </c>
      <c r="B12" s="425"/>
      <c r="C12" s="425"/>
      <c r="D12" s="425"/>
      <c r="E12" s="425"/>
      <c r="F12" s="425"/>
      <c r="G12" s="425" t="s">
        <v>703</v>
      </c>
      <c r="H12" s="425"/>
      <c r="I12" s="425"/>
      <c r="J12" s="425" t="s">
        <v>704</v>
      </c>
      <c r="K12" s="425"/>
      <c r="L12" s="425"/>
      <c r="M12" s="424" t="s">
        <v>705</v>
      </c>
      <c r="N12" s="425" t="s">
        <v>339</v>
      </c>
      <c r="O12" s="425" t="s">
        <v>716</v>
      </c>
      <c r="P12" s="425" t="s">
        <v>203</v>
      </c>
      <c r="Q12" s="433" t="s">
        <v>308</v>
      </c>
      <c r="R12" s="433" t="s">
        <v>310</v>
      </c>
      <c r="S12" s="444" t="s">
        <v>717</v>
      </c>
      <c r="T12" s="434" t="s">
        <v>311</v>
      </c>
      <c r="U12" s="444" t="s">
        <v>718</v>
      </c>
      <c r="V12" s="104"/>
    </row>
    <row r="13" spans="1:22" ht="14.25">
      <c r="A13" s="436"/>
      <c r="B13" s="436"/>
      <c r="C13" s="436"/>
      <c r="D13" s="436"/>
      <c r="E13" s="436"/>
      <c r="F13" s="436"/>
      <c r="G13" s="436" t="s">
        <v>706</v>
      </c>
      <c r="H13" s="436"/>
      <c r="I13" s="436"/>
      <c r="J13" s="436" t="s">
        <v>304</v>
      </c>
      <c r="K13" s="436"/>
      <c r="L13" s="436"/>
      <c r="M13" s="435"/>
      <c r="N13" s="436"/>
      <c r="O13" s="436"/>
      <c r="P13" s="436"/>
      <c r="Q13" s="436"/>
      <c r="R13" s="436"/>
      <c r="S13" s="437"/>
      <c r="T13" s="437"/>
      <c r="U13" s="437"/>
      <c r="V13" s="104"/>
    </row>
    <row r="14" spans="1:22" ht="14.25">
      <c r="A14" s="438">
        <v>1</v>
      </c>
      <c r="B14" s="438">
        <v>2</v>
      </c>
      <c r="C14" s="438">
        <v>3</v>
      </c>
      <c r="D14" s="438">
        <v>4</v>
      </c>
      <c r="E14" s="438">
        <v>5</v>
      </c>
      <c r="F14" s="438">
        <v>6</v>
      </c>
      <c r="G14" s="438">
        <v>7</v>
      </c>
      <c r="H14" s="438">
        <v>8</v>
      </c>
      <c r="I14" s="438">
        <v>9</v>
      </c>
      <c r="J14" s="438">
        <v>10</v>
      </c>
      <c r="K14" s="438">
        <v>11</v>
      </c>
      <c r="L14" s="436">
        <v>12</v>
      </c>
      <c r="M14" s="438">
        <v>13</v>
      </c>
      <c r="N14" s="438">
        <v>14</v>
      </c>
      <c r="O14" s="438">
        <v>15</v>
      </c>
      <c r="P14" s="438">
        <v>16</v>
      </c>
      <c r="Q14" s="438">
        <v>17</v>
      </c>
      <c r="R14" s="438">
        <v>18</v>
      </c>
      <c r="S14" s="438">
        <v>19</v>
      </c>
      <c r="T14" s="438">
        <v>20</v>
      </c>
      <c r="U14" s="438">
        <v>21</v>
      </c>
      <c r="V14" s="104"/>
    </row>
    <row r="15" spans="1:22" ht="14.25">
      <c r="A15" s="445"/>
      <c r="B15" s="446"/>
      <c r="C15" s="446"/>
      <c r="D15" s="446"/>
      <c r="E15" s="446"/>
      <c r="F15" s="446"/>
      <c r="G15" s="446"/>
      <c r="H15" s="1970" t="s">
        <v>719</v>
      </c>
      <c r="I15" s="1970"/>
      <c r="J15" s="1970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7"/>
      <c r="V15" s="104"/>
    </row>
    <row r="16" spans="1:22" ht="14.25">
      <c r="A16" s="1956" t="s">
        <v>2051</v>
      </c>
      <c r="B16" s="1957">
        <v>1</v>
      </c>
      <c r="C16" s="965">
        <v>2</v>
      </c>
      <c r="D16" s="1164">
        <v>20.5</v>
      </c>
      <c r="E16" s="1164">
        <v>0.8</v>
      </c>
      <c r="F16" s="965" t="s">
        <v>1943</v>
      </c>
      <c r="G16" s="1879" t="s">
        <v>342</v>
      </c>
      <c r="H16" s="965" t="s">
        <v>411</v>
      </c>
      <c r="I16" s="1957" t="s">
        <v>205</v>
      </c>
      <c r="J16" s="965" t="s">
        <v>726</v>
      </c>
      <c r="K16" s="1957" t="s">
        <v>2052</v>
      </c>
      <c r="L16" s="1958" t="s">
        <v>2053</v>
      </c>
      <c r="M16" s="1919">
        <f aca="true" t="shared" si="0" ref="M16:M23">SUM(N16:U16)</f>
        <v>5.8100000000000005</v>
      </c>
      <c r="N16" s="1959">
        <v>3.43</v>
      </c>
      <c r="O16" s="1920">
        <v>1.14</v>
      </c>
      <c r="P16" s="1920">
        <v>0.57</v>
      </c>
      <c r="Q16" s="1920">
        <v>0.57</v>
      </c>
      <c r="R16" s="1920"/>
      <c r="S16" s="1920">
        <v>0.1</v>
      </c>
      <c r="T16" s="1920"/>
      <c r="U16" s="1920"/>
      <c r="V16" s="1960"/>
    </row>
    <row r="17" spans="1:22" ht="14.25">
      <c r="A17" s="1956" t="s">
        <v>2051</v>
      </c>
      <c r="B17" s="1957">
        <v>2</v>
      </c>
      <c r="C17" s="965">
        <v>3</v>
      </c>
      <c r="D17" s="1164">
        <v>40.5</v>
      </c>
      <c r="E17" s="1164">
        <v>0.8</v>
      </c>
      <c r="F17" s="965" t="s">
        <v>1943</v>
      </c>
      <c r="G17" s="1879" t="s">
        <v>342</v>
      </c>
      <c r="H17" s="965" t="s">
        <v>411</v>
      </c>
      <c r="I17" s="1957" t="s">
        <v>205</v>
      </c>
      <c r="J17" s="965" t="s">
        <v>726</v>
      </c>
      <c r="K17" s="1957" t="s">
        <v>2052</v>
      </c>
      <c r="L17" s="1958" t="s">
        <v>2054</v>
      </c>
      <c r="M17" s="1919">
        <f t="shared" si="0"/>
        <v>5.760000000000001</v>
      </c>
      <c r="N17" s="1959">
        <v>3.43</v>
      </c>
      <c r="O17" s="1920">
        <v>1.14</v>
      </c>
      <c r="P17" s="1920">
        <v>0.57</v>
      </c>
      <c r="Q17" s="1920">
        <v>0.57</v>
      </c>
      <c r="R17" s="1920"/>
      <c r="S17" s="1920"/>
      <c r="T17" s="1920">
        <v>0.05</v>
      </c>
      <c r="U17" s="1920"/>
      <c r="V17" s="1960"/>
    </row>
    <row r="18" spans="1:22" ht="14.25">
      <c r="A18" s="1956" t="s">
        <v>2051</v>
      </c>
      <c r="B18" s="1957">
        <v>3</v>
      </c>
      <c r="C18" s="965">
        <v>7</v>
      </c>
      <c r="D18" s="1164">
        <v>19.2</v>
      </c>
      <c r="E18" s="1164">
        <v>0.8</v>
      </c>
      <c r="F18" s="965" t="s">
        <v>1943</v>
      </c>
      <c r="G18" s="965" t="s">
        <v>348</v>
      </c>
      <c r="H18" s="965" t="s">
        <v>411</v>
      </c>
      <c r="I18" s="1957" t="s">
        <v>205</v>
      </c>
      <c r="J18" s="965" t="s">
        <v>726</v>
      </c>
      <c r="K18" s="1957" t="s">
        <v>2052</v>
      </c>
      <c r="L18" s="1958" t="s">
        <v>2054</v>
      </c>
      <c r="M18" s="1919">
        <f t="shared" si="0"/>
        <v>5.760000000000001</v>
      </c>
      <c r="N18" s="1959">
        <v>3.43</v>
      </c>
      <c r="O18" s="1920">
        <v>1.14</v>
      </c>
      <c r="P18" s="1920">
        <v>0.57</v>
      </c>
      <c r="Q18" s="1920">
        <v>0.57</v>
      </c>
      <c r="R18" s="1920"/>
      <c r="S18" s="1920"/>
      <c r="T18" s="1920">
        <v>0.05</v>
      </c>
      <c r="U18" s="1920"/>
      <c r="V18" s="1961"/>
    </row>
    <row r="19" spans="1:22" ht="14.25">
      <c r="A19" s="1956" t="s">
        <v>2051</v>
      </c>
      <c r="B19" s="1957">
        <v>4</v>
      </c>
      <c r="C19" s="965">
        <v>7</v>
      </c>
      <c r="D19" s="965">
        <v>5.3</v>
      </c>
      <c r="E19" s="1164">
        <v>1</v>
      </c>
      <c r="F19" s="965" t="s">
        <v>1943</v>
      </c>
      <c r="G19" s="1879" t="s">
        <v>342</v>
      </c>
      <c r="H19" s="965" t="s">
        <v>411</v>
      </c>
      <c r="I19" s="1957" t="s">
        <v>205</v>
      </c>
      <c r="J19" s="965" t="s">
        <v>726</v>
      </c>
      <c r="K19" s="1957" t="s">
        <v>2052</v>
      </c>
      <c r="L19" s="1958" t="s">
        <v>2053</v>
      </c>
      <c r="M19" s="1919">
        <f t="shared" si="0"/>
        <v>7.2299999999999995</v>
      </c>
      <c r="N19" s="1959">
        <v>4.28</v>
      </c>
      <c r="O19" s="1920">
        <v>1.43</v>
      </c>
      <c r="P19" s="1920">
        <v>0.71</v>
      </c>
      <c r="Q19" s="1920">
        <v>0.71</v>
      </c>
      <c r="R19" s="1920"/>
      <c r="S19" s="1920">
        <v>0.1</v>
      </c>
      <c r="T19" s="1920"/>
      <c r="U19" s="1920"/>
      <c r="V19" s="1961"/>
    </row>
    <row r="20" spans="1:22" ht="14.25">
      <c r="A20" s="1956" t="s">
        <v>2051</v>
      </c>
      <c r="B20" s="1957">
        <v>5</v>
      </c>
      <c r="C20" s="965">
        <v>7</v>
      </c>
      <c r="D20" s="1164">
        <v>26.1</v>
      </c>
      <c r="E20" s="1164">
        <v>0.7</v>
      </c>
      <c r="F20" s="1879" t="s">
        <v>889</v>
      </c>
      <c r="G20" s="1879" t="s">
        <v>342</v>
      </c>
      <c r="H20" s="965" t="s">
        <v>411</v>
      </c>
      <c r="I20" s="1957" t="s">
        <v>205</v>
      </c>
      <c r="J20" s="965" t="s">
        <v>726</v>
      </c>
      <c r="K20" s="1957" t="s">
        <v>448</v>
      </c>
      <c r="L20" s="1962" t="s">
        <v>2055</v>
      </c>
      <c r="M20" s="1919">
        <f t="shared" si="0"/>
        <v>4.05</v>
      </c>
      <c r="N20" s="1959"/>
      <c r="O20" s="1920">
        <v>2.4</v>
      </c>
      <c r="P20" s="1920">
        <v>0.8</v>
      </c>
      <c r="Q20" s="1957">
        <v>0.8</v>
      </c>
      <c r="R20" s="1957"/>
      <c r="S20" s="1957"/>
      <c r="T20" s="1957"/>
      <c r="U20" s="1957">
        <v>0.05</v>
      </c>
      <c r="V20" s="1960"/>
    </row>
    <row r="21" spans="1:22" ht="14.25">
      <c r="A21" s="1956" t="s">
        <v>2051</v>
      </c>
      <c r="B21" s="1957">
        <v>6</v>
      </c>
      <c r="C21" s="965">
        <v>8</v>
      </c>
      <c r="D21" s="1164">
        <v>12.2</v>
      </c>
      <c r="E21" s="1164">
        <v>0.7</v>
      </c>
      <c r="F21" s="965" t="s">
        <v>1943</v>
      </c>
      <c r="G21" s="1879" t="s">
        <v>342</v>
      </c>
      <c r="H21" s="965" t="s">
        <v>411</v>
      </c>
      <c r="I21" s="1957" t="s">
        <v>205</v>
      </c>
      <c r="J21" s="965" t="s">
        <v>726</v>
      </c>
      <c r="K21" s="1957" t="s">
        <v>2052</v>
      </c>
      <c r="L21" s="1958" t="s">
        <v>2056</v>
      </c>
      <c r="M21" s="1919">
        <f t="shared" si="0"/>
        <v>5.05</v>
      </c>
      <c r="N21" s="1959">
        <v>3</v>
      </c>
      <c r="O21" s="1920">
        <v>1</v>
      </c>
      <c r="P21" s="1920">
        <v>0.5</v>
      </c>
      <c r="Q21" s="1920">
        <v>0.5</v>
      </c>
      <c r="R21" s="1920"/>
      <c r="S21" s="1920"/>
      <c r="T21" s="1920"/>
      <c r="U21" s="1920">
        <v>0.05</v>
      </c>
      <c r="V21" s="1961"/>
    </row>
    <row r="22" spans="1:22" ht="14.25">
      <c r="A22" s="1956" t="s">
        <v>2057</v>
      </c>
      <c r="B22" s="1957">
        <v>7</v>
      </c>
      <c r="C22" s="965">
        <v>9</v>
      </c>
      <c r="D22" s="1164">
        <v>17.1</v>
      </c>
      <c r="E22" s="1164">
        <v>0.5</v>
      </c>
      <c r="F22" s="1879" t="s">
        <v>889</v>
      </c>
      <c r="G22" s="1879" t="s">
        <v>342</v>
      </c>
      <c r="H22" s="965" t="s">
        <v>411</v>
      </c>
      <c r="I22" s="1957" t="s">
        <v>205</v>
      </c>
      <c r="J22" s="965" t="s">
        <v>726</v>
      </c>
      <c r="K22" s="1957" t="s">
        <v>448</v>
      </c>
      <c r="L22" s="1958" t="s">
        <v>2058</v>
      </c>
      <c r="M22" s="1919">
        <f t="shared" si="0"/>
        <v>2.92</v>
      </c>
      <c r="N22" s="1959">
        <v>0.57</v>
      </c>
      <c r="O22" s="1920">
        <v>1.72</v>
      </c>
      <c r="P22" s="1920">
        <v>0.29</v>
      </c>
      <c r="Q22" s="1957">
        <v>0.29</v>
      </c>
      <c r="R22" s="1957"/>
      <c r="S22" s="1957"/>
      <c r="T22" s="1957"/>
      <c r="U22" s="1957">
        <v>0.05</v>
      </c>
      <c r="V22" s="1961"/>
    </row>
    <row r="23" spans="1:22" ht="14.25">
      <c r="A23" s="1956" t="s">
        <v>2057</v>
      </c>
      <c r="B23" s="1957">
        <v>8</v>
      </c>
      <c r="C23" s="965">
        <v>9</v>
      </c>
      <c r="D23" s="1164">
        <v>17.2</v>
      </c>
      <c r="E23" s="1164">
        <v>0.6</v>
      </c>
      <c r="F23" s="1879" t="s">
        <v>889</v>
      </c>
      <c r="G23" s="1879" t="s">
        <v>342</v>
      </c>
      <c r="H23" s="965" t="s">
        <v>411</v>
      </c>
      <c r="I23" s="1957" t="s">
        <v>205</v>
      </c>
      <c r="J23" s="965" t="s">
        <v>726</v>
      </c>
      <c r="K23" s="1957" t="s">
        <v>448</v>
      </c>
      <c r="L23" s="1958" t="s">
        <v>2058</v>
      </c>
      <c r="M23" s="1919">
        <f t="shared" si="0"/>
        <v>3.4799999999999995</v>
      </c>
      <c r="N23" s="1959">
        <v>0.69</v>
      </c>
      <c r="O23" s="1920">
        <v>2.06</v>
      </c>
      <c r="P23" s="1920">
        <v>0.34</v>
      </c>
      <c r="Q23" s="1957">
        <v>0.34</v>
      </c>
      <c r="R23" s="1957"/>
      <c r="S23" s="1957"/>
      <c r="T23" s="1957"/>
      <c r="U23" s="1957">
        <v>0.05</v>
      </c>
      <c r="V23" s="1961"/>
    </row>
    <row r="24" spans="1:22" ht="14.25">
      <c r="A24" s="1956" t="s">
        <v>2059</v>
      </c>
      <c r="B24" s="1957">
        <v>9</v>
      </c>
      <c r="C24" s="965">
        <v>7</v>
      </c>
      <c r="D24" s="965">
        <v>5.4</v>
      </c>
      <c r="E24" s="1164">
        <v>1</v>
      </c>
      <c r="F24" s="1879" t="s">
        <v>2015</v>
      </c>
      <c r="G24" s="1879" t="s">
        <v>342</v>
      </c>
      <c r="H24" s="965" t="s">
        <v>411</v>
      </c>
      <c r="I24" s="965" t="s">
        <v>726</v>
      </c>
      <c r="J24" s="965" t="s">
        <v>726</v>
      </c>
      <c r="K24" s="1957" t="s">
        <v>2060</v>
      </c>
      <c r="L24" s="1958" t="s">
        <v>2061</v>
      </c>
      <c r="M24" s="1919">
        <f>SUM(N24:U24)</f>
        <v>0.4</v>
      </c>
      <c r="N24" s="1963"/>
      <c r="O24" s="1957"/>
      <c r="P24" s="1957"/>
      <c r="Q24" s="1957"/>
      <c r="R24" s="1957">
        <v>0.4</v>
      </c>
      <c r="S24" s="1957"/>
      <c r="T24" s="1957"/>
      <c r="U24" s="1957"/>
      <c r="V24" s="1961"/>
    </row>
    <row r="25" spans="1:22" ht="14.25">
      <c r="A25" s="1964" t="s">
        <v>2062</v>
      </c>
      <c r="B25" s="1965">
        <v>10</v>
      </c>
      <c r="C25" s="1879">
        <v>58</v>
      </c>
      <c r="D25" s="1879">
        <v>3.2</v>
      </c>
      <c r="E25" s="1167">
        <v>0.8</v>
      </c>
      <c r="F25" s="1879" t="s">
        <v>2015</v>
      </c>
      <c r="G25" s="1879" t="s">
        <v>373</v>
      </c>
      <c r="H25" s="965" t="s">
        <v>411</v>
      </c>
      <c r="I25" s="965" t="s">
        <v>726</v>
      </c>
      <c r="J25" s="965" t="s">
        <v>726</v>
      </c>
      <c r="K25" s="1957" t="s">
        <v>2060</v>
      </c>
      <c r="L25" s="1966" t="s">
        <v>2061</v>
      </c>
      <c r="M25" s="1967">
        <f>SUM(N25:U25)</f>
        <v>0.32</v>
      </c>
      <c r="N25" s="1968"/>
      <c r="O25" s="1965"/>
      <c r="P25" s="1965"/>
      <c r="Q25" s="1965"/>
      <c r="R25" s="1965">
        <v>0.32</v>
      </c>
      <c r="S25" s="1965"/>
      <c r="T25" s="1965"/>
      <c r="U25" s="1965"/>
      <c r="V25" s="1969"/>
    </row>
    <row r="26" spans="1:22" ht="14.25">
      <c r="A26" s="148" t="s">
        <v>298</v>
      </c>
      <c r="B26" s="146"/>
      <c r="C26" s="146"/>
      <c r="D26" s="146"/>
      <c r="E26" s="963">
        <f>SUM(E16:E25)</f>
        <v>7.7</v>
      </c>
      <c r="F26" s="146"/>
      <c r="G26" s="146"/>
      <c r="H26" s="146"/>
      <c r="I26" s="146"/>
      <c r="J26" s="146"/>
      <c r="K26" s="146"/>
      <c r="L26" s="146"/>
      <c r="M26" s="405">
        <f>M25+M24+M23+M22+M21+M20+M19+M18+M17+M16</f>
        <v>40.78</v>
      </c>
      <c r="N26" s="405">
        <f aca="true" t="shared" si="1" ref="N26:V26">N25+N24+N23+N22+N21+N20+N19+N18+N17+N16</f>
        <v>18.83</v>
      </c>
      <c r="O26" s="405">
        <f t="shared" si="1"/>
        <v>12.030000000000001</v>
      </c>
      <c r="P26" s="405">
        <f t="shared" si="1"/>
        <v>4.35</v>
      </c>
      <c r="Q26" s="405">
        <f t="shared" si="1"/>
        <v>4.35</v>
      </c>
      <c r="R26" s="405">
        <f t="shared" si="1"/>
        <v>0.72</v>
      </c>
      <c r="S26" s="405">
        <f t="shared" si="1"/>
        <v>0.2</v>
      </c>
      <c r="T26" s="405">
        <f t="shared" si="1"/>
        <v>0.1</v>
      </c>
      <c r="U26" s="405">
        <f t="shared" si="1"/>
        <v>0.2</v>
      </c>
      <c r="V26" s="405">
        <f t="shared" si="1"/>
        <v>0</v>
      </c>
    </row>
    <row r="27" spans="1:22" ht="14.25">
      <c r="A27" s="957" t="s">
        <v>713</v>
      </c>
      <c r="B27" s="958"/>
      <c r="C27" s="958"/>
      <c r="D27" s="959"/>
      <c r="E27" s="399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405"/>
      <c r="R27" s="405"/>
      <c r="S27" s="405"/>
      <c r="T27" s="146"/>
      <c r="U27" s="146"/>
      <c r="V27" s="104"/>
    </row>
    <row r="28" spans="1:22" ht="14.25">
      <c r="A28" s="1956" t="s">
        <v>2063</v>
      </c>
      <c r="B28" s="1957">
        <v>11</v>
      </c>
      <c r="C28" s="965">
        <v>20</v>
      </c>
      <c r="D28" s="1971">
        <v>14.2</v>
      </c>
      <c r="E28" s="1167">
        <v>0.3</v>
      </c>
      <c r="F28" s="965" t="s">
        <v>1943</v>
      </c>
      <c r="G28" s="965" t="s">
        <v>348</v>
      </c>
      <c r="H28" s="965" t="s">
        <v>411</v>
      </c>
      <c r="I28" s="1957"/>
      <c r="J28" s="1957"/>
      <c r="K28" s="1957"/>
      <c r="L28" s="1958"/>
      <c r="M28" s="1919">
        <f aca="true" t="shared" si="2" ref="M28:M44">SUM(N28:U28)</f>
        <v>0.2</v>
      </c>
      <c r="N28" s="1963"/>
      <c r="O28" s="1972">
        <v>0.2</v>
      </c>
      <c r="P28" s="1957"/>
      <c r="Q28" s="1957"/>
      <c r="R28" s="1957"/>
      <c r="S28" s="1957"/>
      <c r="T28" s="1957"/>
      <c r="U28" s="1957"/>
      <c r="V28" s="1961"/>
    </row>
    <row r="29" spans="1:22" ht="14.25">
      <c r="A29" s="1956" t="s">
        <v>2064</v>
      </c>
      <c r="B29" s="1957">
        <v>12</v>
      </c>
      <c r="C29" s="965">
        <v>30</v>
      </c>
      <c r="D29" s="1164">
        <v>15.3</v>
      </c>
      <c r="E29" s="1164">
        <v>0.3</v>
      </c>
      <c r="F29" s="1957" t="s">
        <v>720</v>
      </c>
      <c r="G29" s="1879" t="s">
        <v>373</v>
      </c>
      <c r="H29" s="965" t="s">
        <v>411</v>
      </c>
      <c r="I29" s="1957"/>
      <c r="J29" s="1957"/>
      <c r="K29" s="1957"/>
      <c r="L29" s="1958"/>
      <c r="M29" s="1919">
        <f t="shared" si="2"/>
        <v>0.2</v>
      </c>
      <c r="N29" s="1963"/>
      <c r="O29" s="1972">
        <v>0.2</v>
      </c>
      <c r="P29" s="1957"/>
      <c r="Q29" s="1957"/>
      <c r="R29" s="1957"/>
      <c r="S29" s="1957"/>
      <c r="T29" s="1957"/>
      <c r="U29" s="1957"/>
      <c r="V29" s="1961"/>
    </row>
    <row r="30" spans="1:22" ht="14.25">
      <c r="A30" s="1956" t="s">
        <v>2064</v>
      </c>
      <c r="B30" s="1957">
        <v>13</v>
      </c>
      <c r="C30" s="965">
        <v>38</v>
      </c>
      <c r="D30" s="1164">
        <v>19.1</v>
      </c>
      <c r="E30" s="1164">
        <v>0.7</v>
      </c>
      <c r="F30" s="1957" t="s">
        <v>720</v>
      </c>
      <c r="G30" s="1879" t="s">
        <v>373</v>
      </c>
      <c r="H30" s="965" t="s">
        <v>411</v>
      </c>
      <c r="I30" s="1957"/>
      <c r="J30" s="1957"/>
      <c r="K30" s="1957"/>
      <c r="L30" s="1958"/>
      <c r="M30" s="1919">
        <f t="shared" si="2"/>
        <v>0.2</v>
      </c>
      <c r="N30" s="1963"/>
      <c r="O30" s="1972">
        <v>0.2</v>
      </c>
      <c r="P30" s="1972"/>
      <c r="Q30" s="1957"/>
      <c r="R30" s="1957"/>
      <c r="S30" s="1957"/>
      <c r="T30" s="1957"/>
      <c r="U30" s="1972"/>
      <c r="V30" s="1961"/>
    </row>
    <row r="31" spans="1:22" ht="14.25">
      <c r="A31" s="1956" t="s">
        <v>2064</v>
      </c>
      <c r="B31" s="1957">
        <v>14</v>
      </c>
      <c r="C31" s="965">
        <v>38</v>
      </c>
      <c r="D31" s="1164">
        <v>19.2</v>
      </c>
      <c r="E31" s="1164">
        <v>1</v>
      </c>
      <c r="F31" s="1957" t="s">
        <v>720</v>
      </c>
      <c r="G31" s="1879" t="s">
        <v>373</v>
      </c>
      <c r="H31" s="965" t="s">
        <v>411</v>
      </c>
      <c r="I31" s="1957"/>
      <c r="J31" s="1957"/>
      <c r="K31" s="1957"/>
      <c r="L31" s="1958"/>
      <c r="M31" s="1919">
        <f t="shared" si="2"/>
        <v>0.3</v>
      </c>
      <c r="N31" s="1963"/>
      <c r="O31" s="1972">
        <v>0.3</v>
      </c>
      <c r="P31" s="1972"/>
      <c r="Q31" s="1957"/>
      <c r="R31" s="1957"/>
      <c r="S31" s="1957"/>
      <c r="T31" s="1957"/>
      <c r="U31" s="1972"/>
      <c r="V31" s="1961"/>
    </row>
    <row r="32" spans="1:22" ht="14.25">
      <c r="A32" s="1956" t="s">
        <v>2059</v>
      </c>
      <c r="B32" s="1957">
        <v>15</v>
      </c>
      <c r="C32" s="965">
        <v>52</v>
      </c>
      <c r="D32" s="1164">
        <v>6.2</v>
      </c>
      <c r="E32" s="1164">
        <v>1</v>
      </c>
      <c r="F32" s="1957" t="s">
        <v>720</v>
      </c>
      <c r="G32" s="1879" t="s">
        <v>373</v>
      </c>
      <c r="H32" s="965" t="s">
        <v>411</v>
      </c>
      <c r="I32" s="1957"/>
      <c r="J32" s="1957"/>
      <c r="K32" s="1957"/>
      <c r="L32" s="1958"/>
      <c r="M32" s="1919">
        <f t="shared" si="2"/>
        <v>0.3</v>
      </c>
      <c r="N32" s="1963"/>
      <c r="O32" s="1972">
        <v>0.3</v>
      </c>
      <c r="P32" s="1972"/>
      <c r="Q32" s="1957"/>
      <c r="R32" s="1957"/>
      <c r="S32" s="1957"/>
      <c r="T32" s="1957"/>
      <c r="U32" s="1972"/>
      <c r="V32" s="1961"/>
    </row>
    <row r="33" spans="1:22" ht="14.25">
      <c r="A33" s="1956" t="s">
        <v>2059</v>
      </c>
      <c r="B33" s="1957">
        <v>16</v>
      </c>
      <c r="C33" s="965">
        <v>52</v>
      </c>
      <c r="D33" s="1164">
        <v>6.3</v>
      </c>
      <c r="E33" s="1164">
        <v>1</v>
      </c>
      <c r="F33" s="1957" t="s">
        <v>720</v>
      </c>
      <c r="G33" s="1879" t="s">
        <v>373</v>
      </c>
      <c r="H33" s="965" t="s">
        <v>411</v>
      </c>
      <c r="I33" s="1957"/>
      <c r="J33" s="1957"/>
      <c r="K33" s="1957"/>
      <c r="L33" s="1958"/>
      <c r="M33" s="1919">
        <f t="shared" si="2"/>
        <v>0.3</v>
      </c>
      <c r="N33" s="1963"/>
      <c r="O33" s="1972">
        <v>0.3</v>
      </c>
      <c r="P33" s="1972"/>
      <c r="Q33" s="1957"/>
      <c r="R33" s="1957"/>
      <c r="S33" s="1957"/>
      <c r="T33" s="1957"/>
      <c r="U33" s="1972"/>
      <c r="V33" s="1961"/>
    </row>
    <row r="34" spans="1:22" ht="14.25">
      <c r="A34" s="1956" t="s">
        <v>2065</v>
      </c>
      <c r="B34" s="1957">
        <v>17</v>
      </c>
      <c r="C34" s="965">
        <v>53</v>
      </c>
      <c r="D34" s="1164">
        <v>17.2</v>
      </c>
      <c r="E34" s="1164">
        <v>1</v>
      </c>
      <c r="F34" s="1957" t="s">
        <v>720</v>
      </c>
      <c r="G34" s="1879" t="s">
        <v>373</v>
      </c>
      <c r="H34" s="965" t="s">
        <v>411</v>
      </c>
      <c r="I34" s="1957"/>
      <c r="J34" s="1957"/>
      <c r="K34" s="1957"/>
      <c r="L34" s="1958"/>
      <c r="M34" s="1919">
        <f t="shared" si="2"/>
        <v>0.3</v>
      </c>
      <c r="N34" s="1963"/>
      <c r="O34" s="1972">
        <v>0.3</v>
      </c>
      <c r="P34" s="1972"/>
      <c r="Q34" s="1957"/>
      <c r="R34" s="1957"/>
      <c r="S34" s="1957"/>
      <c r="T34" s="1957"/>
      <c r="U34" s="1972"/>
      <c r="V34" s="1961"/>
    </row>
    <row r="35" spans="1:22" ht="14.25">
      <c r="A35" s="1956" t="s">
        <v>2065</v>
      </c>
      <c r="B35" s="1957">
        <v>18</v>
      </c>
      <c r="C35" s="965">
        <v>53</v>
      </c>
      <c r="D35" s="1164">
        <v>17.3</v>
      </c>
      <c r="E35" s="1164">
        <v>1</v>
      </c>
      <c r="F35" s="1957" t="s">
        <v>720</v>
      </c>
      <c r="G35" s="1879" t="s">
        <v>373</v>
      </c>
      <c r="H35" s="965" t="s">
        <v>411</v>
      </c>
      <c r="I35" s="1957"/>
      <c r="J35" s="1957"/>
      <c r="K35" s="1957"/>
      <c r="L35" s="1962"/>
      <c r="M35" s="1919">
        <f t="shared" si="2"/>
        <v>0.3</v>
      </c>
      <c r="N35" s="1963"/>
      <c r="O35" s="1957">
        <v>0.3</v>
      </c>
      <c r="P35" s="1972"/>
      <c r="Q35" s="1957"/>
      <c r="R35" s="1957"/>
      <c r="S35" s="1957"/>
      <c r="T35" s="1957"/>
      <c r="U35" s="1972"/>
      <c r="V35" s="1961"/>
    </row>
    <row r="36" spans="1:22" ht="14.25">
      <c r="A36" s="1956" t="s">
        <v>2065</v>
      </c>
      <c r="B36" s="1957">
        <v>19</v>
      </c>
      <c r="C36" s="965">
        <v>53</v>
      </c>
      <c r="D36" s="1164">
        <v>17.4</v>
      </c>
      <c r="E36" s="1164">
        <v>1</v>
      </c>
      <c r="F36" s="1957" t="s">
        <v>720</v>
      </c>
      <c r="G36" s="1879" t="s">
        <v>373</v>
      </c>
      <c r="H36" s="965" t="s">
        <v>411</v>
      </c>
      <c r="I36" s="1957"/>
      <c r="J36" s="1957"/>
      <c r="K36" s="1957"/>
      <c r="L36" s="1958"/>
      <c r="M36" s="1919">
        <f t="shared" si="2"/>
        <v>0.3</v>
      </c>
      <c r="N36" s="1963"/>
      <c r="O36" s="1957">
        <v>0.3</v>
      </c>
      <c r="P36" s="1972"/>
      <c r="Q36" s="1957"/>
      <c r="R36" s="1957"/>
      <c r="S36" s="1957"/>
      <c r="T36" s="1957"/>
      <c r="U36" s="1972"/>
      <c r="V36" s="1961"/>
    </row>
    <row r="37" spans="1:22" ht="14.25">
      <c r="A37" s="1956" t="s">
        <v>2065</v>
      </c>
      <c r="B37" s="1957">
        <v>20</v>
      </c>
      <c r="C37" s="965">
        <v>53</v>
      </c>
      <c r="D37" s="1164">
        <v>17.5</v>
      </c>
      <c r="E37" s="1164">
        <v>0.8</v>
      </c>
      <c r="F37" s="1957" t="s">
        <v>720</v>
      </c>
      <c r="G37" s="1879" t="s">
        <v>373</v>
      </c>
      <c r="H37" s="965" t="s">
        <v>411</v>
      </c>
      <c r="I37" s="1957"/>
      <c r="J37" s="1957"/>
      <c r="K37" s="1957"/>
      <c r="L37" s="1962"/>
      <c r="M37" s="1919">
        <f t="shared" si="2"/>
        <v>0.3</v>
      </c>
      <c r="N37" s="1963"/>
      <c r="O37" s="1957">
        <v>0.3</v>
      </c>
      <c r="P37" s="1972"/>
      <c r="Q37" s="1957"/>
      <c r="R37" s="1957"/>
      <c r="S37" s="1957"/>
      <c r="T37" s="1957"/>
      <c r="U37" s="1972"/>
      <c r="V37" s="1961"/>
    </row>
    <row r="38" spans="1:22" ht="14.25">
      <c r="A38" s="1956" t="s">
        <v>2065</v>
      </c>
      <c r="B38" s="1957">
        <v>21</v>
      </c>
      <c r="C38" s="965">
        <v>53</v>
      </c>
      <c r="D38" s="1164">
        <v>17.6</v>
      </c>
      <c r="E38" s="1164">
        <v>0.8</v>
      </c>
      <c r="F38" s="1957" t="s">
        <v>720</v>
      </c>
      <c r="G38" s="1879" t="s">
        <v>373</v>
      </c>
      <c r="H38" s="965" t="s">
        <v>411</v>
      </c>
      <c r="I38" s="1957"/>
      <c r="J38" s="1957"/>
      <c r="K38" s="1957"/>
      <c r="L38" s="1958"/>
      <c r="M38" s="1919">
        <f t="shared" si="2"/>
        <v>0.2</v>
      </c>
      <c r="N38" s="1963"/>
      <c r="O38" s="1957">
        <v>0.2</v>
      </c>
      <c r="P38" s="1972"/>
      <c r="Q38" s="1957"/>
      <c r="R38" s="1957"/>
      <c r="S38" s="1957"/>
      <c r="T38" s="1957"/>
      <c r="U38" s="1972"/>
      <c r="V38" s="1961"/>
    </row>
    <row r="39" spans="1:22" ht="14.25">
      <c r="A39" s="1956" t="s">
        <v>2065</v>
      </c>
      <c r="B39" s="1957">
        <v>22</v>
      </c>
      <c r="C39" s="965">
        <v>53</v>
      </c>
      <c r="D39" s="1164">
        <v>17.7</v>
      </c>
      <c r="E39" s="1164">
        <v>0.7</v>
      </c>
      <c r="F39" s="1957" t="s">
        <v>720</v>
      </c>
      <c r="G39" s="1879" t="s">
        <v>373</v>
      </c>
      <c r="H39" s="965" t="s">
        <v>411</v>
      </c>
      <c r="I39" s="1957"/>
      <c r="J39" s="1957"/>
      <c r="K39" s="1957"/>
      <c r="L39" s="1958"/>
      <c r="M39" s="1919">
        <f t="shared" si="2"/>
        <v>0.2</v>
      </c>
      <c r="N39" s="1963"/>
      <c r="O39" s="1957">
        <v>0.2</v>
      </c>
      <c r="P39" s="1972"/>
      <c r="Q39" s="1957"/>
      <c r="R39" s="1957"/>
      <c r="S39" s="1957"/>
      <c r="T39" s="1957"/>
      <c r="U39" s="1972"/>
      <c r="V39" s="1961"/>
    </row>
    <row r="40" spans="1:22" ht="14.25">
      <c r="A40" s="1956" t="s">
        <v>2065</v>
      </c>
      <c r="B40" s="1957">
        <v>23</v>
      </c>
      <c r="C40" s="965">
        <v>54</v>
      </c>
      <c r="D40" s="1164">
        <v>6.2</v>
      </c>
      <c r="E40" s="1164">
        <v>0.9</v>
      </c>
      <c r="F40" s="1957" t="s">
        <v>720</v>
      </c>
      <c r="G40" s="1879" t="s">
        <v>365</v>
      </c>
      <c r="H40" s="965" t="s">
        <v>411</v>
      </c>
      <c r="I40" s="1957"/>
      <c r="J40" s="1957"/>
      <c r="K40" s="1957"/>
      <c r="L40" s="1958"/>
      <c r="M40" s="1919">
        <f t="shared" si="2"/>
        <v>0.2</v>
      </c>
      <c r="N40" s="1963"/>
      <c r="O40" s="1957">
        <v>0.2</v>
      </c>
      <c r="P40" s="1972"/>
      <c r="Q40" s="1957"/>
      <c r="R40" s="1957"/>
      <c r="S40" s="1957"/>
      <c r="T40" s="1957"/>
      <c r="U40" s="1972"/>
      <c r="V40" s="1961"/>
    </row>
    <row r="41" spans="1:22" ht="14.25">
      <c r="A41" s="1956" t="s">
        <v>2066</v>
      </c>
      <c r="B41" s="1957">
        <v>24</v>
      </c>
      <c r="C41" s="965">
        <v>66</v>
      </c>
      <c r="D41" s="1164">
        <v>3.1</v>
      </c>
      <c r="E41" s="1164">
        <v>0.7</v>
      </c>
      <c r="F41" s="1957" t="s">
        <v>720</v>
      </c>
      <c r="G41" s="1879" t="s">
        <v>373</v>
      </c>
      <c r="H41" s="965" t="s">
        <v>411</v>
      </c>
      <c r="I41" s="1957"/>
      <c r="J41" s="1957"/>
      <c r="K41" s="1957"/>
      <c r="L41" s="1958"/>
      <c r="M41" s="1919">
        <f t="shared" si="2"/>
        <v>0.2</v>
      </c>
      <c r="N41" s="1963"/>
      <c r="O41" s="1957">
        <v>0.2</v>
      </c>
      <c r="P41" s="1972"/>
      <c r="Q41" s="1957"/>
      <c r="R41" s="1957"/>
      <c r="S41" s="1957"/>
      <c r="T41" s="1957"/>
      <c r="U41" s="1972"/>
      <c r="V41" s="1961"/>
    </row>
    <row r="42" spans="1:22" ht="14.25">
      <c r="A42" s="1956" t="s">
        <v>2059</v>
      </c>
      <c r="B42" s="1957">
        <v>25</v>
      </c>
      <c r="C42" s="965">
        <v>68</v>
      </c>
      <c r="D42" s="1164">
        <v>13.1</v>
      </c>
      <c r="E42" s="1164">
        <v>0.6</v>
      </c>
      <c r="F42" s="1957" t="s">
        <v>720</v>
      </c>
      <c r="G42" s="1879" t="s">
        <v>365</v>
      </c>
      <c r="H42" s="965" t="s">
        <v>411</v>
      </c>
      <c r="I42" s="1957"/>
      <c r="J42" s="1957"/>
      <c r="K42" s="1957"/>
      <c r="L42" s="1958"/>
      <c r="M42" s="1919">
        <f t="shared" si="2"/>
        <v>0.2</v>
      </c>
      <c r="N42" s="1963"/>
      <c r="O42" s="1957">
        <v>0.2</v>
      </c>
      <c r="P42" s="1972"/>
      <c r="Q42" s="1957"/>
      <c r="R42" s="1957"/>
      <c r="S42" s="1957"/>
      <c r="T42" s="1957"/>
      <c r="U42" s="1972"/>
      <c r="V42" s="1961"/>
    </row>
    <row r="43" spans="1:22" ht="14.25">
      <c r="A43" s="1956" t="s">
        <v>2059</v>
      </c>
      <c r="B43" s="1957">
        <v>26</v>
      </c>
      <c r="C43" s="965">
        <v>68</v>
      </c>
      <c r="D43" s="1164">
        <v>13.2</v>
      </c>
      <c r="E43" s="1164">
        <v>1</v>
      </c>
      <c r="F43" s="1957" t="s">
        <v>720</v>
      </c>
      <c r="G43" s="1879" t="s">
        <v>365</v>
      </c>
      <c r="H43" s="965" t="s">
        <v>411</v>
      </c>
      <c r="I43" s="1957"/>
      <c r="J43" s="1957"/>
      <c r="K43" s="1957"/>
      <c r="L43" s="1958"/>
      <c r="M43" s="1919">
        <f t="shared" si="2"/>
        <v>0.3</v>
      </c>
      <c r="N43" s="1963"/>
      <c r="O43" s="1957">
        <v>0.3</v>
      </c>
      <c r="P43" s="1972"/>
      <c r="Q43" s="1957"/>
      <c r="R43" s="1957"/>
      <c r="S43" s="1957"/>
      <c r="T43" s="1957"/>
      <c r="U43" s="1972"/>
      <c r="V43" s="1961"/>
    </row>
    <row r="44" spans="1:22" ht="14.25">
      <c r="A44" s="1964" t="s">
        <v>2066</v>
      </c>
      <c r="B44" s="1965">
        <v>27</v>
      </c>
      <c r="C44" s="1879">
        <v>71</v>
      </c>
      <c r="D44" s="1167">
        <v>19.1</v>
      </c>
      <c r="E44" s="1167">
        <v>0.9</v>
      </c>
      <c r="F44" s="1965" t="s">
        <v>720</v>
      </c>
      <c r="G44" s="1879" t="s">
        <v>373</v>
      </c>
      <c r="H44" s="965" t="s">
        <v>411</v>
      </c>
      <c r="I44" s="1965"/>
      <c r="J44" s="1965"/>
      <c r="K44" s="1965"/>
      <c r="L44" s="1966"/>
      <c r="M44" s="1967">
        <f t="shared" si="2"/>
        <v>0.3</v>
      </c>
      <c r="N44" s="1968"/>
      <c r="O44" s="1965">
        <v>0.3</v>
      </c>
      <c r="P44" s="1965"/>
      <c r="Q44" s="1965"/>
      <c r="R44" s="1965"/>
      <c r="S44" s="1965"/>
      <c r="T44" s="1965"/>
      <c r="U44" s="1965"/>
      <c r="V44" s="1969"/>
    </row>
    <row r="45" spans="1:22" ht="14.25">
      <c r="A45" s="148" t="s">
        <v>298</v>
      </c>
      <c r="B45" s="953"/>
      <c r="C45" s="953"/>
      <c r="D45" s="953"/>
      <c r="E45" s="962">
        <f>E44+E43+E42+E41+E40+E39+E38+E37+E36+E35+E34+E33+E32+E31+E30+E29+E28</f>
        <v>13.700000000000001</v>
      </c>
      <c r="F45" s="948"/>
      <c r="G45" s="953"/>
      <c r="H45" s="953"/>
      <c r="I45" s="953"/>
      <c r="J45" s="953"/>
      <c r="K45" s="953"/>
      <c r="L45" s="960"/>
      <c r="M45" s="961">
        <f>M44+M43+M42+M41+M40+M39+M38+M37+M36+M35+M34+M33+M32+M31+M30+M29+M28</f>
        <v>4.299999999999999</v>
      </c>
      <c r="N45" s="961">
        <f aca="true" t="shared" si="3" ref="N45:V45">N44+N43+N42+N41+N40+N39+N38+N37+N36+N35+N34+N33+N32+N31+N30+N29+N28</f>
        <v>0</v>
      </c>
      <c r="O45" s="961">
        <f t="shared" si="3"/>
        <v>4.299999999999999</v>
      </c>
      <c r="P45" s="961">
        <f t="shared" si="3"/>
        <v>0</v>
      </c>
      <c r="Q45" s="961">
        <f t="shared" si="3"/>
        <v>0</v>
      </c>
      <c r="R45" s="961">
        <f t="shared" si="3"/>
        <v>0</v>
      </c>
      <c r="S45" s="961">
        <f t="shared" si="3"/>
        <v>0</v>
      </c>
      <c r="T45" s="961">
        <f t="shared" si="3"/>
        <v>0</v>
      </c>
      <c r="U45" s="961">
        <f t="shared" si="3"/>
        <v>0</v>
      </c>
      <c r="V45" s="961">
        <f t="shared" si="3"/>
        <v>0</v>
      </c>
    </row>
    <row r="46" spans="1:22" ht="14.25">
      <c r="A46" s="451" t="s">
        <v>715</v>
      </c>
      <c r="B46" s="452"/>
      <c r="C46" s="452"/>
      <c r="D46" s="452"/>
      <c r="E46" s="956">
        <f>E45+E26</f>
        <v>21.400000000000002</v>
      </c>
      <c r="F46" s="146"/>
      <c r="G46" s="146"/>
      <c r="H46" s="146"/>
      <c r="I46" s="146"/>
      <c r="J46" s="146"/>
      <c r="K46" s="146"/>
      <c r="L46" s="146"/>
      <c r="M46" s="405">
        <f>M45+M26</f>
        <v>45.08</v>
      </c>
      <c r="N46" s="405">
        <f aca="true" t="shared" si="4" ref="N46:V46">N45+N26</f>
        <v>18.83</v>
      </c>
      <c r="O46" s="405">
        <f t="shared" si="4"/>
        <v>16.33</v>
      </c>
      <c r="P46" s="405">
        <f t="shared" si="4"/>
        <v>4.35</v>
      </c>
      <c r="Q46" s="405">
        <f t="shared" si="4"/>
        <v>4.35</v>
      </c>
      <c r="R46" s="405">
        <f t="shared" si="4"/>
        <v>0.72</v>
      </c>
      <c r="S46" s="405">
        <f t="shared" si="4"/>
        <v>0.2</v>
      </c>
      <c r="T46" s="405">
        <f t="shared" si="4"/>
        <v>0.1</v>
      </c>
      <c r="U46" s="405">
        <f t="shared" si="4"/>
        <v>0.2</v>
      </c>
      <c r="V46" s="405">
        <f t="shared" si="4"/>
        <v>0</v>
      </c>
    </row>
    <row r="47" spans="1:22" ht="14.25">
      <c r="A47" s="397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408"/>
      <c r="V47" s="104"/>
    </row>
    <row r="48" spans="1:22" ht="14.25">
      <c r="A48" s="448"/>
      <c r="B48" s="449"/>
      <c r="C48" s="449"/>
      <c r="D48" s="449"/>
      <c r="E48" s="449"/>
      <c r="F48" s="449"/>
      <c r="G48" s="449"/>
      <c r="H48" s="1949" t="s">
        <v>721</v>
      </c>
      <c r="I48" s="1949"/>
      <c r="J48" s="19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50"/>
      <c r="V48" s="104"/>
    </row>
    <row r="49" spans="1:25" ht="14.25">
      <c r="A49" s="1876" t="s">
        <v>722</v>
      </c>
      <c r="B49" s="965">
        <v>1</v>
      </c>
      <c r="C49" s="965">
        <v>4</v>
      </c>
      <c r="D49" s="965">
        <v>14.3</v>
      </c>
      <c r="E49" s="965">
        <v>0.9</v>
      </c>
      <c r="F49" s="965" t="s">
        <v>2039</v>
      </c>
      <c r="G49" s="965" t="s">
        <v>373</v>
      </c>
      <c r="H49" s="965" t="s">
        <v>411</v>
      </c>
      <c r="I49" s="965" t="s">
        <v>531</v>
      </c>
      <c r="J49" s="965" t="s">
        <v>532</v>
      </c>
      <c r="K49" s="965" t="s">
        <v>710</v>
      </c>
      <c r="L49" s="965" t="s">
        <v>2040</v>
      </c>
      <c r="M49" s="1165">
        <v>5.27</v>
      </c>
      <c r="N49" s="1165"/>
      <c r="O49" s="1165">
        <v>3.08</v>
      </c>
      <c r="P49" s="1165">
        <v>0.1</v>
      </c>
      <c r="Q49" s="965">
        <v>1.04</v>
      </c>
      <c r="R49" s="965">
        <v>1.04</v>
      </c>
      <c r="S49" s="1165"/>
      <c r="T49" s="1165">
        <v>0.01</v>
      </c>
      <c r="U49" s="1165"/>
      <c r="V49" s="1165"/>
      <c r="W49" s="1885"/>
      <c r="X49" s="977"/>
      <c r="Y49" s="977"/>
    </row>
    <row r="50" spans="1:25" ht="14.25">
      <c r="A50" s="1876" t="s">
        <v>722</v>
      </c>
      <c r="B50" s="965">
        <v>2</v>
      </c>
      <c r="C50" s="965">
        <v>13</v>
      </c>
      <c r="D50" s="965">
        <v>2.1</v>
      </c>
      <c r="E50" s="1164">
        <v>1</v>
      </c>
      <c r="F50" s="965" t="s">
        <v>2039</v>
      </c>
      <c r="G50" s="965" t="s">
        <v>373</v>
      </c>
      <c r="H50" s="965" t="s">
        <v>411</v>
      </c>
      <c r="I50" s="965" t="s">
        <v>531</v>
      </c>
      <c r="J50" s="965" t="s">
        <v>532</v>
      </c>
      <c r="K50" s="965" t="s">
        <v>710</v>
      </c>
      <c r="L50" s="965" t="s">
        <v>2040</v>
      </c>
      <c r="M50" s="1165">
        <v>5.83</v>
      </c>
      <c r="N50" s="1165"/>
      <c r="O50" s="1165">
        <v>3.42</v>
      </c>
      <c r="P50" s="1165">
        <v>0.1</v>
      </c>
      <c r="Q50" s="965">
        <v>1.15</v>
      </c>
      <c r="R50" s="965">
        <v>1.15</v>
      </c>
      <c r="S50" s="965"/>
      <c r="T50" s="1165">
        <v>0.01</v>
      </c>
      <c r="U50" s="1165"/>
      <c r="V50" s="1165"/>
      <c r="W50" s="1885"/>
      <c r="X50" s="977"/>
      <c r="Y50" s="977"/>
    </row>
    <row r="51" spans="1:25" ht="14.25">
      <c r="A51" s="1876" t="s">
        <v>722</v>
      </c>
      <c r="B51" s="965">
        <v>3</v>
      </c>
      <c r="C51" s="965">
        <v>14</v>
      </c>
      <c r="D51" s="965">
        <v>25.1</v>
      </c>
      <c r="E51" s="1164">
        <v>1</v>
      </c>
      <c r="F51" s="965" t="s">
        <v>708</v>
      </c>
      <c r="G51" s="965" t="s">
        <v>342</v>
      </c>
      <c r="H51" s="965" t="s">
        <v>411</v>
      </c>
      <c r="I51" s="965" t="s">
        <v>531</v>
      </c>
      <c r="J51" s="965" t="s">
        <v>532</v>
      </c>
      <c r="K51" s="965" t="s">
        <v>710</v>
      </c>
      <c r="L51" s="965" t="s">
        <v>2041</v>
      </c>
      <c r="M51" s="1165">
        <f aca="true" t="shared" si="5" ref="M51:M67">N51+O51+P51+Q51+R51</f>
        <v>5.720000000000001</v>
      </c>
      <c r="N51" s="1165">
        <v>3.43</v>
      </c>
      <c r="O51" s="1165">
        <v>1.15</v>
      </c>
      <c r="P51" s="1165"/>
      <c r="Q51" s="965">
        <v>0.57</v>
      </c>
      <c r="R51" s="965">
        <v>0.57</v>
      </c>
      <c r="S51" s="965"/>
      <c r="T51" s="1165"/>
      <c r="U51" s="1165"/>
      <c r="V51" s="1165"/>
      <c r="W51" s="1885"/>
      <c r="X51" s="977"/>
      <c r="Y51" s="977"/>
    </row>
    <row r="52" spans="1:25" ht="14.25">
      <c r="A52" s="1876" t="s">
        <v>722</v>
      </c>
      <c r="B52" s="965">
        <v>4</v>
      </c>
      <c r="C52" s="965">
        <v>14</v>
      </c>
      <c r="D52" s="965">
        <v>25.2</v>
      </c>
      <c r="E52" s="1164">
        <v>1</v>
      </c>
      <c r="F52" s="965" t="s">
        <v>708</v>
      </c>
      <c r="G52" s="965" t="s">
        <v>342</v>
      </c>
      <c r="H52" s="965" t="s">
        <v>411</v>
      </c>
      <c r="I52" s="965" t="s">
        <v>532</v>
      </c>
      <c r="J52" s="965" t="s">
        <v>532</v>
      </c>
      <c r="K52" s="965" t="s">
        <v>710</v>
      </c>
      <c r="L52" s="965" t="s">
        <v>2041</v>
      </c>
      <c r="M52" s="1165">
        <f t="shared" si="5"/>
        <v>5.720000000000001</v>
      </c>
      <c r="N52" s="1165">
        <v>3.43</v>
      </c>
      <c r="O52" s="1165">
        <v>1.15</v>
      </c>
      <c r="P52" s="1165"/>
      <c r="Q52" s="965">
        <v>0.57</v>
      </c>
      <c r="R52" s="965">
        <v>0.57</v>
      </c>
      <c r="S52" s="965"/>
      <c r="T52" s="1165"/>
      <c r="U52" s="1165"/>
      <c r="V52" s="1165"/>
      <c r="W52" s="1885"/>
      <c r="X52" s="977"/>
      <c r="Y52" s="977"/>
    </row>
    <row r="53" spans="1:25" ht="14.25">
      <c r="A53" s="1876" t="s">
        <v>722</v>
      </c>
      <c r="B53" s="965">
        <v>5</v>
      </c>
      <c r="C53" s="965">
        <v>24</v>
      </c>
      <c r="D53" s="965">
        <v>1.2</v>
      </c>
      <c r="E53" s="965">
        <v>0.7</v>
      </c>
      <c r="F53" s="965" t="s">
        <v>2022</v>
      </c>
      <c r="G53" s="965" t="s">
        <v>342</v>
      </c>
      <c r="H53" s="965" t="s">
        <v>411</v>
      </c>
      <c r="I53" s="965" t="s">
        <v>531</v>
      </c>
      <c r="J53" s="965" t="s">
        <v>532</v>
      </c>
      <c r="K53" s="965" t="s">
        <v>2000</v>
      </c>
      <c r="L53" s="965" t="s">
        <v>2042</v>
      </c>
      <c r="M53" s="1165">
        <f>S53</f>
        <v>0.28</v>
      </c>
      <c r="N53" s="1165"/>
      <c r="O53" s="1165"/>
      <c r="P53" s="1165"/>
      <c r="Q53" s="965"/>
      <c r="R53" s="1165"/>
      <c r="S53" s="965">
        <v>0.28</v>
      </c>
      <c r="T53" s="1165"/>
      <c r="U53" s="1165"/>
      <c r="V53" s="1165"/>
      <c r="W53" s="1885"/>
      <c r="X53" s="977"/>
      <c r="Y53" s="977"/>
    </row>
    <row r="54" spans="1:25" ht="14.25">
      <c r="A54" s="1876" t="s">
        <v>722</v>
      </c>
      <c r="B54" s="965">
        <v>6</v>
      </c>
      <c r="C54" s="965">
        <v>31</v>
      </c>
      <c r="D54" s="965">
        <v>20</v>
      </c>
      <c r="E54" s="965">
        <v>0.7</v>
      </c>
      <c r="F54" s="965" t="s">
        <v>2039</v>
      </c>
      <c r="G54" s="965" t="s">
        <v>342</v>
      </c>
      <c r="H54" s="965" t="s">
        <v>411</v>
      </c>
      <c r="I54" s="965" t="s">
        <v>531</v>
      </c>
      <c r="J54" s="965" t="s">
        <v>532</v>
      </c>
      <c r="K54" s="965" t="s">
        <v>710</v>
      </c>
      <c r="L54" s="965" t="s">
        <v>2043</v>
      </c>
      <c r="M54" s="1165">
        <f t="shared" si="5"/>
        <v>4.3</v>
      </c>
      <c r="N54" s="1165">
        <v>1.2</v>
      </c>
      <c r="O54" s="1165">
        <v>2.4</v>
      </c>
      <c r="P54" s="1165">
        <v>0.1</v>
      </c>
      <c r="Q54" s="1165">
        <v>0.1</v>
      </c>
      <c r="R54" s="1165">
        <v>0.5</v>
      </c>
      <c r="S54" s="1165"/>
      <c r="T54" s="965"/>
      <c r="U54" s="965"/>
      <c r="V54" s="965"/>
      <c r="W54" s="1886"/>
      <c r="X54" s="977"/>
      <c r="Y54" s="977"/>
    </row>
    <row r="55" spans="1:25" ht="14.25">
      <c r="A55" s="1876" t="s">
        <v>722</v>
      </c>
      <c r="B55" s="965">
        <v>7</v>
      </c>
      <c r="C55" s="965">
        <v>41</v>
      </c>
      <c r="D55" s="965">
        <v>27.2</v>
      </c>
      <c r="E55" s="965">
        <v>0.8</v>
      </c>
      <c r="F55" s="965" t="s">
        <v>708</v>
      </c>
      <c r="G55" s="965" t="s">
        <v>342</v>
      </c>
      <c r="H55" s="965" t="s">
        <v>411</v>
      </c>
      <c r="I55" s="965" t="s">
        <v>531</v>
      </c>
      <c r="J55" s="965" t="s">
        <v>532</v>
      </c>
      <c r="K55" s="965" t="s">
        <v>710</v>
      </c>
      <c r="L55" s="965" t="s">
        <v>2044</v>
      </c>
      <c r="M55" s="1165">
        <v>4.71</v>
      </c>
      <c r="N55" s="1165">
        <v>2.75</v>
      </c>
      <c r="O55" s="1165">
        <v>0.92</v>
      </c>
      <c r="P55" s="1165"/>
      <c r="Q55" s="965">
        <v>0.46</v>
      </c>
      <c r="R55" s="1165">
        <v>0.56</v>
      </c>
      <c r="S55" s="1165"/>
      <c r="T55" s="965"/>
      <c r="U55" s="965">
        <v>0.01</v>
      </c>
      <c r="V55" s="965"/>
      <c r="W55" s="1886"/>
      <c r="X55" s="977"/>
      <c r="Y55" s="977"/>
    </row>
    <row r="56" spans="1:25" ht="14.25">
      <c r="A56" s="1876" t="s">
        <v>722</v>
      </c>
      <c r="B56" s="965">
        <v>8</v>
      </c>
      <c r="C56" s="965">
        <v>46</v>
      </c>
      <c r="D56" s="965">
        <v>20</v>
      </c>
      <c r="E56" s="1164">
        <v>0.9</v>
      </c>
      <c r="F56" s="965" t="s">
        <v>708</v>
      </c>
      <c r="G56" s="965" t="s">
        <v>342</v>
      </c>
      <c r="H56" s="965" t="s">
        <v>411</v>
      </c>
      <c r="I56" s="965" t="s">
        <v>531</v>
      </c>
      <c r="J56" s="965" t="s">
        <v>532</v>
      </c>
      <c r="K56" s="965" t="s">
        <v>710</v>
      </c>
      <c r="L56" s="965" t="s">
        <v>2044</v>
      </c>
      <c r="M56" s="1165">
        <v>5.25</v>
      </c>
      <c r="N56" s="1165">
        <v>3.08</v>
      </c>
      <c r="O56" s="1165">
        <v>1.04</v>
      </c>
      <c r="P56" s="1165"/>
      <c r="Q56" s="965">
        <v>0.51</v>
      </c>
      <c r="R56" s="965">
        <v>0.61</v>
      </c>
      <c r="S56" s="1165"/>
      <c r="T56" s="1165"/>
      <c r="U56" s="1165">
        <v>0.01</v>
      </c>
      <c r="V56" s="1165"/>
      <c r="W56" s="1885"/>
      <c r="X56" s="977"/>
      <c r="Y56" s="977"/>
    </row>
    <row r="57" spans="1:25" ht="14.25">
      <c r="A57" s="1876" t="s">
        <v>722</v>
      </c>
      <c r="B57" s="965">
        <v>9</v>
      </c>
      <c r="C57" s="965">
        <v>47</v>
      </c>
      <c r="D57" s="965">
        <v>5.3</v>
      </c>
      <c r="E57" s="1164">
        <v>1</v>
      </c>
      <c r="F57" s="965" t="s">
        <v>2039</v>
      </c>
      <c r="G57" s="965" t="s">
        <v>342</v>
      </c>
      <c r="H57" s="965" t="s">
        <v>411</v>
      </c>
      <c r="I57" s="965" t="s">
        <v>531</v>
      </c>
      <c r="J57" s="965" t="s">
        <v>532</v>
      </c>
      <c r="K57" s="965" t="s">
        <v>710</v>
      </c>
      <c r="L57" s="965" t="s">
        <v>2043</v>
      </c>
      <c r="M57" s="1165">
        <f t="shared" si="5"/>
        <v>6.02</v>
      </c>
      <c r="N57" s="1165">
        <v>1.72</v>
      </c>
      <c r="O57" s="1165">
        <v>3.43</v>
      </c>
      <c r="P57" s="1165">
        <v>0.1</v>
      </c>
      <c r="Q57" s="1165">
        <v>0.1</v>
      </c>
      <c r="R57" s="965">
        <v>0.67</v>
      </c>
      <c r="S57" s="1165"/>
      <c r="T57" s="1165"/>
      <c r="U57" s="1165"/>
      <c r="V57" s="1165"/>
      <c r="W57" s="1885"/>
      <c r="X57" s="977"/>
      <c r="Y57" s="977"/>
    </row>
    <row r="58" spans="1:25" ht="14.25">
      <c r="A58" s="1876" t="s">
        <v>722</v>
      </c>
      <c r="B58" s="965">
        <v>10</v>
      </c>
      <c r="C58" s="965">
        <v>48</v>
      </c>
      <c r="D58" s="965">
        <v>7</v>
      </c>
      <c r="E58" s="965">
        <v>0.7</v>
      </c>
      <c r="F58" s="965" t="s">
        <v>708</v>
      </c>
      <c r="G58" s="965" t="s">
        <v>342</v>
      </c>
      <c r="H58" s="965" t="s">
        <v>411</v>
      </c>
      <c r="I58" s="965" t="s">
        <v>531</v>
      </c>
      <c r="J58" s="965" t="s">
        <v>532</v>
      </c>
      <c r="K58" s="965" t="s">
        <v>710</v>
      </c>
      <c r="L58" s="965" t="s">
        <v>2044</v>
      </c>
      <c r="M58" s="1165">
        <v>4.12</v>
      </c>
      <c r="N58" s="1165">
        <v>2.4</v>
      </c>
      <c r="O58" s="1165">
        <v>0.81</v>
      </c>
      <c r="P58" s="1165"/>
      <c r="Q58" s="965">
        <v>0.4</v>
      </c>
      <c r="R58" s="965">
        <v>0.5</v>
      </c>
      <c r="S58" s="965"/>
      <c r="T58" s="1165"/>
      <c r="U58" s="1165">
        <v>0.01</v>
      </c>
      <c r="V58" s="1165"/>
      <c r="W58" s="1886"/>
      <c r="X58" s="977"/>
      <c r="Y58" s="977"/>
    </row>
    <row r="59" spans="1:25" ht="14.25">
      <c r="A59" s="1876" t="s">
        <v>722</v>
      </c>
      <c r="B59" s="965">
        <v>11</v>
      </c>
      <c r="C59" s="965">
        <v>49</v>
      </c>
      <c r="D59" s="965">
        <v>2.2</v>
      </c>
      <c r="E59" s="1164">
        <v>1</v>
      </c>
      <c r="F59" s="965" t="s">
        <v>708</v>
      </c>
      <c r="G59" s="965" t="s">
        <v>215</v>
      </c>
      <c r="H59" s="965" t="s">
        <v>411</v>
      </c>
      <c r="I59" s="965" t="s">
        <v>531</v>
      </c>
      <c r="J59" s="965" t="s">
        <v>532</v>
      </c>
      <c r="K59" s="965" t="s">
        <v>710</v>
      </c>
      <c r="L59" s="965" t="s">
        <v>2045</v>
      </c>
      <c r="M59" s="1165">
        <f t="shared" si="5"/>
        <v>6.01</v>
      </c>
      <c r="N59" s="1165">
        <v>3.43</v>
      </c>
      <c r="O59" s="1165">
        <v>1.71</v>
      </c>
      <c r="P59" s="1165">
        <v>0.1</v>
      </c>
      <c r="Q59" s="1165">
        <v>0.1</v>
      </c>
      <c r="R59" s="965">
        <v>0.67</v>
      </c>
      <c r="S59" s="1165"/>
      <c r="T59" s="1165"/>
      <c r="U59" s="1165"/>
      <c r="V59" s="1165"/>
      <c r="W59" s="1885"/>
      <c r="X59" s="977"/>
      <c r="Y59" s="977"/>
    </row>
    <row r="60" spans="1:25" ht="14.25">
      <c r="A60" s="1876" t="s">
        <v>722</v>
      </c>
      <c r="B60" s="965">
        <v>12</v>
      </c>
      <c r="C60" s="965">
        <v>58</v>
      </c>
      <c r="D60" s="1950" t="s">
        <v>2046</v>
      </c>
      <c r="E60" s="965">
        <v>0.8</v>
      </c>
      <c r="F60" s="965" t="s">
        <v>708</v>
      </c>
      <c r="G60" s="965" t="s">
        <v>215</v>
      </c>
      <c r="H60" s="965" t="s">
        <v>411</v>
      </c>
      <c r="I60" s="965" t="s">
        <v>531</v>
      </c>
      <c r="J60" s="965" t="s">
        <v>532</v>
      </c>
      <c r="K60" s="965" t="s">
        <v>710</v>
      </c>
      <c r="L60" s="965" t="s">
        <v>2045</v>
      </c>
      <c r="M60" s="1165">
        <f t="shared" si="5"/>
        <v>4.77</v>
      </c>
      <c r="N60" s="1165">
        <v>2.74</v>
      </c>
      <c r="O60" s="1165">
        <v>1.37</v>
      </c>
      <c r="P60" s="1165">
        <v>0.1</v>
      </c>
      <c r="Q60" s="1165">
        <v>0.1</v>
      </c>
      <c r="R60" s="965">
        <v>0.46</v>
      </c>
      <c r="S60" s="1165"/>
      <c r="T60" s="1165"/>
      <c r="U60" s="1165"/>
      <c r="V60" s="1165"/>
      <c r="W60" s="1885"/>
      <c r="X60" s="977"/>
      <c r="Y60" s="977"/>
    </row>
    <row r="61" spans="1:25" ht="14.25">
      <c r="A61" s="1876" t="s">
        <v>722</v>
      </c>
      <c r="B61" s="965">
        <v>13</v>
      </c>
      <c r="C61" s="965">
        <v>58</v>
      </c>
      <c r="D61" s="965">
        <v>52.3</v>
      </c>
      <c r="E61" s="965">
        <v>0.9</v>
      </c>
      <c r="F61" s="965" t="s">
        <v>2039</v>
      </c>
      <c r="G61" s="965" t="s">
        <v>342</v>
      </c>
      <c r="H61" s="965" t="s">
        <v>411</v>
      </c>
      <c r="I61" s="965" t="s">
        <v>531</v>
      </c>
      <c r="J61" s="965" t="s">
        <v>532</v>
      </c>
      <c r="K61" s="965" t="s">
        <v>710</v>
      </c>
      <c r="L61" s="965" t="s">
        <v>2043</v>
      </c>
      <c r="M61" s="1165">
        <f t="shared" si="5"/>
        <v>5.4399999999999995</v>
      </c>
      <c r="N61" s="1165">
        <v>1.55</v>
      </c>
      <c r="O61" s="1165">
        <v>3.08</v>
      </c>
      <c r="P61" s="1165">
        <v>0.1</v>
      </c>
      <c r="Q61" s="965">
        <v>0.1</v>
      </c>
      <c r="R61" s="965">
        <v>0.61</v>
      </c>
      <c r="S61" s="1165"/>
      <c r="T61" s="1165"/>
      <c r="U61" s="1165"/>
      <c r="V61" s="1165"/>
      <c r="W61" s="1885"/>
      <c r="X61" s="977"/>
      <c r="Y61" s="977"/>
    </row>
    <row r="62" spans="1:25" ht="14.25">
      <c r="A62" s="1876" t="s">
        <v>722</v>
      </c>
      <c r="B62" s="965">
        <v>14</v>
      </c>
      <c r="C62" s="965">
        <v>61</v>
      </c>
      <c r="D62" s="1950" t="s">
        <v>1314</v>
      </c>
      <c r="E62" s="1164">
        <v>0.8</v>
      </c>
      <c r="F62" s="965" t="s">
        <v>2039</v>
      </c>
      <c r="G62" s="965" t="s">
        <v>373</v>
      </c>
      <c r="H62" s="965" t="s">
        <v>411</v>
      </c>
      <c r="I62" s="965" t="s">
        <v>531</v>
      </c>
      <c r="J62" s="965" t="s">
        <v>532</v>
      </c>
      <c r="K62" s="965" t="s">
        <v>710</v>
      </c>
      <c r="L62" s="965" t="s">
        <v>2040</v>
      </c>
      <c r="M62" s="1165">
        <v>4.69</v>
      </c>
      <c r="N62" s="1165"/>
      <c r="O62" s="1165">
        <v>2.74</v>
      </c>
      <c r="P62" s="1165"/>
      <c r="Q62" s="965">
        <v>0.92</v>
      </c>
      <c r="R62" s="965">
        <v>1.02</v>
      </c>
      <c r="S62" s="1165"/>
      <c r="T62" s="1165">
        <v>0.01</v>
      </c>
      <c r="U62" s="1165"/>
      <c r="V62" s="1165"/>
      <c r="W62" s="1885"/>
      <c r="X62" s="977"/>
      <c r="Y62" s="977"/>
    </row>
    <row r="63" spans="1:25" ht="14.25">
      <c r="A63" s="1876" t="s">
        <v>722</v>
      </c>
      <c r="B63" s="965">
        <v>15</v>
      </c>
      <c r="C63" s="965">
        <v>62</v>
      </c>
      <c r="D63" s="965">
        <v>11.1</v>
      </c>
      <c r="E63" s="1164">
        <v>1</v>
      </c>
      <c r="F63" s="965" t="s">
        <v>2039</v>
      </c>
      <c r="G63" s="965" t="s">
        <v>373</v>
      </c>
      <c r="H63" s="965" t="s">
        <v>411</v>
      </c>
      <c r="I63" s="965" t="s">
        <v>531</v>
      </c>
      <c r="J63" s="965" t="s">
        <v>532</v>
      </c>
      <c r="K63" s="965" t="s">
        <v>710</v>
      </c>
      <c r="L63" s="965" t="s">
        <v>2040</v>
      </c>
      <c r="M63" s="1165">
        <f t="shared" si="5"/>
        <v>5.82</v>
      </c>
      <c r="N63" s="1165"/>
      <c r="O63" s="1165">
        <v>3.42</v>
      </c>
      <c r="P63" s="1165"/>
      <c r="Q63" s="965">
        <v>1.15</v>
      </c>
      <c r="R63" s="965">
        <v>1.25</v>
      </c>
      <c r="S63" s="1165"/>
      <c r="T63" s="1165">
        <v>0.01</v>
      </c>
      <c r="U63" s="1165"/>
      <c r="V63" s="1165"/>
      <c r="W63" s="1885"/>
      <c r="X63" s="977"/>
      <c r="Y63" s="977"/>
    </row>
    <row r="64" spans="1:25" ht="14.25">
      <c r="A64" s="1876" t="s">
        <v>722</v>
      </c>
      <c r="B64" s="965">
        <v>16</v>
      </c>
      <c r="C64" s="965">
        <v>67</v>
      </c>
      <c r="D64" s="965">
        <v>5.1</v>
      </c>
      <c r="E64" s="965">
        <v>0.7</v>
      </c>
      <c r="F64" s="965" t="s">
        <v>708</v>
      </c>
      <c r="G64" s="965" t="s">
        <v>342</v>
      </c>
      <c r="H64" s="965" t="s">
        <v>411</v>
      </c>
      <c r="I64" s="965" t="s">
        <v>531</v>
      </c>
      <c r="J64" s="965" t="s">
        <v>532</v>
      </c>
      <c r="K64" s="965" t="s">
        <v>710</v>
      </c>
      <c r="L64" s="965" t="s">
        <v>2044</v>
      </c>
      <c r="M64" s="1165">
        <v>4.12</v>
      </c>
      <c r="N64" s="1165">
        <v>2.4</v>
      </c>
      <c r="O64" s="1165">
        <v>0.81</v>
      </c>
      <c r="P64" s="1165"/>
      <c r="Q64" s="1165">
        <v>0.4</v>
      </c>
      <c r="R64" s="1165">
        <v>0.5</v>
      </c>
      <c r="S64" s="1165"/>
      <c r="T64" s="1165"/>
      <c r="U64" s="1165">
        <v>0.01</v>
      </c>
      <c r="V64" s="1165"/>
      <c r="W64" s="1885"/>
      <c r="X64" s="977"/>
      <c r="Y64" s="977"/>
    </row>
    <row r="65" spans="1:25" ht="14.25">
      <c r="A65" s="1876" t="s">
        <v>722</v>
      </c>
      <c r="B65" s="965">
        <v>17</v>
      </c>
      <c r="C65" s="965">
        <v>68</v>
      </c>
      <c r="D65" s="1950" t="s">
        <v>2047</v>
      </c>
      <c r="E65" s="1164">
        <v>1</v>
      </c>
      <c r="F65" s="965" t="s">
        <v>2039</v>
      </c>
      <c r="G65" s="965" t="s">
        <v>373</v>
      </c>
      <c r="H65" s="965" t="s">
        <v>411</v>
      </c>
      <c r="I65" s="965" t="s">
        <v>531</v>
      </c>
      <c r="J65" s="965" t="s">
        <v>532</v>
      </c>
      <c r="K65" s="965" t="s">
        <v>710</v>
      </c>
      <c r="L65" s="965" t="s">
        <v>2048</v>
      </c>
      <c r="M65" s="1165">
        <v>5.83</v>
      </c>
      <c r="N65" s="1165"/>
      <c r="O65" s="1165">
        <v>3.42</v>
      </c>
      <c r="P65" s="1165"/>
      <c r="Q65" s="965">
        <v>1.15</v>
      </c>
      <c r="R65" s="965">
        <v>1.25</v>
      </c>
      <c r="S65" s="1165"/>
      <c r="T65" s="1165">
        <v>0.01</v>
      </c>
      <c r="U65" s="1165"/>
      <c r="V65" s="1165"/>
      <c r="W65" s="1885"/>
      <c r="X65" s="977"/>
      <c r="Y65" s="977"/>
    </row>
    <row r="66" spans="1:25" ht="14.25">
      <c r="A66" s="1876" t="s">
        <v>722</v>
      </c>
      <c r="B66" s="965">
        <v>18</v>
      </c>
      <c r="C66" s="965">
        <v>71</v>
      </c>
      <c r="D66" s="965">
        <v>31</v>
      </c>
      <c r="E66" s="965">
        <v>0.9</v>
      </c>
      <c r="F66" s="965" t="s">
        <v>708</v>
      </c>
      <c r="G66" s="965" t="s">
        <v>342</v>
      </c>
      <c r="H66" s="965" t="s">
        <v>411</v>
      </c>
      <c r="I66" s="965" t="s">
        <v>531</v>
      </c>
      <c r="J66" s="965" t="s">
        <v>532</v>
      </c>
      <c r="K66" s="965" t="s">
        <v>710</v>
      </c>
      <c r="L66" s="965" t="s">
        <v>2044</v>
      </c>
      <c r="M66" s="1165">
        <v>5.25</v>
      </c>
      <c r="N66" s="1165">
        <v>3.08</v>
      </c>
      <c r="O66" s="1165">
        <v>1.04</v>
      </c>
      <c r="P66" s="1165"/>
      <c r="Q66" s="965">
        <v>0.51</v>
      </c>
      <c r="R66" s="965">
        <v>0.61</v>
      </c>
      <c r="S66" s="1165"/>
      <c r="T66" s="1165"/>
      <c r="U66" s="1165">
        <v>0.01</v>
      </c>
      <c r="V66" s="1165"/>
      <c r="W66" s="1885"/>
      <c r="X66" s="977"/>
      <c r="Y66" s="977"/>
    </row>
    <row r="67" spans="1:25" ht="14.25">
      <c r="A67" s="1878" t="s">
        <v>722</v>
      </c>
      <c r="B67" s="1879">
        <v>19</v>
      </c>
      <c r="C67" s="1879">
        <v>29</v>
      </c>
      <c r="D67" s="1879">
        <v>81</v>
      </c>
      <c r="E67" s="1879">
        <v>1.3</v>
      </c>
      <c r="F67" s="1879" t="s">
        <v>708</v>
      </c>
      <c r="G67" s="1879" t="s">
        <v>215</v>
      </c>
      <c r="H67" s="1879" t="s">
        <v>411</v>
      </c>
      <c r="I67" s="1879" t="s">
        <v>531</v>
      </c>
      <c r="J67" s="1879" t="s">
        <v>532</v>
      </c>
      <c r="K67" s="1879" t="s">
        <v>710</v>
      </c>
      <c r="L67" s="1879" t="s">
        <v>2045</v>
      </c>
      <c r="M67" s="1893">
        <f t="shared" si="5"/>
        <v>8.86</v>
      </c>
      <c r="N67" s="1893">
        <v>4.46</v>
      </c>
      <c r="O67" s="1893">
        <v>2.22</v>
      </c>
      <c r="P67" s="1893">
        <v>0.1</v>
      </c>
      <c r="Q67" s="1893">
        <v>0.1</v>
      </c>
      <c r="R67" s="1879">
        <v>1.98</v>
      </c>
      <c r="S67" s="1893"/>
      <c r="T67" s="1893"/>
      <c r="U67" s="1893"/>
      <c r="V67" s="1893"/>
      <c r="W67" s="1951"/>
      <c r="X67" s="1929"/>
      <c r="Y67" s="1929"/>
    </row>
    <row r="68" spans="1:25" ht="14.25">
      <c r="A68" s="402" t="s">
        <v>298</v>
      </c>
      <c r="B68" s="399"/>
      <c r="C68" s="399"/>
      <c r="D68" s="399"/>
      <c r="E68" s="952">
        <f>E67+E66+E65+E64+E63+E62+E61+E60+E59+E58+E57+E56+E55+E54+E53+E52+E51+E50+E49</f>
        <v>17.099999999999998</v>
      </c>
      <c r="F68" s="2417"/>
      <c r="G68" s="2417"/>
      <c r="H68" s="2417"/>
      <c r="I68" s="2417"/>
      <c r="J68" s="2417"/>
      <c r="K68" s="2417"/>
      <c r="L68" s="2417"/>
      <c r="M68" s="2417">
        <f aca="true" t="shared" si="6" ref="F68:Y68">M67+M66+M65+M64+M63+M62+M61+M60+M59+M58+M57+M56+M55+M54+M53+M52+M51+M50+M49</f>
        <v>98.00999999999998</v>
      </c>
      <c r="N68" s="2417">
        <f t="shared" si="6"/>
        <v>35.67</v>
      </c>
      <c r="O68" s="2417">
        <f t="shared" si="6"/>
        <v>37.209999999999994</v>
      </c>
      <c r="P68" s="2417">
        <f t="shared" si="6"/>
        <v>0.7999999999999999</v>
      </c>
      <c r="Q68" s="2417">
        <f t="shared" si="6"/>
        <v>9.43</v>
      </c>
      <c r="R68" s="2417">
        <f t="shared" si="6"/>
        <v>14.52</v>
      </c>
      <c r="S68" s="2417">
        <f t="shared" si="6"/>
        <v>0.28</v>
      </c>
      <c r="T68" s="2417">
        <f t="shared" si="6"/>
        <v>0.05</v>
      </c>
      <c r="U68" s="2417">
        <f t="shared" si="6"/>
        <v>0.05</v>
      </c>
      <c r="V68" s="2417">
        <f t="shared" si="6"/>
        <v>0</v>
      </c>
      <c r="W68" s="2417">
        <f t="shared" si="6"/>
        <v>0</v>
      </c>
      <c r="X68" s="2417">
        <f t="shared" si="6"/>
        <v>0</v>
      </c>
      <c r="Y68" s="2417">
        <f t="shared" si="6"/>
        <v>0</v>
      </c>
    </row>
    <row r="69" spans="1:22" ht="14.25">
      <c r="A69" s="453"/>
      <c r="B69" s="454" t="s">
        <v>713</v>
      </c>
      <c r="C69" s="455"/>
      <c r="D69" s="455"/>
      <c r="E69" s="455"/>
      <c r="F69" s="456"/>
      <c r="G69" s="456"/>
      <c r="H69" s="457"/>
      <c r="I69" s="457"/>
      <c r="J69" s="457"/>
      <c r="K69" s="457"/>
      <c r="L69" s="458"/>
      <c r="M69" s="457"/>
      <c r="N69" s="459"/>
      <c r="O69" s="457"/>
      <c r="P69" s="457"/>
      <c r="Q69" s="457"/>
      <c r="R69" s="457"/>
      <c r="S69" s="460"/>
      <c r="T69" s="461"/>
      <c r="U69" s="461"/>
      <c r="V69" s="104"/>
    </row>
    <row r="70" spans="1:22" ht="14.25">
      <c r="A70" s="1876" t="s">
        <v>722</v>
      </c>
      <c r="B70" s="965">
        <v>13</v>
      </c>
      <c r="C70" s="965">
        <v>9</v>
      </c>
      <c r="D70" s="965">
        <v>19.3</v>
      </c>
      <c r="E70" s="965">
        <v>0.8</v>
      </c>
      <c r="F70" s="965" t="s">
        <v>708</v>
      </c>
      <c r="G70" s="965" t="s">
        <v>342</v>
      </c>
      <c r="H70" s="965" t="s">
        <v>411</v>
      </c>
      <c r="I70" s="948"/>
      <c r="J70" s="948"/>
      <c r="K70" s="948"/>
      <c r="L70" s="1154"/>
      <c r="M70" s="967"/>
      <c r="N70" s="950"/>
      <c r="O70" s="950"/>
      <c r="P70" s="950"/>
      <c r="Q70" s="950"/>
      <c r="R70" s="950"/>
      <c r="S70" s="950"/>
      <c r="T70" s="950"/>
      <c r="U70" s="950"/>
      <c r="V70" s="104"/>
    </row>
    <row r="71" spans="1:22" ht="14.25">
      <c r="A71" s="1876" t="s">
        <v>722</v>
      </c>
      <c r="B71" s="965">
        <v>14</v>
      </c>
      <c r="C71" s="965">
        <v>14</v>
      </c>
      <c r="D71" s="965">
        <v>13.2</v>
      </c>
      <c r="E71" s="965">
        <v>0.8</v>
      </c>
      <c r="F71" s="965" t="s">
        <v>2049</v>
      </c>
      <c r="G71" s="965" t="s">
        <v>723</v>
      </c>
      <c r="H71" s="965" t="s">
        <v>411</v>
      </c>
      <c r="I71" s="948"/>
      <c r="J71" s="948"/>
      <c r="K71" s="948"/>
      <c r="L71" s="1154"/>
      <c r="M71" s="967"/>
      <c r="N71" s="950"/>
      <c r="O71" s="950"/>
      <c r="P71" s="950"/>
      <c r="Q71" s="950"/>
      <c r="R71" s="950"/>
      <c r="S71" s="950"/>
      <c r="T71" s="950"/>
      <c r="U71" s="950"/>
      <c r="V71" s="104"/>
    </row>
    <row r="72" spans="1:22" ht="14.25">
      <c r="A72" s="1876" t="s">
        <v>722</v>
      </c>
      <c r="B72" s="965">
        <v>15</v>
      </c>
      <c r="C72" s="965">
        <v>18</v>
      </c>
      <c r="D72" s="1952">
        <v>3</v>
      </c>
      <c r="E72" s="965">
        <v>0.6</v>
      </c>
      <c r="F72" s="965" t="s">
        <v>2049</v>
      </c>
      <c r="G72" s="965" t="s">
        <v>354</v>
      </c>
      <c r="H72" s="965" t="s">
        <v>411</v>
      </c>
      <c r="I72" s="948"/>
      <c r="J72" s="948"/>
      <c r="K72" s="948"/>
      <c r="L72" s="1154"/>
      <c r="M72" s="967"/>
      <c r="N72" s="950"/>
      <c r="O72" s="950"/>
      <c r="P72" s="950"/>
      <c r="Q72" s="950"/>
      <c r="R72" s="950"/>
      <c r="S72" s="950"/>
      <c r="T72" s="950"/>
      <c r="U72" s="950"/>
      <c r="V72" s="104"/>
    </row>
    <row r="73" spans="1:22" ht="14.25">
      <c r="A73" s="1876" t="s">
        <v>722</v>
      </c>
      <c r="B73" s="965">
        <v>16</v>
      </c>
      <c r="C73" s="965">
        <v>18</v>
      </c>
      <c r="D73" s="965">
        <v>17.1</v>
      </c>
      <c r="E73" s="1164">
        <v>1</v>
      </c>
      <c r="F73" s="965" t="s">
        <v>2049</v>
      </c>
      <c r="G73" s="965" t="s">
        <v>354</v>
      </c>
      <c r="H73" s="965" t="s">
        <v>411</v>
      </c>
      <c r="I73" s="948"/>
      <c r="J73" s="948"/>
      <c r="K73" s="948"/>
      <c r="L73" s="1154"/>
      <c r="M73" s="967"/>
      <c r="N73" s="950"/>
      <c r="O73" s="950"/>
      <c r="P73" s="950"/>
      <c r="Q73" s="950"/>
      <c r="R73" s="950"/>
      <c r="S73" s="950"/>
      <c r="T73" s="950"/>
      <c r="U73" s="950"/>
      <c r="V73" s="104"/>
    </row>
    <row r="74" spans="1:22" ht="14.25">
      <c r="A74" s="1876" t="s">
        <v>722</v>
      </c>
      <c r="B74" s="965">
        <v>17</v>
      </c>
      <c r="C74" s="965">
        <v>18</v>
      </c>
      <c r="D74" s="965">
        <v>17.2</v>
      </c>
      <c r="E74" s="1164">
        <v>1</v>
      </c>
      <c r="F74" s="965" t="s">
        <v>2049</v>
      </c>
      <c r="G74" s="965" t="s">
        <v>354</v>
      </c>
      <c r="H74" s="965" t="s">
        <v>411</v>
      </c>
      <c r="I74" s="948"/>
      <c r="J74" s="948"/>
      <c r="K74" s="948"/>
      <c r="L74" s="1154"/>
      <c r="M74" s="967"/>
      <c r="N74" s="950"/>
      <c r="O74" s="950"/>
      <c r="P74" s="950"/>
      <c r="Q74" s="950"/>
      <c r="R74" s="950"/>
      <c r="S74" s="950"/>
      <c r="T74" s="950"/>
      <c r="U74" s="950"/>
      <c r="V74" s="104"/>
    </row>
    <row r="75" spans="1:22" ht="14.25">
      <c r="A75" s="1876" t="s">
        <v>722</v>
      </c>
      <c r="B75" s="965">
        <v>18</v>
      </c>
      <c r="C75" s="965">
        <v>24</v>
      </c>
      <c r="D75" s="1950" t="s">
        <v>318</v>
      </c>
      <c r="E75" s="1164">
        <v>1</v>
      </c>
      <c r="F75" s="965" t="s">
        <v>2049</v>
      </c>
      <c r="G75" s="966" t="s">
        <v>354</v>
      </c>
      <c r="H75" s="965" t="s">
        <v>411</v>
      </c>
      <c r="I75" s="948"/>
      <c r="J75" s="948"/>
      <c r="K75" s="948"/>
      <c r="L75" s="1154"/>
      <c r="M75" s="967"/>
      <c r="N75" s="950"/>
      <c r="O75" s="950"/>
      <c r="P75" s="950"/>
      <c r="Q75" s="950"/>
      <c r="R75" s="950"/>
      <c r="S75" s="950"/>
      <c r="T75" s="950"/>
      <c r="U75" s="950"/>
      <c r="V75" s="104"/>
    </row>
    <row r="76" spans="1:22" ht="14.25">
      <c r="A76" s="1876" t="s">
        <v>722</v>
      </c>
      <c r="B76" s="965">
        <v>19</v>
      </c>
      <c r="C76" s="965">
        <v>27</v>
      </c>
      <c r="D76" s="965">
        <v>16.2</v>
      </c>
      <c r="E76" s="1164">
        <v>0.8</v>
      </c>
      <c r="F76" s="965" t="s">
        <v>708</v>
      </c>
      <c r="G76" s="965" t="s">
        <v>348</v>
      </c>
      <c r="H76" s="965" t="s">
        <v>411</v>
      </c>
      <c r="I76" s="948"/>
      <c r="J76" s="948"/>
      <c r="K76" s="948"/>
      <c r="L76" s="1154"/>
      <c r="M76" s="967"/>
      <c r="N76" s="950"/>
      <c r="O76" s="950"/>
      <c r="P76" s="950"/>
      <c r="Q76" s="950"/>
      <c r="R76" s="950"/>
      <c r="S76" s="950"/>
      <c r="T76" s="950"/>
      <c r="U76" s="950"/>
      <c r="V76" s="104"/>
    </row>
    <row r="77" spans="1:22" ht="14.25">
      <c r="A77" s="1876" t="s">
        <v>722</v>
      </c>
      <c r="B77" s="965">
        <v>20</v>
      </c>
      <c r="C77" s="965">
        <v>27</v>
      </c>
      <c r="D77" s="965">
        <v>23.3</v>
      </c>
      <c r="E77" s="965">
        <v>0.7</v>
      </c>
      <c r="F77" s="965" t="s">
        <v>708</v>
      </c>
      <c r="G77" s="965" t="s">
        <v>348</v>
      </c>
      <c r="H77" s="965" t="s">
        <v>411</v>
      </c>
      <c r="I77" s="948"/>
      <c r="J77" s="948"/>
      <c r="K77" s="948"/>
      <c r="L77" s="1154"/>
      <c r="M77" s="967"/>
      <c r="N77" s="950"/>
      <c r="O77" s="950"/>
      <c r="P77" s="950"/>
      <c r="Q77" s="950"/>
      <c r="R77" s="950"/>
      <c r="S77" s="950"/>
      <c r="T77" s="950"/>
      <c r="U77" s="950"/>
      <c r="V77" s="104"/>
    </row>
    <row r="78" spans="1:22" ht="14.25">
      <c r="A78" s="1876" t="s">
        <v>722</v>
      </c>
      <c r="B78" s="965">
        <v>21</v>
      </c>
      <c r="C78" s="965">
        <v>33</v>
      </c>
      <c r="D78" s="1950" t="s">
        <v>1197</v>
      </c>
      <c r="E78" s="965">
        <v>0.8</v>
      </c>
      <c r="F78" s="965" t="s">
        <v>708</v>
      </c>
      <c r="G78" s="966" t="s">
        <v>348</v>
      </c>
      <c r="H78" s="965" t="s">
        <v>411</v>
      </c>
      <c r="I78" s="948"/>
      <c r="J78" s="948"/>
      <c r="K78" s="948"/>
      <c r="L78" s="1154"/>
      <c r="M78" s="967"/>
      <c r="N78" s="950"/>
      <c r="O78" s="950"/>
      <c r="P78" s="950"/>
      <c r="Q78" s="950"/>
      <c r="R78" s="950"/>
      <c r="S78" s="950"/>
      <c r="T78" s="950"/>
      <c r="U78" s="950"/>
      <c r="V78" s="104"/>
    </row>
    <row r="79" spans="1:22" ht="14.25">
      <c r="A79" s="1876" t="s">
        <v>722</v>
      </c>
      <c r="B79" s="965">
        <v>22</v>
      </c>
      <c r="C79" s="965">
        <v>37</v>
      </c>
      <c r="D79" s="1950" t="s">
        <v>1922</v>
      </c>
      <c r="E79" s="1164">
        <v>0.6</v>
      </c>
      <c r="F79" s="965" t="s">
        <v>708</v>
      </c>
      <c r="G79" s="965" t="s">
        <v>349</v>
      </c>
      <c r="H79" s="965" t="s">
        <v>411</v>
      </c>
      <c r="I79" s="948"/>
      <c r="J79" s="948"/>
      <c r="K79" s="948"/>
      <c r="L79" s="1154"/>
      <c r="M79" s="967"/>
      <c r="N79" s="950"/>
      <c r="O79" s="950"/>
      <c r="P79" s="950"/>
      <c r="Q79" s="950"/>
      <c r="R79" s="950"/>
      <c r="S79" s="950"/>
      <c r="T79" s="950"/>
      <c r="U79" s="950"/>
      <c r="V79" s="104"/>
    </row>
    <row r="80" spans="1:22" ht="14.25">
      <c r="A80" s="1876" t="s">
        <v>722</v>
      </c>
      <c r="B80" s="965">
        <v>23</v>
      </c>
      <c r="C80" s="965">
        <v>37</v>
      </c>
      <c r="D80" s="1950" t="s">
        <v>1487</v>
      </c>
      <c r="E80" s="1953">
        <v>1</v>
      </c>
      <c r="F80" s="965" t="s">
        <v>708</v>
      </c>
      <c r="G80" s="965" t="s">
        <v>349</v>
      </c>
      <c r="H80" s="965" t="s">
        <v>411</v>
      </c>
      <c r="I80" s="948"/>
      <c r="J80" s="948"/>
      <c r="K80" s="948"/>
      <c r="L80" s="1154"/>
      <c r="M80" s="967"/>
      <c r="N80" s="950"/>
      <c r="O80" s="950"/>
      <c r="P80" s="950"/>
      <c r="Q80" s="950"/>
      <c r="R80" s="950"/>
      <c r="S80" s="950"/>
      <c r="T80" s="950"/>
      <c r="U80" s="950"/>
      <c r="V80" s="104"/>
    </row>
    <row r="81" spans="1:22" ht="14.25">
      <c r="A81" s="1876" t="s">
        <v>722</v>
      </c>
      <c r="B81" s="965">
        <v>24</v>
      </c>
      <c r="C81" s="965">
        <v>37</v>
      </c>
      <c r="D81" s="1954" t="s">
        <v>1488</v>
      </c>
      <c r="E81" s="1167">
        <v>0.7</v>
      </c>
      <c r="F81" s="965" t="s">
        <v>708</v>
      </c>
      <c r="G81" s="965" t="s">
        <v>349</v>
      </c>
      <c r="H81" s="965" t="s">
        <v>411</v>
      </c>
      <c r="I81" s="948"/>
      <c r="J81" s="948"/>
      <c r="K81" s="948"/>
      <c r="L81" s="1154"/>
      <c r="M81" s="967"/>
      <c r="N81" s="950"/>
      <c r="O81" s="950"/>
      <c r="P81" s="950"/>
      <c r="Q81" s="950"/>
      <c r="R81" s="950"/>
      <c r="S81" s="950"/>
      <c r="T81" s="950"/>
      <c r="U81" s="950"/>
      <c r="V81" s="104"/>
    </row>
    <row r="82" spans="1:22" ht="14.25">
      <c r="A82" s="1876" t="s">
        <v>722</v>
      </c>
      <c r="B82" s="965">
        <v>25</v>
      </c>
      <c r="C82" s="965">
        <v>37</v>
      </c>
      <c r="D82" s="1950" t="s">
        <v>2050</v>
      </c>
      <c r="E82" s="965">
        <v>0.5</v>
      </c>
      <c r="F82" s="965" t="s">
        <v>708</v>
      </c>
      <c r="G82" s="966" t="s">
        <v>349</v>
      </c>
      <c r="H82" s="965" t="s">
        <v>411</v>
      </c>
      <c r="I82" s="948"/>
      <c r="J82" s="948"/>
      <c r="K82" s="948"/>
      <c r="L82" s="1154"/>
      <c r="M82" s="967"/>
      <c r="N82" s="967"/>
      <c r="O82" s="967"/>
      <c r="P82" s="967"/>
      <c r="Q82" s="967"/>
      <c r="R82" s="967"/>
      <c r="S82" s="967"/>
      <c r="T82" s="967"/>
      <c r="U82" s="967"/>
      <c r="V82" s="104"/>
    </row>
    <row r="83" spans="1:22" ht="14.25">
      <c r="A83" s="1876" t="s">
        <v>722</v>
      </c>
      <c r="B83" s="965">
        <v>26</v>
      </c>
      <c r="C83" s="965">
        <v>41</v>
      </c>
      <c r="D83" s="1950" t="s">
        <v>1530</v>
      </c>
      <c r="E83" s="965">
        <v>0.7</v>
      </c>
      <c r="F83" s="965" t="s">
        <v>708</v>
      </c>
      <c r="G83" s="966" t="s">
        <v>348</v>
      </c>
      <c r="H83" s="965" t="s">
        <v>411</v>
      </c>
      <c r="I83" s="948"/>
      <c r="J83" s="948"/>
      <c r="K83" s="948"/>
      <c r="L83" s="1154"/>
      <c r="M83" s="968"/>
      <c r="N83" s="968"/>
      <c r="O83" s="968"/>
      <c r="P83" s="968"/>
      <c r="Q83" s="968"/>
      <c r="R83" s="968"/>
      <c r="S83" s="968"/>
      <c r="T83" s="968"/>
      <c r="U83" s="948"/>
      <c r="V83" s="104"/>
    </row>
    <row r="84" spans="1:22" ht="14.25">
      <c r="A84" s="1876" t="s">
        <v>722</v>
      </c>
      <c r="B84" s="965">
        <v>27</v>
      </c>
      <c r="C84" s="965">
        <v>53</v>
      </c>
      <c r="D84" s="965">
        <v>14.2</v>
      </c>
      <c r="E84" s="965">
        <v>0.9</v>
      </c>
      <c r="F84" s="965" t="s">
        <v>708</v>
      </c>
      <c r="G84" s="965" t="s">
        <v>349</v>
      </c>
      <c r="H84" s="965" t="s">
        <v>411</v>
      </c>
      <c r="I84" s="948"/>
      <c r="J84" s="948"/>
      <c r="K84" s="948"/>
      <c r="L84" s="1154"/>
      <c r="M84" s="967"/>
      <c r="N84" s="967"/>
      <c r="O84" s="967"/>
      <c r="P84" s="967"/>
      <c r="Q84" s="967"/>
      <c r="R84" s="967"/>
      <c r="S84" s="967"/>
      <c r="T84" s="967"/>
      <c r="U84" s="967"/>
      <c r="V84" s="104"/>
    </row>
    <row r="85" spans="1:22" ht="14.25">
      <c r="A85" s="1876" t="s">
        <v>722</v>
      </c>
      <c r="B85" s="965">
        <v>28</v>
      </c>
      <c r="C85" s="965">
        <v>61</v>
      </c>
      <c r="D85" s="965">
        <v>4</v>
      </c>
      <c r="E85" s="965">
        <v>0.5</v>
      </c>
      <c r="F85" s="965" t="s">
        <v>2049</v>
      </c>
      <c r="G85" s="965" t="s">
        <v>723</v>
      </c>
      <c r="H85" s="965" t="s">
        <v>411</v>
      </c>
      <c r="I85" s="948"/>
      <c r="J85" s="948"/>
      <c r="K85" s="948"/>
      <c r="L85" s="1154"/>
      <c r="M85" s="968"/>
      <c r="N85" s="968"/>
      <c r="O85" s="968"/>
      <c r="P85" s="968"/>
      <c r="Q85" s="968"/>
      <c r="R85" s="968"/>
      <c r="S85" s="968"/>
      <c r="T85" s="968"/>
      <c r="U85" s="948"/>
      <c r="V85" s="104"/>
    </row>
    <row r="86" spans="1:22" ht="14.25">
      <c r="A86" s="1878" t="s">
        <v>722</v>
      </c>
      <c r="B86" s="1879">
        <v>29</v>
      </c>
      <c r="C86" s="1879">
        <v>61</v>
      </c>
      <c r="D86" s="1955" t="s">
        <v>1306</v>
      </c>
      <c r="E86" s="1879">
        <v>0.7</v>
      </c>
      <c r="F86" s="1879" t="s">
        <v>2049</v>
      </c>
      <c r="G86" s="1890" t="s">
        <v>373</v>
      </c>
      <c r="H86" s="1879" t="s">
        <v>411</v>
      </c>
      <c r="I86" s="1858"/>
      <c r="J86" s="1858"/>
      <c r="K86" s="1858"/>
      <c r="L86" s="1154"/>
      <c r="M86" s="968"/>
      <c r="N86" s="968"/>
      <c r="O86" s="968"/>
      <c r="P86" s="968"/>
      <c r="Q86" s="968"/>
      <c r="R86" s="968"/>
      <c r="S86" s="968"/>
      <c r="T86" s="968"/>
      <c r="U86" s="948"/>
      <c r="V86" s="104"/>
    </row>
    <row r="87" spans="1:22" ht="14.25">
      <c r="A87" s="968" t="s">
        <v>298</v>
      </c>
      <c r="B87" s="951"/>
      <c r="C87" s="947"/>
      <c r="D87" s="947"/>
      <c r="E87" s="952">
        <f>E86+E85+E84+E83+E82+E81+E80+E79+E78+E77+E76+E75+E74+E73+E72+E71+E70</f>
        <v>13.1</v>
      </c>
      <c r="F87" s="948"/>
      <c r="G87" s="947"/>
      <c r="H87" s="947"/>
      <c r="I87" s="948"/>
      <c r="J87" s="948"/>
      <c r="K87" s="948"/>
      <c r="L87" s="948"/>
      <c r="M87" s="968"/>
      <c r="N87" s="968"/>
      <c r="O87" s="968"/>
      <c r="P87" s="968"/>
      <c r="Q87" s="968"/>
      <c r="R87" s="968"/>
      <c r="S87" s="968"/>
      <c r="T87" s="968"/>
      <c r="U87" s="948"/>
      <c r="V87" s="104"/>
    </row>
    <row r="88" spans="1:22" ht="14.25">
      <c r="A88" s="439" t="s">
        <v>715</v>
      </c>
      <c r="B88" s="440"/>
      <c r="C88" s="441"/>
      <c r="D88" s="441"/>
      <c r="E88" s="1882">
        <f>E68+E87</f>
        <v>30.199999999999996</v>
      </c>
      <c r="F88" s="400"/>
      <c r="G88" s="399"/>
      <c r="H88" s="399"/>
      <c r="I88" s="399"/>
      <c r="J88" s="399"/>
      <c r="K88" s="399"/>
      <c r="L88" s="399"/>
      <c r="M88" s="401">
        <f aca="true" t="shared" si="7" ref="M88:T88">M68+M87</f>
        <v>98.00999999999998</v>
      </c>
      <c r="N88" s="401">
        <f t="shared" si="7"/>
        <v>35.67</v>
      </c>
      <c r="O88" s="401">
        <f t="shared" si="7"/>
        <v>37.209999999999994</v>
      </c>
      <c r="P88" s="401">
        <f t="shared" si="7"/>
        <v>0.7999999999999999</v>
      </c>
      <c r="Q88" s="401">
        <f t="shared" si="7"/>
        <v>9.43</v>
      </c>
      <c r="R88" s="401">
        <f t="shared" si="7"/>
        <v>14.52</v>
      </c>
      <c r="S88" s="401">
        <f t="shared" si="7"/>
        <v>0.28</v>
      </c>
      <c r="T88" s="401">
        <f t="shared" si="7"/>
        <v>0.05</v>
      </c>
      <c r="U88" s="401"/>
      <c r="V88" s="104"/>
    </row>
    <row r="89" spans="1:23" ht="14.25">
      <c r="A89" s="395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409"/>
    </row>
    <row r="90" spans="1:23" ht="14.25">
      <c r="A90" s="462"/>
      <c r="B90" s="463"/>
      <c r="C90" s="463"/>
      <c r="D90" s="463"/>
      <c r="E90" s="463"/>
      <c r="F90" s="463"/>
      <c r="G90" s="463"/>
      <c r="H90" s="1883" t="s">
        <v>725</v>
      </c>
      <c r="I90" s="1884"/>
      <c r="J90" s="1884"/>
      <c r="K90" s="1884"/>
      <c r="L90" s="464"/>
      <c r="M90" s="463"/>
      <c r="N90" s="463"/>
      <c r="O90" s="463"/>
      <c r="P90" s="463"/>
      <c r="Q90" s="463"/>
      <c r="R90" s="463"/>
      <c r="S90" s="463"/>
      <c r="T90" s="463"/>
      <c r="U90" s="464"/>
      <c r="V90" s="464"/>
      <c r="W90" s="465"/>
    </row>
    <row r="91" spans="1:25" ht="14.25">
      <c r="A91" s="1876" t="s">
        <v>2003</v>
      </c>
      <c r="B91" s="965">
        <v>1</v>
      </c>
      <c r="C91" s="965">
        <v>1</v>
      </c>
      <c r="D91" s="965">
        <v>12.1</v>
      </c>
      <c r="E91" s="1164">
        <v>0.7</v>
      </c>
      <c r="F91" s="965" t="s">
        <v>1943</v>
      </c>
      <c r="G91" s="965" t="s">
        <v>348</v>
      </c>
      <c r="H91" s="965" t="s">
        <v>411</v>
      </c>
      <c r="I91" s="965" t="s">
        <v>205</v>
      </c>
      <c r="J91" s="965" t="s">
        <v>726</v>
      </c>
      <c r="K91" s="965" t="s">
        <v>358</v>
      </c>
      <c r="L91" s="965" t="s">
        <v>2004</v>
      </c>
      <c r="M91" s="1038">
        <v>5.17</v>
      </c>
      <c r="N91" s="1165">
        <v>3</v>
      </c>
      <c r="O91" s="1165">
        <v>1</v>
      </c>
      <c r="P91" s="1165">
        <v>0.6</v>
      </c>
      <c r="Q91" s="1165">
        <v>0.5</v>
      </c>
      <c r="R91" s="965">
        <v>0.02</v>
      </c>
      <c r="S91" s="1151"/>
      <c r="T91" s="1166"/>
      <c r="U91" s="1166"/>
      <c r="V91" s="1166">
        <v>0.05</v>
      </c>
      <c r="W91" s="1885"/>
      <c r="X91" s="977"/>
      <c r="Y91" s="977"/>
    </row>
    <row r="92" spans="1:25" ht="14.25">
      <c r="A92" s="1876" t="s">
        <v>2003</v>
      </c>
      <c r="B92" s="965">
        <v>2</v>
      </c>
      <c r="C92" s="965">
        <v>3</v>
      </c>
      <c r="D92" s="965">
        <v>7.1</v>
      </c>
      <c r="E92" s="1164">
        <v>0.7</v>
      </c>
      <c r="F92" s="965" t="s">
        <v>1943</v>
      </c>
      <c r="G92" s="965" t="s">
        <v>348</v>
      </c>
      <c r="H92" s="965" t="s">
        <v>411</v>
      </c>
      <c r="I92" s="965" t="s">
        <v>205</v>
      </c>
      <c r="J92" s="965" t="s">
        <v>726</v>
      </c>
      <c r="K92" s="965" t="s">
        <v>358</v>
      </c>
      <c r="L92" s="965" t="s">
        <v>2004</v>
      </c>
      <c r="M92" s="1038">
        <v>5.17</v>
      </c>
      <c r="N92" s="1165">
        <v>3</v>
      </c>
      <c r="O92" s="1165">
        <v>1</v>
      </c>
      <c r="P92" s="1165">
        <v>0.6</v>
      </c>
      <c r="Q92" s="1165">
        <v>0.5</v>
      </c>
      <c r="R92" s="965">
        <v>0.02</v>
      </c>
      <c r="S92" s="1151"/>
      <c r="T92" s="1166"/>
      <c r="U92" s="1166"/>
      <c r="V92" s="1166">
        <v>0.05</v>
      </c>
      <c r="W92" s="1885"/>
      <c r="X92" s="977"/>
      <c r="Y92" s="977"/>
    </row>
    <row r="93" spans="1:25" ht="14.25">
      <c r="A93" s="1876" t="s">
        <v>2003</v>
      </c>
      <c r="B93" s="965">
        <v>3</v>
      </c>
      <c r="C93" s="965">
        <v>8</v>
      </c>
      <c r="D93" s="965">
        <v>3.1</v>
      </c>
      <c r="E93" s="1164">
        <v>0.8</v>
      </c>
      <c r="F93" s="965" t="s">
        <v>1943</v>
      </c>
      <c r="G93" s="965" t="s">
        <v>348</v>
      </c>
      <c r="H93" s="965" t="s">
        <v>411</v>
      </c>
      <c r="I93" s="965" t="s">
        <v>205</v>
      </c>
      <c r="J93" s="965" t="s">
        <v>726</v>
      </c>
      <c r="K93" s="965" t="s">
        <v>358</v>
      </c>
      <c r="L93" s="965" t="s">
        <v>2005</v>
      </c>
      <c r="M93" s="1038">
        <v>5.9</v>
      </c>
      <c r="N93" s="1165">
        <v>3.43</v>
      </c>
      <c r="O93" s="1165">
        <v>1.14</v>
      </c>
      <c r="P93" s="1165">
        <v>0.68</v>
      </c>
      <c r="Q93" s="965">
        <v>0.58</v>
      </c>
      <c r="R93" s="1165"/>
      <c r="S93" s="1151"/>
      <c r="T93" s="1166"/>
      <c r="U93" s="1166">
        <v>0.02</v>
      </c>
      <c r="V93" s="1166">
        <v>0.05</v>
      </c>
      <c r="W93" s="1885"/>
      <c r="X93" s="977">
        <v>1.93</v>
      </c>
      <c r="Y93" s="977"/>
    </row>
    <row r="94" spans="1:25" ht="14.25">
      <c r="A94" s="1876" t="s">
        <v>2003</v>
      </c>
      <c r="B94" s="965">
        <v>4</v>
      </c>
      <c r="C94" s="965">
        <v>8</v>
      </c>
      <c r="D94" s="965">
        <v>18.1</v>
      </c>
      <c r="E94" s="1164">
        <v>1</v>
      </c>
      <c r="F94" s="965" t="s">
        <v>1943</v>
      </c>
      <c r="G94" s="965" t="s">
        <v>342</v>
      </c>
      <c r="H94" s="965" t="s">
        <v>411</v>
      </c>
      <c r="I94" s="965" t="s">
        <v>205</v>
      </c>
      <c r="J94" s="965" t="s">
        <v>726</v>
      </c>
      <c r="K94" s="965" t="s">
        <v>358</v>
      </c>
      <c r="L94" s="965" t="s">
        <v>2006</v>
      </c>
      <c r="M94" s="1038">
        <v>7.31</v>
      </c>
      <c r="N94" s="1165">
        <v>4.29</v>
      </c>
      <c r="O94" s="1165">
        <v>1.43</v>
      </c>
      <c r="P94" s="1165">
        <v>0.81</v>
      </c>
      <c r="Q94" s="965">
        <v>0.71</v>
      </c>
      <c r="R94" s="1165"/>
      <c r="S94" s="1151">
        <v>0.02</v>
      </c>
      <c r="T94" s="1166"/>
      <c r="U94" s="1166"/>
      <c r="V94" s="1166">
        <v>0.05</v>
      </c>
      <c r="W94" s="1885"/>
      <c r="X94" s="977"/>
      <c r="Y94" s="977"/>
    </row>
    <row r="95" spans="1:25" ht="14.25">
      <c r="A95" s="1876" t="s">
        <v>2003</v>
      </c>
      <c r="B95" s="966">
        <v>5</v>
      </c>
      <c r="C95" s="965">
        <v>8</v>
      </c>
      <c r="D95" s="965">
        <v>27.1</v>
      </c>
      <c r="E95" s="1164">
        <v>0.9</v>
      </c>
      <c r="F95" s="965" t="s">
        <v>1943</v>
      </c>
      <c r="G95" s="965" t="s">
        <v>348</v>
      </c>
      <c r="H95" s="965" t="s">
        <v>411</v>
      </c>
      <c r="I95" s="965" t="s">
        <v>205</v>
      </c>
      <c r="J95" s="965" t="s">
        <v>726</v>
      </c>
      <c r="K95" s="965" t="s">
        <v>358</v>
      </c>
      <c r="L95" s="965" t="s">
        <v>2004</v>
      </c>
      <c r="M95" s="1038">
        <v>6.6</v>
      </c>
      <c r="N95" s="1165">
        <v>3.86</v>
      </c>
      <c r="O95" s="1165">
        <v>1.29</v>
      </c>
      <c r="P95" s="1165">
        <v>0.74</v>
      </c>
      <c r="Q95" s="965">
        <v>0.64</v>
      </c>
      <c r="R95" s="965">
        <v>0.02</v>
      </c>
      <c r="S95" s="1151"/>
      <c r="T95" s="1166"/>
      <c r="U95" s="1166"/>
      <c r="V95" s="1166">
        <v>0.05</v>
      </c>
      <c r="W95" s="1885"/>
      <c r="X95" s="977"/>
      <c r="Y95" s="977"/>
    </row>
    <row r="96" spans="1:25" ht="14.25">
      <c r="A96" s="1876" t="s">
        <v>2003</v>
      </c>
      <c r="B96" s="966">
        <v>6</v>
      </c>
      <c r="C96" s="965">
        <v>10</v>
      </c>
      <c r="D96" s="965">
        <v>9.1</v>
      </c>
      <c r="E96" s="1164">
        <v>0.3</v>
      </c>
      <c r="F96" s="965" t="s">
        <v>1943</v>
      </c>
      <c r="G96" s="965" t="s">
        <v>349</v>
      </c>
      <c r="H96" s="965" t="s">
        <v>411</v>
      </c>
      <c r="I96" s="965" t="s">
        <v>205</v>
      </c>
      <c r="J96" s="965" t="s">
        <v>726</v>
      </c>
      <c r="K96" s="965" t="s">
        <v>358</v>
      </c>
      <c r="L96" s="965" t="s">
        <v>2007</v>
      </c>
      <c r="M96" s="1038">
        <v>2.14</v>
      </c>
      <c r="N96" s="965">
        <v>1.29</v>
      </c>
      <c r="O96" s="965"/>
      <c r="P96" s="965"/>
      <c r="Q96" s="965">
        <v>0.21</v>
      </c>
      <c r="R96" s="965"/>
      <c r="S96" s="1166"/>
      <c r="T96" s="1151">
        <v>0.64</v>
      </c>
      <c r="U96" s="1151"/>
      <c r="V96" s="1151"/>
      <c r="W96" s="1886"/>
      <c r="X96" s="977"/>
      <c r="Y96" s="977"/>
    </row>
    <row r="97" spans="1:25" ht="14.25">
      <c r="A97" s="1876" t="s">
        <v>2003</v>
      </c>
      <c r="B97" s="966">
        <v>7</v>
      </c>
      <c r="C97" s="965">
        <v>11</v>
      </c>
      <c r="D97" s="965">
        <v>9.1</v>
      </c>
      <c r="E97" s="1164">
        <v>0.4</v>
      </c>
      <c r="F97" s="965" t="s">
        <v>1943</v>
      </c>
      <c r="G97" s="965" t="s">
        <v>348</v>
      </c>
      <c r="H97" s="965" t="s">
        <v>411</v>
      </c>
      <c r="I97" s="965" t="s">
        <v>205</v>
      </c>
      <c r="J97" s="965" t="s">
        <v>726</v>
      </c>
      <c r="K97" s="965" t="s">
        <v>358</v>
      </c>
      <c r="L97" s="965" t="s">
        <v>2008</v>
      </c>
      <c r="M97" s="1038">
        <v>2.93</v>
      </c>
      <c r="N97" s="965">
        <v>1.72</v>
      </c>
      <c r="O97" s="965">
        <v>0.57</v>
      </c>
      <c r="P97" s="965">
        <v>0.33</v>
      </c>
      <c r="Q97" s="1152">
        <v>0.28</v>
      </c>
      <c r="R97" s="1152">
        <v>0.01</v>
      </c>
      <c r="S97" s="1169"/>
      <c r="T97" s="1887"/>
      <c r="U97" s="1887"/>
      <c r="V97" s="1887">
        <v>0.02</v>
      </c>
      <c r="W97" s="1888"/>
      <c r="X97" s="977">
        <v>1.71</v>
      </c>
      <c r="Y97" s="977"/>
    </row>
    <row r="98" spans="1:25" ht="14.25">
      <c r="A98" s="1876" t="s">
        <v>2003</v>
      </c>
      <c r="B98" s="966">
        <v>8</v>
      </c>
      <c r="C98" s="965">
        <v>15</v>
      </c>
      <c r="D98" s="965">
        <v>3.4</v>
      </c>
      <c r="E98" s="1164">
        <v>0.6</v>
      </c>
      <c r="F98" s="965" t="s">
        <v>1943</v>
      </c>
      <c r="G98" s="965" t="s">
        <v>348</v>
      </c>
      <c r="H98" s="965" t="s">
        <v>411</v>
      </c>
      <c r="I98" s="965" t="s">
        <v>205</v>
      </c>
      <c r="J98" s="965" t="s">
        <v>726</v>
      </c>
      <c r="K98" s="965" t="s">
        <v>358</v>
      </c>
      <c r="L98" s="965" t="s">
        <v>2005</v>
      </c>
      <c r="M98" s="1038">
        <v>4.37</v>
      </c>
      <c r="N98" s="1165">
        <v>2.57</v>
      </c>
      <c r="O98" s="1165">
        <v>0.86</v>
      </c>
      <c r="P98" s="1165">
        <v>0.48</v>
      </c>
      <c r="Q98" s="1168">
        <v>0.43</v>
      </c>
      <c r="R98" s="1168"/>
      <c r="S98" s="1169"/>
      <c r="T98" s="1169"/>
      <c r="U98" s="1169">
        <v>0.01</v>
      </c>
      <c r="V98" s="1169">
        <v>0.02</v>
      </c>
      <c r="W98" s="1889"/>
      <c r="X98" s="977"/>
      <c r="Y98" s="977"/>
    </row>
    <row r="99" spans="1:25" ht="14.25">
      <c r="A99" s="1876" t="s">
        <v>2009</v>
      </c>
      <c r="B99" s="966">
        <v>9</v>
      </c>
      <c r="C99" s="965">
        <v>19</v>
      </c>
      <c r="D99" s="965">
        <v>9.1</v>
      </c>
      <c r="E99" s="1164">
        <v>0.6</v>
      </c>
      <c r="F99" s="965" t="s">
        <v>1943</v>
      </c>
      <c r="G99" s="965" t="s">
        <v>348</v>
      </c>
      <c r="H99" s="965" t="s">
        <v>411</v>
      </c>
      <c r="I99" s="965" t="s">
        <v>205</v>
      </c>
      <c r="J99" s="965" t="s">
        <v>726</v>
      </c>
      <c r="K99" s="965" t="s">
        <v>358</v>
      </c>
      <c r="L99" s="965" t="s">
        <v>2005</v>
      </c>
      <c r="M99" s="1038">
        <v>4.37</v>
      </c>
      <c r="N99" s="1165">
        <v>2.57</v>
      </c>
      <c r="O99" s="1165">
        <v>0.86</v>
      </c>
      <c r="P99" s="1165">
        <v>0.48</v>
      </c>
      <c r="Q99" s="1168">
        <v>0.43</v>
      </c>
      <c r="R99" s="1168"/>
      <c r="S99" s="1169"/>
      <c r="T99" s="1169"/>
      <c r="U99" s="1169">
        <v>0.01</v>
      </c>
      <c r="V99" s="1169">
        <v>0.02</v>
      </c>
      <c r="W99" s="1889"/>
      <c r="X99" s="977"/>
      <c r="Y99" s="977"/>
    </row>
    <row r="100" spans="1:25" ht="14.25">
      <c r="A100" s="1876" t="s">
        <v>2009</v>
      </c>
      <c r="B100" s="966">
        <v>10</v>
      </c>
      <c r="C100" s="965">
        <v>19</v>
      </c>
      <c r="D100" s="965">
        <v>12.1</v>
      </c>
      <c r="E100" s="1164">
        <v>0.8</v>
      </c>
      <c r="F100" s="965" t="s">
        <v>1943</v>
      </c>
      <c r="G100" s="965" t="s">
        <v>348</v>
      </c>
      <c r="H100" s="965" t="s">
        <v>411</v>
      </c>
      <c r="I100" s="965" t="s">
        <v>205</v>
      </c>
      <c r="J100" s="965" t="s">
        <v>726</v>
      </c>
      <c r="K100" s="965" t="s">
        <v>358</v>
      </c>
      <c r="L100" s="965" t="s">
        <v>2005</v>
      </c>
      <c r="M100" s="1038">
        <v>5.9</v>
      </c>
      <c r="N100" s="1165">
        <v>3.43</v>
      </c>
      <c r="O100" s="1165">
        <v>1.14</v>
      </c>
      <c r="P100" s="1165">
        <v>0.68</v>
      </c>
      <c r="Q100" s="965">
        <v>0.58</v>
      </c>
      <c r="R100" s="965"/>
      <c r="S100" s="1151"/>
      <c r="T100" s="1166"/>
      <c r="U100" s="1166">
        <v>0.02</v>
      </c>
      <c r="V100" s="1166">
        <v>0.05</v>
      </c>
      <c r="W100" s="1886"/>
      <c r="X100" s="977">
        <v>2.14</v>
      </c>
      <c r="Y100" s="977"/>
    </row>
    <row r="101" spans="1:25" ht="14.25">
      <c r="A101" s="1876" t="s">
        <v>2009</v>
      </c>
      <c r="B101" s="966">
        <v>11</v>
      </c>
      <c r="C101" s="965">
        <v>20</v>
      </c>
      <c r="D101" s="1151">
        <v>21.1</v>
      </c>
      <c r="E101" s="1167">
        <v>0.3</v>
      </c>
      <c r="F101" s="965" t="s">
        <v>1943</v>
      </c>
      <c r="G101" s="965" t="s">
        <v>348</v>
      </c>
      <c r="H101" s="965" t="s">
        <v>411</v>
      </c>
      <c r="I101" s="965" t="s">
        <v>205</v>
      </c>
      <c r="J101" s="965" t="s">
        <v>726</v>
      </c>
      <c r="K101" s="965" t="s">
        <v>358</v>
      </c>
      <c r="L101" s="965" t="s">
        <v>2008</v>
      </c>
      <c r="M101" s="1038">
        <v>2.22</v>
      </c>
      <c r="N101" s="1165">
        <v>1.29</v>
      </c>
      <c r="O101" s="1165">
        <v>0.43</v>
      </c>
      <c r="P101" s="1165">
        <v>0.26</v>
      </c>
      <c r="Q101" s="1166">
        <v>0.21</v>
      </c>
      <c r="R101" s="1165"/>
      <c r="S101" s="1166"/>
      <c r="T101" s="1166"/>
      <c r="U101" s="1169">
        <v>0.01</v>
      </c>
      <c r="V101" s="1169">
        <v>0.02</v>
      </c>
      <c r="W101" s="1889"/>
      <c r="X101" s="977"/>
      <c r="Y101" s="977"/>
    </row>
    <row r="102" spans="1:25" ht="14.25">
      <c r="A102" s="1876" t="s">
        <v>2009</v>
      </c>
      <c r="B102" s="1890">
        <v>12</v>
      </c>
      <c r="C102" s="1879">
        <v>20</v>
      </c>
      <c r="D102" s="1891">
        <v>22.2</v>
      </c>
      <c r="E102" s="1167">
        <v>0.4</v>
      </c>
      <c r="F102" s="965" t="s">
        <v>1943</v>
      </c>
      <c r="G102" s="1879" t="s">
        <v>348</v>
      </c>
      <c r="H102" s="1879" t="s">
        <v>411</v>
      </c>
      <c r="I102" s="1879" t="s">
        <v>205</v>
      </c>
      <c r="J102" s="1879" t="s">
        <v>726</v>
      </c>
      <c r="K102" s="1879" t="s">
        <v>358</v>
      </c>
      <c r="L102" s="965" t="s">
        <v>2008</v>
      </c>
      <c r="M102" s="1892">
        <v>2.93</v>
      </c>
      <c r="N102" s="1893">
        <v>1.72</v>
      </c>
      <c r="O102" s="1893">
        <v>0.57</v>
      </c>
      <c r="P102" s="1893">
        <v>0.33</v>
      </c>
      <c r="Q102" s="1894">
        <v>0.28</v>
      </c>
      <c r="R102" s="1893"/>
      <c r="S102" s="1894"/>
      <c r="T102" s="1894"/>
      <c r="U102" s="1165">
        <v>0.01</v>
      </c>
      <c r="V102" s="1165">
        <v>0.02</v>
      </c>
      <c r="W102" s="1889"/>
      <c r="X102" s="977"/>
      <c r="Y102" s="977"/>
    </row>
    <row r="103" spans="1:25" ht="14.25">
      <c r="A103" s="1876" t="s">
        <v>2009</v>
      </c>
      <c r="B103" s="1890">
        <v>13</v>
      </c>
      <c r="C103" s="1879">
        <v>21</v>
      </c>
      <c r="D103" s="1891">
        <v>29.2</v>
      </c>
      <c r="E103" s="1167">
        <v>1.3</v>
      </c>
      <c r="F103" s="965" t="s">
        <v>1943</v>
      </c>
      <c r="G103" s="1879" t="s">
        <v>348</v>
      </c>
      <c r="H103" s="1879" t="s">
        <v>411</v>
      </c>
      <c r="I103" s="1879" t="s">
        <v>205</v>
      </c>
      <c r="J103" s="1879" t="s">
        <v>726</v>
      </c>
      <c r="K103" s="1879" t="s">
        <v>358</v>
      </c>
      <c r="L103" s="965" t="s">
        <v>2005</v>
      </c>
      <c r="M103" s="1892">
        <v>9.45</v>
      </c>
      <c r="N103" s="1893">
        <v>5.58</v>
      </c>
      <c r="O103" s="1893">
        <v>1.86</v>
      </c>
      <c r="P103" s="1893">
        <v>1.02</v>
      </c>
      <c r="Q103" s="1894">
        <v>0.92</v>
      </c>
      <c r="R103" s="1893"/>
      <c r="S103" s="1894"/>
      <c r="T103" s="1894"/>
      <c r="U103" s="1165">
        <v>0.02</v>
      </c>
      <c r="V103" s="1165">
        <v>0.05</v>
      </c>
      <c r="W103" s="1889"/>
      <c r="X103" s="977"/>
      <c r="Y103" s="977"/>
    </row>
    <row r="104" spans="1:25" ht="14.25">
      <c r="A104" s="1876" t="s">
        <v>2009</v>
      </c>
      <c r="B104" s="1890">
        <v>14</v>
      </c>
      <c r="C104" s="1879">
        <v>21</v>
      </c>
      <c r="D104" s="1891">
        <v>33.2</v>
      </c>
      <c r="E104" s="1167">
        <v>0.9</v>
      </c>
      <c r="F104" s="965" t="s">
        <v>1943</v>
      </c>
      <c r="G104" s="1879" t="s">
        <v>348</v>
      </c>
      <c r="H104" s="1879" t="s">
        <v>411</v>
      </c>
      <c r="I104" s="1879" t="s">
        <v>205</v>
      </c>
      <c r="J104" s="1879" t="s">
        <v>726</v>
      </c>
      <c r="K104" s="1879" t="s">
        <v>358</v>
      </c>
      <c r="L104" s="1879" t="s">
        <v>2005</v>
      </c>
      <c r="M104" s="1892">
        <v>6.6</v>
      </c>
      <c r="N104" s="1893">
        <v>3.86</v>
      </c>
      <c r="O104" s="1893">
        <v>1.29</v>
      </c>
      <c r="P104" s="1893">
        <v>0.74</v>
      </c>
      <c r="Q104" s="1894">
        <v>0.64</v>
      </c>
      <c r="R104" s="1893" t="s">
        <v>179</v>
      </c>
      <c r="S104" s="1894"/>
      <c r="T104" s="1894"/>
      <c r="U104" s="1165">
        <v>0.02</v>
      </c>
      <c r="V104" s="1165">
        <v>0.05</v>
      </c>
      <c r="W104" s="1889"/>
      <c r="X104" s="977"/>
      <c r="Y104" s="977"/>
    </row>
    <row r="105" spans="1:25" ht="14.25">
      <c r="A105" s="1876" t="s">
        <v>2010</v>
      </c>
      <c r="B105" s="1890">
        <v>15</v>
      </c>
      <c r="C105" s="1879">
        <v>28</v>
      </c>
      <c r="D105" s="1891">
        <v>5.1</v>
      </c>
      <c r="E105" s="1167">
        <v>1</v>
      </c>
      <c r="F105" s="1879" t="s">
        <v>889</v>
      </c>
      <c r="G105" s="1879" t="s">
        <v>342</v>
      </c>
      <c r="H105" s="1879" t="s">
        <v>411</v>
      </c>
      <c r="I105" s="1879" t="s">
        <v>205</v>
      </c>
      <c r="J105" s="1879" t="s">
        <v>726</v>
      </c>
      <c r="K105" s="1879" t="s">
        <v>371</v>
      </c>
      <c r="L105" s="1879" t="s">
        <v>2011</v>
      </c>
      <c r="M105" s="1892">
        <v>5.89</v>
      </c>
      <c r="N105" s="1893">
        <v>1.15</v>
      </c>
      <c r="O105" s="1893">
        <v>3.43</v>
      </c>
      <c r="P105" s="1893">
        <v>0.67</v>
      </c>
      <c r="Q105" s="1894">
        <v>0.57</v>
      </c>
      <c r="R105" s="1893"/>
      <c r="S105" s="1894">
        <v>0.02</v>
      </c>
      <c r="T105" s="1894"/>
      <c r="U105" s="1165"/>
      <c r="V105" s="1165">
        <v>0.05</v>
      </c>
      <c r="W105" s="1889"/>
      <c r="X105" s="977"/>
      <c r="Y105" s="977"/>
    </row>
    <row r="106" spans="1:25" ht="14.25">
      <c r="A106" s="1876" t="s">
        <v>2010</v>
      </c>
      <c r="B106" s="1890">
        <v>16</v>
      </c>
      <c r="C106" s="1879">
        <v>28</v>
      </c>
      <c r="D106" s="1891">
        <v>8.2</v>
      </c>
      <c r="E106" s="1167">
        <v>1</v>
      </c>
      <c r="F106" s="1879" t="s">
        <v>889</v>
      </c>
      <c r="G106" s="1879" t="s">
        <v>342</v>
      </c>
      <c r="H106" s="1879" t="s">
        <v>411</v>
      </c>
      <c r="I106" s="1879" t="s">
        <v>205</v>
      </c>
      <c r="J106" s="1879" t="s">
        <v>726</v>
      </c>
      <c r="K106" s="1879" t="s">
        <v>371</v>
      </c>
      <c r="L106" s="1879" t="s">
        <v>2011</v>
      </c>
      <c r="M106" s="1892">
        <v>5.89</v>
      </c>
      <c r="N106" s="1893">
        <v>1.15</v>
      </c>
      <c r="O106" s="1893">
        <v>3.43</v>
      </c>
      <c r="P106" s="1893">
        <v>0.67</v>
      </c>
      <c r="Q106" s="1894">
        <v>0.57</v>
      </c>
      <c r="R106" s="1893"/>
      <c r="S106" s="1894">
        <v>0.02</v>
      </c>
      <c r="T106" s="1894"/>
      <c r="U106" s="1165"/>
      <c r="V106" s="1165">
        <v>0.05</v>
      </c>
      <c r="W106" s="1889"/>
      <c r="X106" s="977"/>
      <c r="Y106" s="977"/>
    </row>
    <row r="107" spans="1:25" ht="14.25">
      <c r="A107" s="1876" t="s">
        <v>2010</v>
      </c>
      <c r="B107" s="1890">
        <v>17</v>
      </c>
      <c r="C107" s="1879">
        <v>28</v>
      </c>
      <c r="D107" s="1891">
        <v>10.2</v>
      </c>
      <c r="E107" s="1167">
        <v>1</v>
      </c>
      <c r="F107" s="1879" t="s">
        <v>889</v>
      </c>
      <c r="G107" s="1879" t="s">
        <v>342</v>
      </c>
      <c r="H107" s="1879" t="s">
        <v>411</v>
      </c>
      <c r="I107" s="1879" t="s">
        <v>205</v>
      </c>
      <c r="J107" s="1879" t="s">
        <v>726</v>
      </c>
      <c r="K107" s="1879" t="s">
        <v>371</v>
      </c>
      <c r="L107" s="1879" t="s">
        <v>2011</v>
      </c>
      <c r="M107" s="1892">
        <v>5.89</v>
      </c>
      <c r="N107" s="1893">
        <v>1.15</v>
      </c>
      <c r="O107" s="1893">
        <v>3.43</v>
      </c>
      <c r="P107" s="1893">
        <v>0.67</v>
      </c>
      <c r="Q107" s="1894">
        <v>0.57</v>
      </c>
      <c r="R107" s="1893"/>
      <c r="S107" s="1894">
        <v>0.02</v>
      </c>
      <c r="T107" s="1894"/>
      <c r="U107" s="1165"/>
      <c r="V107" s="1165">
        <v>0.05</v>
      </c>
      <c r="W107" s="1889"/>
      <c r="X107" s="977"/>
      <c r="Y107" s="977"/>
    </row>
    <row r="108" spans="1:25" ht="14.25">
      <c r="A108" s="1876" t="s">
        <v>2012</v>
      </c>
      <c r="B108" s="1890">
        <v>18</v>
      </c>
      <c r="C108" s="1879">
        <v>34</v>
      </c>
      <c r="D108" s="1891">
        <v>16.1</v>
      </c>
      <c r="E108" s="1167">
        <v>1</v>
      </c>
      <c r="F108" s="965" t="s">
        <v>1943</v>
      </c>
      <c r="G108" s="1879" t="s">
        <v>215</v>
      </c>
      <c r="H108" s="1879" t="s">
        <v>411</v>
      </c>
      <c r="I108" s="1879" t="s">
        <v>205</v>
      </c>
      <c r="J108" s="1879" t="s">
        <v>726</v>
      </c>
      <c r="K108" s="1879" t="s">
        <v>358</v>
      </c>
      <c r="L108" s="1879" t="s">
        <v>2008</v>
      </c>
      <c r="M108" s="1892">
        <v>7.31</v>
      </c>
      <c r="N108" s="1893">
        <v>4.29</v>
      </c>
      <c r="O108" s="1893">
        <v>1.43</v>
      </c>
      <c r="P108" s="1893">
        <v>0.81</v>
      </c>
      <c r="Q108" s="1894">
        <v>0.71</v>
      </c>
      <c r="R108" s="1893">
        <v>0.02</v>
      </c>
      <c r="S108" s="1894"/>
      <c r="T108" s="1894"/>
      <c r="U108" s="1165"/>
      <c r="V108" s="1165">
        <v>0.05</v>
      </c>
      <c r="W108" s="1889"/>
      <c r="X108" s="977"/>
      <c r="Y108" s="977"/>
    </row>
    <row r="109" spans="1:25" ht="14.25">
      <c r="A109" s="1876" t="s">
        <v>2012</v>
      </c>
      <c r="B109" s="1890">
        <v>19</v>
      </c>
      <c r="C109" s="1879">
        <v>35</v>
      </c>
      <c r="D109" s="1891">
        <v>30.1</v>
      </c>
      <c r="E109" s="1167">
        <v>1</v>
      </c>
      <c r="F109" s="1879" t="s">
        <v>889</v>
      </c>
      <c r="G109" s="1879" t="s">
        <v>342</v>
      </c>
      <c r="H109" s="1879" t="s">
        <v>411</v>
      </c>
      <c r="I109" s="1879" t="s">
        <v>205</v>
      </c>
      <c r="J109" s="1879" t="s">
        <v>726</v>
      </c>
      <c r="K109" s="1879" t="s">
        <v>371</v>
      </c>
      <c r="L109" s="1879" t="s">
        <v>2011</v>
      </c>
      <c r="M109" s="1892">
        <v>5.89</v>
      </c>
      <c r="N109" s="1893">
        <v>1.15</v>
      </c>
      <c r="O109" s="1893">
        <v>3.43</v>
      </c>
      <c r="P109" s="1893">
        <v>0.67</v>
      </c>
      <c r="Q109" s="1894">
        <v>0.57</v>
      </c>
      <c r="R109" s="1893"/>
      <c r="S109" s="1894">
        <v>0.02</v>
      </c>
      <c r="T109" s="1894"/>
      <c r="U109" s="1165"/>
      <c r="V109" s="1165">
        <v>0.05</v>
      </c>
      <c r="W109" s="1889"/>
      <c r="X109" s="977"/>
      <c r="Y109" s="977"/>
    </row>
    <row r="110" spans="1:25" ht="14.25">
      <c r="A110" s="1876" t="s">
        <v>2012</v>
      </c>
      <c r="B110" s="1890">
        <v>20</v>
      </c>
      <c r="C110" s="1879">
        <v>37</v>
      </c>
      <c r="D110" s="1891">
        <v>25.1</v>
      </c>
      <c r="E110" s="1167">
        <v>0.8</v>
      </c>
      <c r="F110" s="1879" t="s">
        <v>889</v>
      </c>
      <c r="G110" s="1879" t="s">
        <v>342</v>
      </c>
      <c r="H110" s="1879" t="s">
        <v>411</v>
      </c>
      <c r="I110" s="1879" t="s">
        <v>205</v>
      </c>
      <c r="J110" s="1879" t="s">
        <v>726</v>
      </c>
      <c r="K110" s="1879" t="s">
        <v>371</v>
      </c>
      <c r="L110" s="1879" t="s">
        <v>2011</v>
      </c>
      <c r="M110" s="1892">
        <v>4.75</v>
      </c>
      <c r="N110" s="1893">
        <v>0.92</v>
      </c>
      <c r="O110" s="1893">
        <v>2.74</v>
      </c>
      <c r="P110" s="1893">
        <v>0.56</v>
      </c>
      <c r="Q110" s="1894">
        <v>0.46</v>
      </c>
      <c r="R110" s="1893"/>
      <c r="S110" s="1894">
        <v>0.02</v>
      </c>
      <c r="T110" s="1894"/>
      <c r="U110" s="1165"/>
      <c r="V110" s="1165">
        <v>0.05</v>
      </c>
      <c r="W110" s="1889"/>
      <c r="X110" s="977"/>
      <c r="Y110" s="977"/>
    </row>
    <row r="111" spans="1:25" ht="14.25">
      <c r="A111" s="1876" t="s">
        <v>2012</v>
      </c>
      <c r="B111" s="1890">
        <v>21</v>
      </c>
      <c r="C111" s="1879">
        <v>41</v>
      </c>
      <c r="D111" s="1891">
        <v>9.1</v>
      </c>
      <c r="E111" s="1167">
        <v>1</v>
      </c>
      <c r="F111" s="965" t="s">
        <v>1943</v>
      </c>
      <c r="G111" s="1879" t="s">
        <v>348</v>
      </c>
      <c r="H111" s="1879" t="s">
        <v>411</v>
      </c>
      <c r="I111" s="1879" t="s">
        <v>205</v>
      </c>
      <c r="J111" s="1879" t="s">
        <v>726</v>
      </c>
      <c r="K111" s="1879" t="s">
        <v>358</v>
      </c>
      <c r="L111" s="1879" t="s">
        <v>2008</v>
      </c>
      <c r="M111" s="1892">
        <v>7.31</v>
      </c>
      <c r="N111" s="1893">
        <v>4.29</v>
      </c>
      <c r="O111" s="1893">
        <v>1.43</v>
      </c>
      <c r="P111" s="1893">
        <v>0.81</v>
      </c>
      <c r="Q111" s="1894">
        <v>0.71</v>
      </c>
      <c r="R111" s="1893">
        <v>0.02</v>
      </c>
      <c r="S111" s="1894"/>
      <c r="T111" s="1894"/>
      <c r="U111" s="1165"/>
      <c r="V111" s="1165">
        <v>0.05</v>
      </c>
      <c r="W111" s="1889"/>
      <c r="X111" s="977"/>
      <c r="Y111" s="977"/>
    </row>
    <row r="112" spans="1:25" ht="14.25">
      <c r="A112" s="1876" t="s">
        <v>2013</v>
      </c>
      <c r="B112" s="1890">
        <v>22</v>
      </c>
      <c r="C112" s="1879">
        <v>43</v>
      </c>
      <c r="D112" s="1891">
        <v>46</v>
      </c>
      <c r="E112" s="1167">
        <v>1</v>
      </c>
      <c r="F112" s="965" t="s">
        <v>1943</v>
      </c>
      <c r="G112" s="1879" t="s">
        <v>215</v>
      </c>
      <c r="H112" s="1879" t="s">
        <v>411</v>
      </c>
      <c r="I112" s="1879" t="s">
        <v>205</v>
      </c>
      <c r="J112" s="1879" t="s">
        <v>726</v>
      </c>
      <c r="K112" s="1879" t="s">
        <v>358</v>
      </c>
      <c r="L112" s="1879" t="s">
        <v>2006</v>
      </c>
      <c r="M112" s="1892">
        <v>7.31</v>
      </c>
      <c r="N112" s="1893">
        <v>4.29</v>
      </c>
      <c r="O112" s="1893">
        <v>1.43</v>
      </c>
      <c r="P112" s="1893">
        <v>0.81</v>
      </c>
      <c r="Q112" s="1894">
        <v>0.71</v>
      </c>
      <c r="R112" s="1893"/>
      <c r="S112" s="1894">
        <v>0.02</v>
      </c>
      <c r="T112" s="1894"/>
      <c r="U112" s="1165"/>
      <c r="V112" s="1165">
        <v>0.05</v>
      </c>
      <c r="W112" s="1889"/>
      <c r="X112" s="977"/>
      <c r="Y112" s="977"/>
    </row>
    <row r="113" spans="1:25" ht="14.25">
      <c r="A113" s="1876" t="s">
        <v>2013</v>
      </c>
      <c r="B113" s="1890">
        <v>23</v>
      </c>
      <c r="C113" s="1879">
        <v>44</v>
      </c>
      <c r="D113" s="1891">
        <v>8.1</v>
      </c>
      <c r="E113" s="1167">
        <v>0.9</v>
      </c>
      <c r="F113" s="965" t="s">
        <v>1943</v>
      </c>
      <c r="G113" s="1879" t="s">
        <v>348</v>
      </c>
      <c r="H113" s="1879" t="s">
        <v>411</v>
      </c>
      <c r="I113" s="1879" t="s">
        <v>205</v>
      </c>
      <c r="J113" s="1879" t="s">
        <v>726</v>
      </c>
      <c r="K113" s="1879" t="s">
        <v>358</v>
      </c>
      <c r="L113" s="1879" t="s">
        <v>2005</v>
      </c>
      <c r="M113" s="1892">
        <v>6.6</v>
      </c>
      <c r="N113" s="1893">
        <v>3.86</v>
      </c>
      <c r="O113" s="1893">
        <v>1.29</v>
      </c>
      <c r="P113" s="1893">
        <v>0.74</v>
      </c>
      <c r="Q113" s="1894">
        <v>0.64</v>
      </c>
      <c r="R113" s="1893"/>
      <c r="S113" s="1894">
        <v>0.02</v>
      </c>
      <c r="T113" s="1894"/>
      <c r="U113" s="1165"/>
      <c r="V113" s="1165">
        <v>0.05</v>
      </c>
      <c r="W113" s="1889"/>
      <c r="X113" s="977"/>
      <c r="Y113" s="977"/>
    </row>
    <row r="114" spans="1:25" ht="14.25">
      <c r="A114" s="1876" t="s">
        <v>2014</v>
      </c>
      <c r="B114" s="1890">
        <v>24</v>
      </c>
      <c r="C114" s="1879">
        <v>44</v>
      </c>
      <c r="D114" s="1891">
        <v>51.2</v>
      </c>
      <c r="E114" s="1167">
        <v>0.5</v>
      </c>
      <c r="F114" s="965" t="s">
        <v>1943</v>
      </c>
      <c r="G114" s="1879" t="s">
        <v>348</v>
      </c>
      <c r="H114" s="1879" t="s">
        <v>411</v>
      </c>
      <c r="I114" s="1879" t="s">
        <v>205</v>
      </c>
      <c r="J114" s="1879" t="s">
        <v>726</v>
      </c>
      <c r="K114" s="1879" t="s">
        <v>358</v>
      </c>
      <c r="L114" s="1879" t="s">
        <v>2008</v>
      </c>
      <c r="M114" s="1892">
        <v>3.67</v>
      </c>
      <c r="N114" s="1893">
        <v>2.15</v>
      </c>
      <c r="O114" s="1893">
        <v>0.72</v>
      </c>
      <c r="P114" s="1893">
        <v>0.41</v>
      </c>
      <c r="Q114" s="1894">
        <v>0.36</v>
      </c>
      <c r="R114" s="1893">
        <v>0.01</v>
      </c>
      <c r="S114" s="1894"/>
      <c r="T114" s="1894"/>
      <c r="U114" s="1165"/>
      <c r="V114" s="1165">
        <v>0.02</v>
      </c>
      <c r="W114" s="1889"/>
      <c r="X114" s="977"/>
      <c r="Y114" s="977"/>
    </row>
    <row r="115" spans="1:25" ht="14.25">
      <c r="A115" s="1876" t="s">
        <v>2014</v>
      </c>
      <c r="B115" s="1890">
        <v>25</v>
      </c>
      <c r="C115" s="965">
        <v>48</v>
      </c>
      <c r="D115" s="965">
        <v>1</v>
      </c>
      <c r="E115" s="1164">
        <v>1</v>
      </c>
      <c r="F115" s="965" t="s">
        <v>1943</v>
      </c>
      <c r="G115" s="1879" t="s">
        <v>342</v>
      </c>
      <c r="H115" s="1879" t="s">
        <v>411</v>
      </c>
      <c r="I115" s="1879" t="s">
        <v>205</v>
      </c>
      <c r="J115" s="1879" t="s">
        <v>726</v>
      </c>
      <c r="K115" s="1879" t="s">
        <v>358</v>
      </c>
      <c r="L115" s="1879" t="s">
        <v>2006</v>
      </c>
      <c r="M115" s="1892">
        <v>7.31</v>
      </c>
      <c r="N115" s="1893">
        <v>4.29</v>
      </c>
      <c r="O115" s="1893">
        <v>1.43</v>
      </c>
      <c r="P115" s="1893">
        <v>0.81</v>
      </c>
      <c r="Q115" s="1894">
        <v>0.71</v>
      </c>
      <c r="R115" s="1893"/>
      <c r="S115" s="1894">
        <v>0.02</v>
      </c>
      <c r="T115" s="1894"/>
      <c r="U115" s="1895"/>
      <c r="V115" s="1895">
        <v>0.05</v>
      </c>
      <c r="W115" s="1885"/>
      <c r="X115" s="977"/>
      <c r="Y115" s="977"/>
    </row>
    <row r="116" spans="1:25" ht="15" thickBot="1">
      <c r="A116" s="1896" t="s">
        <v>2009</v>
      </c>
      <c r="B116" s="1897">
        <v>26</v>
      </c>
      <c r="C116" s="1897">
        <v>22</v>
      </c>
      <c r="D116" s="1898">
        <v>32.1</v>
      </c>
      <c r="E116" s="1899">
        <v>1</v>
      </c>
      <c r="F116" s="1897" t="s">
        <v>2015</v>
      </c>
      <c r="G116" s="1897" t="s">
        <v>348</v>
      </c>
      <c r="H116" s="1897" t="s">
        <v>411</v>
      </c>
      <c r="I116" s="1897" t="s">
        <v>726</v>
      </c>
      <c r="J116" s="1897" t="s">
        <v>726</v>
      </c>
      <c r="K116" s="1897" t="s">
        <v>2016</v>
      </c>
      <c r="L116" s="1897" t="s">
        <v>2017</v>
      </c>
      <c r="M116" s="1900">
        <v>0.4</v>
      </c>
      <c r="N116" s="1901"/>
      <c r="O116" s="1901"/>
      <c r="P116" s="1901"/>
      <c r="Q116" s="1902"/>
      <c r="R116" s="1901"/>
      <c r="S116" s="1902"/>
      <c r="T116" s="1902"/>
      <c r="U116" s="1901"/>
      <c r="V116" s="1901"/>
      <c r="W116" s="1903">
        <v>0.4</v>
      </c>
      <c r="X116" s="977">
        <v>1.71</v>
      </c>
      <c r="Y116" s="977"/>
    </row>
    <row r="117" spans="1:25" ht="14.25">
      <c r="A117" s="466" t="s">
        <v>298</v>
      </c>
      <c r="B117" s="467"/>
      <c r="C117" s="467"/>
      <c r="D117" s="467"/>
      <c r="E117" s="954">
        <f>E116+E115+E114+E113+E112+E111+E110+E109+E108+E107+E106+E105+E104+E103+E102+E101+E100+E99+E98+E97+E96+E95+E94+E93+E92+E91</f>
        <v>20.9</v>
      </c>
      <c r="F117" s="413"/>
      <c r="G117" s="410"/>
      <c r="H117" s="410"/>
      <c r="I117" s="410"/>
      <c r="J117" s="410"/>
      <c r="K117" s="410"/>
      <c r="L117" s="411"/>
      <c r="M117" s="412">
        <f>M116+M115+M114+M113+M112+M111+M110+M109+M108+M107+M106+M105+M104+M103+M102+M101+M100+M99+M98+M97+M96+M95+M94+M93+M92+M91</f>
        <v>139.28</v>
      </c>
      <c r="N117" s="412">
        <f aca="true" t="shared" si="8" ref="N117:Y117">N116+N115+N114+N113+N112+N111+N110+N109+N108+N107+N106+N105+N104+N103+N102+N101+N100+N99+N98+N97+N96+N95+N94+N93+N92+N91</f>
        <v>70.3</v>
      </c>
      <c r="O117" s="412">
        <f t="shared" si="8"/>
        <v>37.629999999999995</v>
      </c>
      <c r="P117" s="412">
        <f t="shared" si="8"/>
        <v>15.38</v>
      </c>
      <c r="Q117" s="412">
        <f t="shared" si="8"/>
        <v>13.49</v>
      </c>
      <c r="R117" s="412" t="e">
        <f t="shared" si="8"/>
        <v>#VALUE!</v>
      </c>
      <c r="S117" s="412">
        <f t="shared" si="8"/>
        <v>0.18</v>
      </c>
      <c r="T117" s="412">
        <f t="shared" si="8"/>
        <v>0.64</v>
      </c>
      <c r="U117" s="412">
        <f t="shared" si="8"/>
        <v>0.12</v>
      </c>
      <c r="V117" s="412">
        <f t="shared" si="8"/>
        <v>1.0200000000000005</v>
      </c>
      <c r="W117" s="412">
        <f t="shared" si="8"/>
        <v>0.4</v>
      </c>
      <c r="X117" s="412">
        <f t="shared" si="8"/>
        <v>7.49</v>
      </c>
      <c r="Y117" s="412">
        <f t="shared" si="8"/>
        <v>0</v>
      </c>
    </row>
    <row r="118" spans="1:23" ht="14.25">
      <c r="A118" s="1155"/>
      <c r="B118" s="1156" t="s">
        <v>713</v>
      </c>
      <c r="C118" s="1157"/>
      <c r="D118" s="1157"/>
      <c r="E118" s="1157"/>
      <c r="F118" s="1158"/>
      <c r="G118" s="1159"/>
      <c r="H118" s="1159"/>
      <c r="I118" s="1159"/>
      <c r="J118" s="1159"/>
      <c r="K118" s="1159"/>
      <c r="L118" s="1159"/>
      <c r="M118" s="1160"/>
      <c r="N118" s="1160"/>
      <c r="O118" s="1160"/>
      <c r="P118" s="1160"/>
      <c r="Q118" s="1160"/>
      <c r="R118" s="1160"/>
      <c r="S118" s="1160"/>
      <c r="T118" s="1160"/>
      <c r="U118" s="1161"/>
      <c r="V118" s="1162"/>
      <c r="W118" s="1163"/>
    </row>
    <row r="119" spans="1:25" ht="14.25">
      <c r="A119" s="1876" t="s">
        <v>2003</v>
      </c>
      <c r="B119" s="965">
        <v>27</v>
      </c>
      <c r="C119" s="965">
        <v>1</v>
      </c>
      <c r="D119" s="965">
        <v>38.1</v>
      </c>
      <c r="E119" s="1164">
        <v>0.1</v>
      </c>
      <c r="F119" s="965" t="s">
        <v>1943</v>
      </c>
      <c r="G119" s="965" t="s">
        <v>349</v>
      </c>
      <c r="H119" s="965" t="s">
        <v>411</v>
      </c>
      <c r="I119" s="1904"/>
      <c r="J119" s="1904"/>
      <c r="K119" s="1904"/>
      <c r="L119" s="1905"/>
      <c r="M119" s="1906"/>
      <c r="N119" s="1907"/>
      <c r="O119" s="1908"/>
      <c r="P119" s="1908"/>
      <c r="Q119" s="1908"/>
      <c r="R119" s="1908"/>
      <c r="S119" s="1908"/>
      <c r="T119" s="1909"/>
      <c r="U119" s="1910"/>
      <c r="V119" s="1910"/>
      <c r="W119" s="1910"/>
      <c r="X119" s="977"/>
      <c r="Y119" s="977"/>
    </row>
    <row r="120" spans="1:25" ht="14.25">
      <c r="A120" s="1876" t="s">
        <v>2003</v>
      </c>
      <c r="B120" s="965">
        <v>28</v>
      </c>
      <c r="C120" s="965">
        <v>2</v>
      </c>
      <c r="D120" s="965">
        <v>22.2</v>
      </c>
      <c r="E120" s="1164">
        <v>1</v>
      </c>
      <c r="F120" s="965" t="s">
        <v>1943</v>
      </c>
      <c r="G120" s="965" t="s">
        <v>348</v>
      </c>
      <c r="H120" s="965" t="s">
        <v>411</v>
      </c>
      <c r="I120" s="1911"/>
      <c r="J120" s="1911"/>
      <c r="K120" s="1911"/>
      <c r="L120" s="1905"/>
      <c r="M120" s="1912"/>
      <c r="N120" s="1913"/>
      <c r="O120" s="1914"/>
      <c r="P120" s="1915"/>
      <c r="Q120" s="1914"/>
      <c r="R120" s="1914"/>
      <c r="S120" s="1914"/>
      <c r="T120" s="1916"/>
      <c r="U120" s="1915"/>
      <c r="V120" s="1915"/>
      <c r="W120" s="1910"/>
      <c r="X120" s="977"/>
      <c r="Y120" s="977"/>
    </row>
    <row r="121" spans="1:25" ht="14.25">
      <c r="A121" s="1876" t="s">
        <v>2003</v>
      </c>
      <c r="B121" s="965">
        <v>29</v>
      </c>
      <c r="C121" s="965">
        <v>2</v>
      </c>
      <c r="D121" s="965">
        <v>14.1</v>
      </c>
      <c r="E121" s="1164">
        <v>0.2</v>
      </c>
      <c r="F121" s="965" t="s">
        <v>1943</v>
      </c>
      <c r="G121" s="965" t="s">
        <v>348</v>
      </c>
      <c r="H121" s="965" t="s">
        <v>411</v>
      </c>
      <c r="I121" s="1911"/>
      <c r="J121" s="1911"/>
      <c r="K121" s="1911"/>
      <c r="L121" s="1905"/>
      <c r="M121" s="1912"/>
      <c r="N121" s="1917"/>
      <c r="O121" s="1910"/>
      <c r="P121" s="1910"/>
      <c r="Q121" s="1910"/>
      <c r="R121" s="1910"/>
      <c r="S121" s="1910"/>
      <c r="T121" s="1918"/>
      <c r="U121" s="1910"/>
      <c r="V121" s="1910"/>
      <c r="W121" s="1910"/>
      <c r="X121" s="977"/>
      <c r="Y121" s="977"/>
    </row>
    <row r="122" spans="1:25" ht="14.25">
      <c r="A122" s="1876" t="s">
        <v>2003</v>
      </c>
      <c r="B122" s="965">
        <v>30</v>
      </c>
      <c r="C122" s="965">
        <v>3</v>
      </c>
      <c r="D122" s="965">
        <v>5.1</v>
      </c>
      <c r="E122" s="1164">
        <v>0.3</v>
      </c>
      <c r="F122" s="965" t="s">
        <v>1943</v>
      </c>
      <c r="G122" s="965" t="s">
        <v>348</v>
      </c>
      <c r="H122" s="965" t="s">
        <v>411</v>
      </c>
      <c r="I122" s="1911"/>
      <c r="J122" s="1911"/>
      <c r="K122" s="1911"/>
      <c r="L122" s="1911"/>
      <c r="M122" s="1919"/>
      <c r="N122" s="1920"/>
      <c r="O122" s="1920"/>
      <c r="P122" s="1921"/>
      <c r="Q122" s="1920"/>
      <c r="R122" s="1920"/>
      <c r="S122" s="1920"/>
      <c r="T122" s="1922"/>
      <c r="U122" s="1920"/>
      <c r="V122" s="1920"/>
      <c r="W122" s="1920"/>
      <c r="X122" s="977"/>
      <c r="Y122" s="977"/>
    </row>
    <row r="123" spans="1:25" ht="14.25">
      <c r="A123" s="1876" t="s">
        <v>2003</v>
      </c>
      <c r="B123" s="965">
        <v>31</v>
      </c>
      <c r="C123" s="965">
        <v>3</v>
      </c>
      <c r="D123" s="965">
        <v>31.1</v>
      </c>
      <c r="E123" s="1164">
        <v>0.1</v>
      </c>
      <c r="F123" s="965" t="s">
        <v>1943</v>
      </c>
      <c r="G123" s="965" t="s">
        <v>349</v>
      </c>
      <c r="H123" s="965" t="s">
        <v>411</v>
      </c>
      <c r="I123" s="1911"/>
      <c r="J123" s="1911"/>
      <c r="K123" s="1911"/>
      <c r="L123" s="1911"/>
      <c r="M123" s="1919"/>
      <c r="N123" s="1920"/>
      <c r="O123" s="1920"/>
      <c r="P123" s="1921"/>
      <c r="Q123" s="1920"/>
      <c r="R123" s="1920"/>
      <c r="S123" s="1920"/>
      <c r="T123" s="1922"/>
      <c r="U123" s="1920"/>
      <c r="V123" s="1920"/>
      <c r="W123" s="1920"/>
      <c r="X123" s="977"/>
      <c r="Y123" s="977"/>
    </row>
    <row r="124" spans="1:25" ht="14.25">
      <c r="A124" s="1876" t="s">
        <v>2003</v>
      </c>
      <c r="B124" s="965">
        <v>32</v>
      </c>
      <c r="C124" s="965">
        <v>8</v>
      </c>
      <c r="D124" s="965">
        <v>3.2</v>
      </c>
      <c r="E124" s="1164">
        <v>0.1</v>
      </c>
      <c r="F124" s="965" t="s">
        <v>1943</v>
      </c>
      <c r="G124" s="965" t="s">
        <v>348</v>
      </c>
      <c r="H124" s="965" t="s">
        <v>411</v>
      </c>
      <c r="I124" s="1911"/>
      <c r="J124" s="1911"/>
      <c r="K124" s="1911"/>
      <c r="L124" s="1911"/>
      <c r="M124" s="1919"/>
      <c r="N124" s="1920"/>
      <c r="O124" s="1920"/>
      <c r="P124" s="1921"/>
      <c r="Q124" s="1920"/>
      <c r="R124" s="1920"/>
      <c r="S124" s="1920"/>
      <c r="T124" s="1922"/>
      <c r="U124" s="1920"/>
      <c r="V124" s="1920"/>
      <c r="W124" s="1920"/>
      <c r="X124" s="977"/>
      <c r="Y124" s="977"/>
    </row>
    <row r="125" spans="1:25" ht="14.25">
      <c r="A125" s="1876" t="s">
        <v>2003</v>
      </c>
      <c r="B125" s="965">
        <v>33</v>
      </c>
      <c r="C125" s="965">
        <v>8</v>
      </c>
      <c r="D125" s="965">
        <v>10.3</v>
      </c>
      <c r="E125" s="1164">
        <v>0.9</v>
      </c>
      <c r="F125" s="965" t="s">
        <v>1943</v>
      </c>
      <c r="G125" s="965" t="s">
        <v>348</v>
      </c>
      <c r="H125" s="965" t="s">
        <v>411</v>
      </c>
      <c r="I125" s="1911"/>
      <c r="J125" s="1911"/>
      <c r="K125" s="1911"/>
      <c r="L125" s="1911"/>
      <c r="M125" s="1919"/>
      <c r="N125" s="1920"/>
      <c r="O125" s="1920"/>
      <c r="P125" s="1921"/>
      <c r="Q125" s="1920"/>
      <c r="R125" s="1920"/>
      <c r="S125" s="1920"/>
      <c r="T125" s="1922"/>
      <c r="U125" s="1920"/>
      <c r="V125" s="1920"/>
      <c r="W125" s="1920"/>
      <c r="X125" s="977"/>
      <c r="Y125" s="977"/>
    </row>
    <row r="126" spans="1:25" ht="14.25">
      <c r="A126" s="1876" t="s">
        <v>2003</v>
      </c>
      <c r="B126" s="965">
        <v>34</v>
      </c>
      <c r="C126" s="965">
        <v>8</v>
      </c>
      <c r="D126" s="965">
        <v>26.2</v>
      </c>
      <c r="E126" s="1164">
        <v>1</v>
      </c>
      <c r="F126" s="965" t="s">
        <v>1943</v>
      </c>
      <c r="G126" s="965" t="s">
        <v>348</v>
      </c>
      <c r="H126" s="965" t="s">
        <v>411</v>
      </c>
      <c r="I126" s="1911"/>
      <c r="J126" s="1911"/>
      <c r="K126" s="1911"/>
      <c r="L126" s="1911"/>
      <c r="M126" s="1919"/>
      <c r="N126" s="1920"/>
      <c r="O126" s="1920"/>
      <c r="P126" s="1921"/>
      <c r="Q126" s="1920"/>
      <c r="R126" s="1920"/>
      <c r="S126" s="1920"/>
      <c r="T126" s="1922"/>
      <c r="U126" s="1920"/>
      <c r="V126" s="1920"/>
      <c r="W126" s="1920"/>
      <c r="X126" s="977"/>
      <c r="Y126" s="977"/>
    </row>
    <row r="127" spans="1:25" ht="14.25">
      <c r="A127" s="1876" t="s">
        <v>2003</v>
      </c>
      <c r="B127" s="965">
        <v>35</v>
      </c>
      <c r="C127" s="965">
        <v>10</v>
      </c>
      <c r="D127" s="965">
        <v>40.1</v>
      </c>
      <c r="E127" s="965">
        <v>0.8</v>
      </c>
      <c r="F127" s="965" t="s">
        <v>1943</v>
      </c>
      <c r="G127" s="965" t="s">
        <v>348</v>
      </c>
      <c r="H127" s="965" t="s">
        <v>411</v>
      </c>
      <c r="I127" s="1911"/>
      <c r="J127" s="1911"/>
      <c r="K127" s="1911"/>
      <c r="L127" s="1911"/>
      <c r="M127" s="1919"/>
      <c r="N127" s="1920"/>
      <c r="O127" s="1920"/>
      <c r="P127" s="1921"/>
      <c r="Q127" s="1920"/>
      <c r="R127" s="1920"/>
      <c r="S127" s="1920"/>
      <c r="T127" s="1922"/>
      <c r="U127" s="1920"/>
      <c r="V127" s="1920"/>
      <c r="W127" s="1920"/>
      <c r="X127" s="977"/>
      <c r="Y127" s="977"/>
    </row>
    <row r="128" spans="1:25" ht="14.25">
      <c r="A128" s="1876" t="s">
        <v>2003</v>
      </c>
      <c r="B128" s="965">
        <v>36</v>
      </c>
      <c r="C128" s="965">
        <v>15</v>
      </c>
      <c r="D128" s="965">
        <v>2.3</v>
      </c>
      <c r="E128" s="1164">
        <v>1</v>
      </c>
      <c r="F128" s="965" t="s">
        <v>1943</v>
      </c>
      <c r="G128" s="965" t="s">
        <v>348</v>
      </c>
      <c r="H128" s="965" t="s">
        <v>411</v>
      </c>
      <c r="I128" s="1911"/>
      <c r="J128" s="1911"/>
      <c r="K128" s="1911"/>
      <c r="L128" s="1911"/>
      <c r="M128" s="1919"/>
      <c r="N128" s="1920"/>
      <c r="O128" s="1920"/>
      <c r="P128" s="1921"/>
      <c r="Q128" s="1920"/>
      <c r="R128" s="1920"/>
      <c r="S128" s="1920"/>
      <c r="T128" s="1922"/>
      <c r="U128" s="1920"/>
      <c r="V128" s="1920"/>
      <c r="W128" s="1920"/>
      <c r="X128" s="977"/>
      <c r="Y128" s="977"/>
    </row>
    <row r="129" spans="1:25" ht="14.25">
      <c r="A129" s="1876" t="s">
        <v>2003</v>
      </c>
      <c r="B129" s="965">
        <v>37</v>
      </c>
      <c r="C129" s="965">
        <v>15</v>
      </c>
      <c r="D129" s="965">
        <v>3.3</v>
      </c>
      <c r="E129" s="1164">
        <v>0.6</v>
      </c>
      <c r="F129" s="965" t="s">
        <v>1943</v>
      </c>
      <c r="G129" s="965" t="s">
        <v>348</v>
      </c>
      <c r="H129" s="965" t="s">
        <v>411</v>
      </c>
      <c r="I129" s="1911"/>
      <c r="J129" s="1911"/>
      <c r="K129" s="1911"/>
      <c r="L129" s="1911"/>
      <c r="M129" s="1919"/>
      <c r="N129" s="1920"/>
      <c r="O129" s="1920"/>
      <c r="P129" s="1921"/>
      <c r="Q129" s="1920"/>
      <c r="R129" s="1920"/>
      <c r="S129" s="1920"/>
      <c r="T129" s="1922"/>
      <c r="U129" s="1920"/>
      <c r="V129" s="1920"/>
      <c r="W129" s="1920"/>
      <c r="X129" s="977"/>
      <c r="Y129" s="977"/>
    </row>
    <row r="130" spans="1:25" ht="14.25">
      <c r="A130" s="1876" t="s">
        <v>2003</v>
      </c>
      <c r="B130" s="965">
        <v>38</v>
      </c>
      <c r="C130" s="965">
        <v>15</v>
      </c>
      <c r="D130" s="965">
        <v>18</v>
      </c>
      <c r="E130" s="1164">
        <v>1</v>
      </c>
      <c r="F130" s="965" t="s">
        <v>1943</v>
      </c>
      <c r="G130" s="965" t="s">
        <v>348</v>
      </c>
      <c r="H130" s="965" t="s">
        <v>411</v>
      </c>
      <c r="I130" s="1911"/>
      <c r="J130" s="1911"/>
      <c r="K130" s="1911"/>
      <c r="L130" s="1911"/>
      <c r="M130" s="1919"/>
      <c r="N130" s="1920"/>
      <c r="O130" s="1920"/>
      <c r="P130" s="1921"/>
      <c r="Q130" s="1920"/>
      <c r="R130" s="1920"/>
      <c r="S130" s="1920"/>
      <c r="T130" s="1922"/>
      <c r="U130" s="1920"/>
      <c r="V130" s="1920"/>
      <c r="W130" s="1920"/>
      <c r="X130" s="977"/>
      <c r="Y130" s="977"/>
    </row>
    <row r="131" spans="1:25" ht="14.25">
      <c r="A131" s="1876" t="s">
        <v>2009</v>
      </c>
      <c r="B131" s="965">
        <v>39</v>
      </c>
      <c r="C131" s="965">
        <v>17</v>
      </c>
      <c r="D131" s="965">
        <v>31.1</v>
      </c>
      <c r="E131" s="1164">
        <v>0.7</v>
      </c>
      <c r="F131" s="965" t="s">
        <v>1943</v>
      </c>
      <c r="G131" s="965" t="s">
        <v>348</v>
      </c>
      <c r="H131" s="965" t="s">
        <v>411</v>
      </c>
      <c r="I131" s="1911"/>
      <c r="J131" s="1911"/>
      <c r="K131" s="1911"/>
      <c r="L131" s="1911"/>
      <c r="M131" s="1919"/>
      <c r="N131" s="1920"/>
      <c r="O131" s="1920"/>
      <c r="P131" s="1921"/>
      <c r="Q131" s="1920"/>
      <c r="R131" s="1920"/>
      <c r="S131" s="1920"/>
      <c r="T131" s="1922"/>
      <c r="U131" s="1920"/>
      <c r="V131" s="1920"/>
      <c r="W131" s="1920"/>
      <c r="X131" s="977"/>
      <c r="Y131" s="977"/>
    </row>
    <row r="132" spans="1:25" ht="14.25">
      <c r="A132" s="1876" t="s">
        <v>2009</v>
      </c>
      <c r="B132" s="965">
        <v>40</v>
      </c>
      <c r="C132" s="965">
        <v>18</v>
      </c>
      <c r="D132" s="965">
        <v>27.1</v>
      </c>
      <c r="E132" s="965">
        <v>0.3</v>
      </c>
      <c r="F132" s="965" t="s">
        <v>1943</v>
      </c>
      <c r="G132" s="965" t="s">
        <v>348</v>
      </c>
      <c r="H132" s="965" t="s">
        <v>411</v>
      </c>
      <c r="I132" s="1911"/>
      <c r="J132" s="1911"/>
      <c r="K132" s="1911"/>
      <c r="L132" s="1911"/>
      <c r="M132" s="1919"/>
      <c r="N132" s="1920"/>
      <c r="O132" s="1920"/>
      <c r="P132" s="1921"/>
      <c r="Q132" s="1920"/>
      <c r="R132" s="1920"/>
      <c r="S132" s="1920"/>
      <c r="T132" s="1922"/>
      <c r="U132" s="1920"/>
      <c r="V132" s="1920"/>
      <c r="W132" s="1920"/>
      <c r="X132" s="977"/>
      <c r="Y132" s="977"/>
    </row>
    <row r="133" spans="1:25" ht="14.25">
      <c r="A133" s="1876" t="s">
        <v>2009</v>
      </c>
      <c r="B133" s="965">
        <v>41</v>
      </c>
      <c r="C133" s="965">
        <v>19</v>
      </c>
      <c r="D133" s="965">
        <v>10.1</v>
      </c>
      <c r="E133" s="965">
        <v>0.2</v>
      </c>
      <c r="F133" s="965" t="s">
        <v>1943</v>
      </c>
      <c r="G133" s="965" t="s">
        <v>349</v>
      </c>
      <c r="H133" s="965" t="s">
        <v>411</v>
      </c>
      <c r="I133" s="1911"/>
      <c r="J133" s="1911"/>
      <c r="K133" s="1911"/>
      <c r="L133" s="1911"/>
      <c r="M133" s="1919"/>
      <c r="N133" s="1920"/>
      <c r="O133" s="1920"/>
      <c r="P133" s="1921"/>
      <c r="Q133" s="1920"/>
      <c r="R133" s="1920"/>
      <c r="S133" s="1920"/>
      <c r="T133" s="1922"/>
      <c r="U133" s="1920"/>
      <c r="V133" s="1920"/>
      <c r="W133" s="1920"/>
      <c r="X133" s="977"/>
      <c r="Y133" s="977"/>
    </row>
    <row r="134" spans="1:25" ht="14.25">
      <c r="A134" s="1876" t="s">
        <v>2009</v>
      </c>
      <c r="B134" s="965">
        <v>42</v>
      </c>
      <c r="C134" s="965">
        <v>19</v>
      </c>
      <c r="D134" s="965">
        <v>11.1</v>
      </c>
      <c r="E134" s="965">
        <v>0.2</v>
      </c>
      <c r="F134" s="965" t="s">
        <v>1943</v>
      </c>
      <c r="G134" s="965" t="s">
        <v>349</v>
      </c>
      <c r="H134" s="965" t="s">
        <v>411</v>
      </c>
      <c r="I134" s="1911"/>
      <c r="J134" s="1911"/>
      <c r="K134" s="1911"/>
      <c r="L134" s="1911"/>
      <c r="M134" s="1919"/>
      <c r="N134" s="1920"/>
      <c r="O134" s="1920"/>
      <c r="P134" s="1921"/>
      <c r="Q134" s="1920"/>
      <c r="R134" s="1920"/>
      <c r="S134" s="1920"/>
      <c r="T134" s="1922"/>
      <c r="U134" s="1920"/>
      <c r="V134" s="1920"/>
      <c r="W134" s="1920"/>
      <c r="X134" s="977"/>
      <c r="Y134" s="977"/>
    </row>
    <row r="135" spans="1:25" ht="14.25">
      <c r="A135" s="1876" t="s">
        <v>2009</v>
      </c>
      <c r="B135" s="965">
        <v>43</v>
      </c>
      <c r="C135" s="965">
        <v>20</v>
      </c>
      <c r="D135" s="965">
        <v>22.1</v>
      </c>
      <c r="E135" s="965">
        <v>0.1</v>
      </c>
      <c r="F135" s="965" t="s">
        <v>1943</v>
      </c>
      <c r="G135" s="965" t="s">
        <v>348</v>
      </c>
      <c r="H135" s="965" t="s">
        <v>411</v>
      </c>
      <c r="I135" s="1911"/>
      <c r="J135" s="1911"/>
      <c r="K135" s="1911"/>
      <c r="L135" s="1911"/>
      <c r="M135" s="1919"/>
      <c r="N135" s="1920"/>
      <c r="O135" s="1920"/>
      <c r="P135" s="1921"/>
      <c r="Q135" s="1920"/>
      <c r="R135" s="1920"/>
      <c r="S135" s="1920"/>
      <c r="T135" s="1922"/>
      <c r="U135" s="1920"/>
      <c r="V135" s="1920"/>
      <c r="W135" s="1920"/>
      <c r="X135" s="977"/>
      <c r="Y135" s="977"/>
    </row>
    <row r="136" spans="1:25" ht="14.25">
      <c r="A136" s="1876" t="s">
        <v>2009</v>
      </c>
      <c r="B136" s="965">
        <v>44</v>
      </c>
      <c r="C136" s="965">
        <v>21</v>
      </c>
      <c r="D136" s="965">
        <v>2.2</v>
      </c>
      <c r="E136" s="965">
        <v>2.1</v>
      </c>
      <c r="F136" s="965" t="s">
        <v>1943</v>
      </c>
      <c r="G136" s="965" t="s">
        <v>348</v>
      </c>
      <c r="H136" s="965" t="s">
        <v>411</v>
      </c>
      <c r="I136" s="1911"/>
      <c r="J136" s="1911"/>
      <c r="K136" s="1911"/>
      <c r="L136" s="1911"/>
      <c r="M136" s="1919"/>
      <c r="N136" s="1920"/>
      <c r="O136" s="1920"/>
      <c r="P136" s="1921"/>
      <c r="Q136" s="1920"/>
      <c r="R136" s="1920"/>
      <c r="S136" s="1920"/>
      <c r="T136" s="1922"/>
      <c r="U136" s="1920"/>
      <c r="V136" s="1920"/>
      <c r="W136" s="1920"/>
      <c r="X136" s="977"/>
      <c r="Y136" s="977"/>
    </row>
    <row r="137" spans="1:25" ht="14.25">
      <c r="A137" s="1876" t="s">
        <v>2009</v>
      </c>
      <c r="B137" s="965">
        <v>45</v>
      </c>
      <c r="C137" s="965">
        <v>21</v>
      </c>
      <c r="D137" s="965">
        <v>7.1</v>
      </c>
      <c r="E137" s="965">
        <v>0.3</v>
      </c>
      <c r="F137" s="965" t="s">
        <v>1943</v>
      </c>
      <c r="G137" s="965" t="s">
        <v>348</v>
      </c>
      <c r="H137" s="965" t="s">
        <v>411</v>
      </c>
      <c r="I137" s="1911"/>
      <c r="J137" s="1911"/>
      <c r="K137" s="1911"/>
      <c r="L137" s="1911"/>
      <c r="M137" s="1919"/>
      <c r="N137" s="1920"/>
      <c r="O137" s="1920"/>
      <c r="P137" s="1921"/>
      <c r="Q137" s="1920"/>
      <c r="R137" s="1920"/>
      <c r="S137" s="1920"/>
      <c r="T137" s="1922"/>
      <c r="U137" s="1920"/>
      <c r="V137" s="1920"/>
      <c r="W137" s="1920"/>
      <c r="X137" s="977"/>
      <c r="Y137" s="977"/>
    </row>
    <row r="138" spans="1:25" ht="14.25">
      <c r="A138" s="1876" t="s">
        <v>2009</v>
      </c>
      <c r="B138" s="965">
        <v>46</v>
      </c>
      <c r="C138" s="965">
        <v>21</v>
      </c>
      <c r="D138" s="965">
        <v>31.1</v>
      </c>
      <c r="E138" s="965">
        <v>0.5</v>
      </c>
      <c r="F138" s="965" t="s">
        <v>1943</v>
      </c>
      <c r="G138" s="965" t="s">
        <v>348</v>
      </c>
      <c r="H138" s="965" t="s">
        <v>411</v>
      </c>
      <c r="I138" s="1911"/>
      <c r="J138" s="1911"/>
      <c r="K138" s="1911"/>
      <c r="L138" s="1911"/>
      <c r="M138" s="1919"/>
      <c r="N138" s="1920"/>
      <c r="O138" s="1920"/>
      <c r="P138" s="1921"/>
      <c r="Q138" s="1920"/>
      <c r="R138" s="1920"/>
      <c r="S138" s="1920"/>
      <c r="T138" s="1922"/>
      <c r="U138" s="1920"/>
      <c r="V138" s="1920"/>
      <c r="W138" s="1920"/>
      <c r="X138" s="977"/>
      <c r="Y138" s="977"/>
    </row>
    <row r="139" spans="1:25" ht="14.25">
      <c r="A139" s="1876" t="s">
        <v>2009</v>
      </c>
      <c r="B139" s="965">
        <v>47</v>
      </c>
      <c r="C139" s="965">
        <v>21</v>
      </c>
      <c r="D139" s="965">
        <v>33.3</v>
      </c>
      <c r="E139" s="965">
        <v>0.8</v>
      </c>
      <c r="F139" s="965" t="s">
        <v>1943</v>
      </c>
      <c r="G139" s="965" t="s">
        <v>348</v>
      </c>
      <c r="H139" s="965" t="s">
        <v>411</v>
      </c>
      <c r="I139" s="1911"/>
      <c r="J139" s="1911"/>
      <c r="K139" s="1911"/>
      <c r="L139" s="1911"/>
      <c r="M139" s="1919"/>
      <c r="N139" s="1920"/>
      <c r="O139" s="1920"/>
      <c r="P139" s="1921"/>
      <c r="Q139" s="1920"/>
      <c r="R139" s="1920"/>
      <c r="S139" s="1920"/>
      <c r="T139" s="1922"/>
      <c r="U139" s="1920"/>
      <c r="V139" s="1920"/>
      <c r="W139" s="1920"/>
      <c r="X139" s="977"/>
      <c r="Y139" s="977"/>
    </row>
    <row r="140" spans="1:25" ht="14.25">
      <c r="A140" s="1876" t="s">
        <v>2009</v>
      </c>
      <c r="B140" s="965">
        <v>48</v>
      </c>
      <c r="C140" s="965">
        <v>21</v>
      </c>
      <c r="D140" s="965">
        <v>40.1</v>
      </c>
      <c r="E140" s="965">
        <v>0.3</v>
      </c>
      <c r="F140" s="965" t="s">
        <v>1943</v>
      </c>
      <c r="G140" s="965" t="s">
        <v>348</v>
      </c>
      <c r="H140" s="965" t="s">
        <v>411</v>
      </c>
      <c r="I140" s="1911"/>
      <c r="J140" s="1911"/>
      <c r="K140" s="1911"/>
      <c r="L140" s="1911"/>
      <c r="M140" s="1919"/>
      <c r="N140" s="1920"/>
      <c r="O140" s="1920"/>
      <c r="P140" s="1921"/>
      <c r="Q140" s="1920"/>
      <c r="R140" s="1920"/>
      <c r="S140" s="1920"/>
      <c r="T140" s="1922"/>
      <c r="U140" s="1920"/>
      <c r="V140" s="1920"/>
      <c r="W140" s="1920"/>
      <c r="X140" s="977"/>
      <c r="Y140" s="977"/>
    </row>
    <row r="141" spans="1:25" ht="14.25">
      <c r="A141" s="1876" t="s">
        <v>2009</v>
      </c>
      <c r="B141" s="965">
        <v>49</v>
      </c>
      <c r="C141" s="965">
        <v>21</v>
      </c>
      <c r="D141" s="965">
        <v>45.1</v>
      </c>
      <c r="E141" s="965">
        <v>0.2</v>
      </c>
      <c r="F141" s="965" t="s">
        <v>1943</v>
      </c>
      <c r="G141" s="965" t="s">
        <v>348</v>
      </c>
      <c r="H141" s="965" t="s">
        <v>411</v>
      </c>
      <c r="I141" s="1911"/>
      <c r="J141" s="1911"/>
      <c r="K141" s="1911"/>
      <c r="L141" s="1911"/>
      <c r="M141" s="1919"/>
      <c r="N141" s="1920"/>
      <c r="O141" s="1920"/>
      <c r="P141" s="1921"/>
      <c r="Q141" s="1920"/>
      <c r="R141" s="1920"/>
      <c r="S141" s="1920"/>
      <c r="T141" s="1922"/>
      <c r="U141" s="1920"/>
      <c r="V141" s="1920"/>
      <c r="W141" s="1920"/>
      <c r="X141" s="977"/>
      <c r="Y141" s="977"/>
    </row>
    <row r="142" spans="1:25" ht="14.25">
      <c r="A142" s="1876" t="s">
        <v>2010</v>
      </c>
      <c r="B142" s="965">
        <v>50</v>
      </c>
      <c r="C142" s="965">
        <v>33</v>
      </c>
      <c r="D142" s="965">
        <v>3</v>
      </c>
      <c r="E142" s="965">
        <v>0.8</v>
      </c>
      <c r="F142" s="965" t="s">
        <v>2018</v>
      </c>
      <c r="G142" s="965" t="s">
        <v>354</v>
      </c>
      <c r="H142" s="965" t="s">
        <v>411</v>
      </c>
      <c r="I142" s="1911"/>
      <c r="J142" s="1911"/>
      <c r="K142" s="1911"/>
      <c r="L142" s="1911"/>
      <c r="M142" s="1919"/>
      <c r="N142" s="1920"/>
      <c r="O142" s="1920"/>
      <c r="P142" s="1921"/>
      <c r="Q142" s="1920"/>
      <c r="R142" s="1920"/>
      <c r="S142" s="1920"/>
      <c r="T142" s="1922"/>
      <c r="U142" s="1920"/>
      <c r="V142" s="1920"/>
      <c r="W142" s="1920"/>
      <c r="X142" s="977"/>
      <c r="Y142" s="977"/>
    </row>
    <row r="143" spans="1:25" ht="14.25">
      <c r="A143" s="1876" t="s">
        <v>2010</v>
      </c>
      <c r="B143" s="965">
        <v>51</v>
      </c>
      <c r="C143" s="965">
        <v>33</v>
      </c>
      <c r="D143" s="965">
        <v>26</v>
      </c>
      <c r="E143" s="965">
        <v>0.5</v>
      </c>
      <c r="F143" s="965" t="s">
        <v>2018</v>
      </c>
      <c r="G143" s="965" t="s">
        <v>354</v>
      </c>
      <c r="H143" s="965" t="s">
        <v>411</v>
      </c>
      <c r="I143" s="1911"/>
      <c r="J143" s="1911"/>
      <c r="K143" s="1911"/>
      <c r="L143" s="1911"/>
      <c r="M143" s="1919"/>
      <c r="N143" s="1920"/>
      <c r="O143" s="1920"/>
      <c r="P143" s="1921"/>
      <c r="Q143" s="1920"/>
      <c r="R143" s="1920"/>
      <c r="S143" s="1920"/>
      <c r="T143" s="1922"/>
      <c r="U143" s="1920"/>
      <c r="V143" s="1920"/>
      <c r="W143" s="1920"/>
      <c r="X143" s="977"/>
      <c r="Y143" s="977"/>
    </row>
    <row r="144" spans="1:25" ht="14.25">
      <c r="A144" s="1876" t="s">
        <v>2010</v>
      </c>
      <c r="B144" s="965">
        <v>52</v>
      </c>
      <c r="C144" s="965">
        <v>33</v>
      </c>
      <c r="D144" s="965">
        <v>29.1</v>
      </c>
      <c r="E144" s="965">
        <v>0.2</v>
      </c>
      <c r="F144" s="965" t="s">
        <v>1943</v>
      </c>
      <c r="G144" s="965" t="s">
        <v>348</v>
      </c>
      <c r="H144" s="965" t="s">
        <v>411</v>
      </c>
      <c r="I144" s="1911"/>
      <c r="J144" s="1911"/>
      <c r="K144" s="1911"/>
      <c r="L144" s="1911"/>
      <c r="M144" s="1919"/>
      <c r="N144" s="1920"/>
      <c r="O144" s="1920"/>
      <c r="P144" s="1921"/>
      <c r="Q144" s="1920"/>
      <c r="R144" s="1920"/>
      <c r="S144" s="1920"/>
      <c r="T144" s="1922"/>
      <c r="U144" s="1920"/>
      <c r="V144" s="1920"/>
      <c r="W144" s="1920"/>
      <c r="X144" s="977"/>
      <c r="Y144" s="977"/>
    </row>
    <row r="145" spans="1:25" ht="14.25">
      <c r="A145" s="1876" t="s">
        <v>2013</v>
      </c>
      <c r="B145" s="965">
        <v>53</v>
      </c>
      <c r="C145" s="965">
        <v>42</v>
      </c>
      <c r="D145" s="965">
        <v>9.1</v>
      </c>
      <c r="E145" s="965">
        <v>0.4</v>
      </c>
      <c r="F145" s="965" t="s">
        <v>1943</v>
      </c>
      <c r="G145" s="965" t="s">
        <v>348</v>
      </c>
      <c r="H145" s="965" t="s">
        <v>411</v>
      </c>
      <c r="I145" s="1911"/>
      <c r="J145" s="1911"/>
      <c r="K145" s="1911"/>
      <c r="L145" s="1911"/>
      <c r="M145" s="1919"/>
      <c r="N145" s="1920"/>
      <c r="O145" s="1920"/>
      <c r="P145" s="1921"/>
      <c r="Q145" s="1920"/>
      <c r="R145" s="1920"/>
      <c r="S145" s="1920"/>
      <c r="T145" s="1922"/>
      <c r="U145" s="1920"/>
      <c r="V145" s="1920"/>
      <c r="W145" s="1920"/>
      <c r="X145" s="977"/>
      <c r="Y145" s="977"/>
    </row>
    <row r="146" spans="1:25" ht="14.25">
      <c r="A146" s="1876" t="s">
        <v>2013</v>
      </c>
      <c r="B146" s="965">
        <v>54</v>
      </c>
      <c r="C146" s="965">
        <v>47</v>
      </c>
      <c r="D146" s="965">
        <v>20</v>
      </c>
      <c r="E146" s="965">
        <v>0.9</v>
      </c>
      <c r="F146" s="965" t="s">
        <v>2018</v>
      </c>
      <c r="G146" s="965" t="s">
        <v>354</v>
      </c>
      <c r="H146" s="965" t="s">
        <v>411</v>
      </c>
      <c r="I146" s="1911"/>
      <c r="J146" s="1911"/>
      <c r="K146" s="1911"/>
      <c r="L146" s="1911"/>
      <c r="M146" s="1919"/>
      <c r="N146" s="1920"/>
      <c r="O146" s="1920"/>
      <c r="P146" s="1921"/>
      <c r="Q146" s="1920"/>
      <c r="R146" s="1920"/>
      <c r="S146" s="1920"/>
      <c r="T146" s="1922"/>
      <c r="U146" s="1920"/>
      <c r="V146" s="1920"/>
      <c r="W146" s="1920"/>
      <c r="X146" s="977"/>
      <c r="Y146" s="977"/>
    </row>
    <row r="147" spans="1:25" ht="14.25">
      <c r="A147" s="1876" t="s">
        <v>2014</v>
      </c>
      <c r="B147" s="965">
        <v>55</v>
      </c>
      <c r="C147" s="965">
        <v>53</v>
      </c>
      <c r="D147" s="965">
        <v>2.7</v>
      </c>
      <c r="E147" s="1164">
        <v>1</v>
      </c>
      <c r="F147" s="965" t="s">
        <v>1943</v>
      </c>
      <c r="G147" s="965" t="s">
        <v>348</v>
      </c>
      <c r="H147" s="965" t="s">
        <v>411</v>
      </c>
      <c r="I147" s="1911"/>
      <c r="J147" s="1911"/>
      <c r="K147" s="1911"/>
      <c r="L147" s="1911"/>
      <c r="M147" s="1919"/>
      <c r="N147" s="1920"/>
      <c r="O147" s="1920"/>
      <c r="P147" s="1921"/>
      <c r="Q147" s="1920"/>
      <c r="R147" s="1920"/>
      <c r="S147" s="1920"/>
      <c r="T147" s="1922"/>
      <c r="U147" s="1920"/>
      <c r="V147" s="1920"/>
      <c r="W147" s="1920"/>
      <c r="X147" s="977"/>
      <c r="Y147" s="977"/>
    </row>
    <row r="148" spans="1:25" ht="14.25">
      <c r="A148" s="1876" t="s">
        <v>2014</v>
      </c>
      <c r="B148" s="965">
        <v>56</v>
      </c>
      <c r="C148" s="965">
        <v>53</v>
      </c>
      <c r="D148" s="965">
        <v>2.8</v>
      </c>
      <c r="E148" s="1164">
        <v>1</v>
      </c>
      <c r="F148" s="965" t="s">
        <v>1943</v>
      </c>
      <c r="G148" s="965" t="s">
        <v>348</v>
      </c>
      <c r="H148" s="965" t="s">
        <v>411</v>
      </c>
      <c r="I148" s="1911"/>
      <c r="J148" s="1911"/>
      <c r="K148" s="1911"/>
      <c r="L148" s="1911"/>
      <c r="M148" s="1919"/>
      <c r="N148" s="1920"/>
      <c r="O148" s="1920"/>
      <c r="P148" s="1921"/>
      <c r="Q148" s="1920"/>
      <c r="R148" s="1920"/>
      <c r="S148" s="1920"/>
      <c r="T148" s="1922"/>
      <c r="U148" s="1920"/>
      <c r="V148" s="1920"/>
      <c r="W148" s="1920"/>
      <c r="X148" s="977"/>
      <c r="Y148" s="977"/>
    </row>
    <row r="149" spans="1:25" ht="14.25">
      <c r="A149" s="1876" t="s">
        <v>2014</v>
      </c>
      <c r="B149" s="965">
        <v>57</v>
      </c>
      <c r="C149" s="965">
        <v>53</v>
      </c>
      <c r="D149" s="965">
        <v>2.9</v>
      </c>
      <c r="E149" s="1164">
        <v>1</v>
      </c>
      <c r="F149" s="965" t="s">
        <v>1943</v>
      </c>
      <c r="G149" s="965" t="s">
        <v>348</v>
      </c>
      <c r="H149" s="965" t="s">
        <v>411</v>
      </c>
      <c r="I149" s="1911"/>
      <c r="J149" s="1911"/>
      <c r="K149" s="1911"/>
      <c r="L149" s="1911"/>
      <c r="M149" s="1919"/>
      <c r="N149" s="1920"/>
      <c r="O149" s="1920"/>
      <c r="P149" s="1921"/>
      <c r="Q149" s="1920"/>
      <c r="R149" s="1920"/>
      <c r="S149" s="1920"/>
      <c r="T149" s="1922"/>
      <c r="U149" s="1920"/>
      <c r="V149" s="1920"/>
      <c r="W149" s="1920"/>
      <c r="X149" s="977"/>
      <c r="Y149" s="977"/>
    </row>
    <row r="150" spans="1:25" ht="14.25">
      <c r="A150" s="1876" t="s">
        <v>2014</v>
      </c>
      <c r="B150" s="965">
        <v>58</v>
      </c>
      <c r="C150" s="965">
        <v>53</v>
      </c>
      <c r="D150" s="965">
        <v>2.1</v>
      </c>
      <c r="E150" s="1164">
        <v>1</v>
      </c>
      <c r="F150" s="965" t="s">
        <v>1943</v>
      </c>
      <c r="G150" s="965" t="s">
        <v>348</v>
      </c>
      <c r="H150" s="965" t="s">
        <v>411</v>
      </c>
      <c r="I150" s="1911"/>
      <c r="J150" s="1911"/>
      <c r="K150" s="1911"/>
      <c r="L150" s="1911"/>
      <c r="M150" s="1919"/>
      <c r="N150" s="1920"/>
      <c r="O150" s="1920"/>
      <c r="P150" s="1921"/>
      <c r="Q150" s="1920"/>
      <c r="R150" s="1920"/>
      <c r="S150" s="1920"/>
      <c r="T150" s="1922"/>
      <c r="U150" s="1920"/>
      <c r="V150" s="1920"/>
      <c r="W150" s="1920"/>
      <c r="X150" s="977"/>
      <c r="Y150" s="977"/>
    </row>
    <row r="151" spans="1:25" ht="14.25">
      <c r="A151" s="1876" t="s">
        <v>2014</v>
      </c>
      <c r="B151" s="965">
        <v>59</v>
      </c>
      <c r="C151" s="965">
        <v>53</v>
      </c>
      <c r="D151" s="965">
        <v>2.11</v>
      </c>
      <c r="E151" s="965">
        <v>0.8</v>
      </c>
      <c r="F151" s="965" t="s">
        <v>1943</v>
      </c>
      <c r="G151" s="965" t="s">
        <v>348</v>
      </c>
      <c r="H151" s="965" t="s">
        <v>411</v>
      </c>
      <c r="I151" s="1911"/>
      <c r="J151" s="1911"/>
      <c r="K151" s="1911"/>
      <c r="L151" s="1911"/>
      <c r="M151" s="1919"/>
      <c r="N151" s="1920"/>
      <c r="O151" s="1920"/>
      <c r="P151" s="1921"/>
      <c r="Q151" s="1920"/>
      <c r="R151" s="1920"/>
      <c r="S151" s="1920"/>
      <c r="T151" s="1922"/>
      <c r="U151" s="1920"/>
      <c r="V151" s="1920"/>
      <c r="W151" s="1920"/>
      <c r="X151" s="977"/>
      <c r="Y151" s="977"/>
    </row>
    <row r="152" spans="1:25" ht="14.25">
      <c r="A152" s="1876" t="s">
        <v>2014</v>
      </c>
      <c r="B152" s="965">
        <v>60</v>
      </c>
      <c r="C152" s="965">
        <v>59</v>
      </c>
      <c r="D152" s="965">
        <v>16.2</v>
      </c>
      <c r="E152" s="965">
        <v>0.8</v>
      </c>
      <c r="F152" s="965" t="s">
        <v>2018</v>
      </c>
      <c r="G152" s="965" t="s">
        <v>354</v>
      </c>
      <c r="H152" s="965" t="s">
        <v>411</v>
      </c>
      <c r="I152" s="1923"/>
      <c r="J152" s="1923"/>
      <c r="K152" s="1923"/>
      <c r="L152" s="1923"/>
      <c r="M152" s="1912"/>
      <c r="N152" s="1924"/>
      <c r="O152" s="1924"/>
      <c r="P152" s="1924"/>
      <c r="Q152" s="1924"/>
      <c r="R152" s="1924"/>
      <c r="S152" s="1924"/>
      <c r="T152" s="1925"/>
      <c r="U152" s="1912"/>
      <c r="V152" s="1912"/>
      <c r="W152" s="1924"/>
      <c r="X152" s="977"/>
      <c r="Y152" s="977"/>
    </row>
    <row r="153" spans="1:23" ht="14.25">
      <c r="A153" s="146" t="s">
        <v>298</v>
      </c>
      <c r="B153" s="414"/>
      <c r="C153" s="414"/>
      <c r="D153" s="414"/>
      <c r="E153" s="955">
        <f>E152+E151+E150+E149+E148+E147+E146+E145+E144+E143+E142+E141+E140+E139+E138+E137+E136+E135+E134+E133+E132+E131+E130+E129+E128+E127+E126+E125+E124+E123+E122+E121+E120+E119</f>
        <v>21.200000000000003</v>
      </c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06"/>
      <c r="V153" s="404"/>
      <c r="W153" s="53"/>
    </row>
    <row r="154" spans="1:23" ht="14.25">
      <c r="A154" s="471" t="s">
        <v>715</v>
      </c>
      <c r="B154" s="472"/>
      <c r="C154" s="473"/>
      <c r="D154" s="473"/>
      <c r="E154" s="1881">
        <f>E153+E117</f>
        <v>42.1</v>
      </c>
      <c r="F154" s="403"/>
      <c r="G154" s="403"/>
      <c r="H154" s="403"/>
      <c r="I154" s="403"/>
      <c r="J154" s="403"/>
      <c r="K154" s="403"/>
      <c r="L154" s="403"/>
      <c r="M154" s="405">
        <f aca="true" t="shared" si="9" ref="M154:W154">SUM(M117:M153)</f>
        <v>139.28</v>
      </c>
      <c r="N154" s="405">
        <f t="shared" si="9"/>
        <v>70.3</v>
      </c>
      <c r="O154" s="405">
        <f t="shared" si="9"/>
        <v>37.629999999999995</v>
      </c>
      <c r="P154" s="405">
        <f t="shared" si="9"/>
        <v>15.38</v>
      </c>
      <c r="Q154" s="405">
        <f t="shared" si="9"/>
        <v>13.49</v>
      </c>
      <c r="R154" s="405" t="e">
        <f t="shared" si="9"/>
        <v>#VALUE!</v>
      </c>
      <c r="S154" s="405">
        <f t="shared" si="9"/>
        <v>0.18</v>
      </c>
      <c r="T154" s="405">
        <f t="shared" si="9"/>
        <v>0.64</v>
      </c>
      <c r="U154" s="405">
        <f t="shared" si="9"/>
        <v>0.12</v>
      </c>
      <c r="V154" s="405">
        <f t="shared" si="9"/>
        <v>1.0200000000000005</v>
      </c>
      <c r="W154" s="405">
        <f t="shared" si="9"/>
        <v>0.4</v>
      </c>
    </row>
    <row r="155" spans="1:23" ht="14.25">
      <c r="A155" s="416"/>
      <c r="B155" s="415"/>
      <c r="C155" s="403"/>
      <c r="D155" s="403"/>
      <c r="E155" s="403"/>
      <c r="F155" s="403"/>
      <c r="G155" s="403"/>
      <c r="H155" s="403"/>
      <c r="I155" s="403"/>
      <c r="J155" s="403"/>
      <c r="K155" s="403"/>
      <c r="L155" s="403"/>
      <c r="M155" s="146"/>
      <c r="N155" s="146"/>
      <c r="O155" s="146"/>
      <c r="P155" s="146"/>
      <c r="Q155" s="146"/>
      <c r="R155" s="403"/>
      <c r="S155" s="403"/>
      <c r="T155" s="403"/>
      <c r="U155" s="406"/>
      <c r="V155" s="404"/>
      <c r="W155" s="53"/>
    </row>
    <row r="156" spans="1:23" ht="14.25">
      <c r="A156" s="474"/>
      <c r="B156" s="463"/>
      <c r="C156" s="463"/>
      <c r="D156" s="463"/>
      <c r="E156" s="463"/>
      <c r="F156" s="464"/>
      <c r="G156" s="464"/>
      <c r="H156" s="1926" t="s">
        <v>727</v>
      </c>
      <c r="I156" s="1884"/>
      <c r="J156" s="1884"/>
      <c r="K156" s="464"/>
      <c r="L156" s="464"/>
      <c r="M156" s="464"/>
      <c r="N156" s="464"/>
      <c r="O156" s="464"/>
      <c r="P156" s="464"/>
      <c r="Q156" s="464"/>
      <c r="R156" s="464"/>
      <c r="S156" s="464"/>
      <c r="T156" s="463"/>
      <c r="U156" s="464"/>
      <c r="V156" s="475"/>
      <c r="W156" s="476"/>
    </row>
    <row r="157" spans="1:23" ht="14.25">
      <c r="A157" s="1876" t="s">
        <v>108</v>
      </c>
      <c r="B157" s="965">
        <v>1</v>
      </c>
      <c r="C157" s="965">
        <v>1</v>
      </c>
      <c r="D157" s="965">
        <v>9.1</v>
      </c>
      <c r="E157" s="1164">
        <v>1</v>
      </c>
      <c r="F157" s="965" t="s">
        <v>708</v>
      </c>
      <c r="G157" s="965" t="s">
        <v>348</v>
      </c>
      <c r="H157" s="965" t="s">
        <v>411</v>
      </c>
      <c r="I157" s="965" t="s">
        <v>205</v>
      </c>
      <c r="J157" s="965" t="s">
        <v>726</v>
      </c>
      <c r="K157" s="965" t="s">
        <v>47</v>
      </c>
      <c r="L157" s="965" t="s">
        <v>890</v>
      </c>
      <c r="M157" s="1038">
        <v>7.33</v>
      </c>
      <c r="N157" s="1165">
        <v>4.29</v>
      </c>
      <c r="O157" s="1165">
        <v>1.44</v>
      </c>
      <c r="P157" s="1165"/>
      <c r="Q157" s="965">
        <v>0.71</v>
      </c>
      <c r="R157" s="965">
        <v>0.76</v>
      </c>
      <c r="S157" s="1151"/>
      <c r="T157" s="1166">
        <v>0.1</v>
      </c>
      <c r="U157" s="1166">
        <v>0.03</v>
      </c>
      <c r="V157" s="1165"/>
      <c r="W157" s="1885"/>
    </row>
    <row r="158" spans="1:23" ht="14.25">
      <c r="A158" s="1876" t="s">
        <v>108</v>
      </c>
      <c r="B158" s="965">
        <v>2</v>
      </c>
      <c r="C158" s="965">
        <v>3</v>
      </c>
      <c r="D158" s="965">
        <v>1.1</v>
      </c>
      <c r="E158" s="1164">
        <v>0.8</v>
      </c>
      <c r="F158" s="965" t="s">
        <v>708</v>
      </c>
      <c r="G158" s="965" t="s">
        <v>348</v>
      </c>
      <c r="H158" s="965" t="s">
        <v>411</v>
      </c>
      <c r="I158" s="965" t="s">
        <v>205</v>
      </c>
      <c r="J158" s="965" t="s">
        <v>726</v>
      </c>
      <c r="K158" s="965" t="s">
        <v>47</v>
      </c>
      <c r="L158" s="965" t="s">
        <v>2019</v>
      </c>
      <c r="M158" s="1038">
        <v>5.79</v>
      </c>
      <c r="N158" s="1165">
        <v>3.43</v>
      </c>
      <c r="O158" s="1165">
        <v>1.15</v>
      </c>
      <c r="P158" s="1165"/>
      <c r="Q158" s="965">
        <v>0.57</v>
      </c>
      <c r="R158" s="965">
        <v>0.62</v>
      </c>
      <c r="S158" s="1151"/>
      <c r="T158" s="1166"/>
      <c r="U158" s="1166"/>
      <c r="V158" s="1166">
        <v>0.02</v>
      </c>
      <c r="W158" s="1885"/>
    </row>
    <row r="159" spans="1:23" ht="14.25">
      <c r="A159" s="1876" t="s">
        <v>108</v>
      </c>
      <c r="B159" s="965">
        <v>3</v>
      </c>
      <c r="C159" s="965">
        <v>5</v>
      </c>
      <c r="D159" s="965">
        <v>8.3</v>
      </c>
      <c r="E159" s="1164">
        <v>1</v>
      </c>
      <c r="F159" s="965" t="s">
        <v>708</v>
      </c>
      <c r="G159" s="965" t="s">
        <v>348</v>
      </c>
      <c r="H159" s="965" t="s">
        <v>411</v>
      </c>
      <c r="I159" s="965" t="s">
        <v>205</v>
      </c>
      <c r="J159" s="965" t="s">
        <v>726</v>
      </c>
      <c r="K159" s="965" t="s">
        <v>47</v>
      </c>
      <c r="L159" s="965" t="s">
        <v>2020</v>
      </c>
      <c r="M159" s="1038">
        <v>7.23</v>
      </c>
      <c r="N159" s="1165">
        <v>4.29</v>
      </c>
      <c r="O159" s="1165">
        <v>1.44</v>
      </c>
      <c r="P159" s="1165"/>
      <c r="Q159" s="965">
        <v>0.71</v>
      </c>
      <c r="R159" s="965">
        <v>0.76</v>
      </c>
      <c r="S159" s="1151"/>
      <c r="T159" s="1166"/>
      <c r="U159" s="1166">
        <v>0.03</v>
      </c>
      <c r="V159" s="1166"/>
      <c r="W159" s="1885"/>
    </row>
    <row r="160" spans="1:23" ht="14.25">
      <c r="A160" s="1876" t="s">
        <v>108</v>
      </c>
      <c r="B160" s="965">
        <v>4</v>
      </c>
      <c r="C160" s="965">
        <v>5</v>
      </c>
      <c r="D160" s="965">
        <v>20.4</v>
      </c>
      <c r="E160" s="1164">
        <v>0.8</v>
      </c>
      <c r="F160" s="965" t="s">
        <v>708</v>
      </c>
      <c r="G160" s="965" t="s">
        <v>348</v>
      </c>
      <c r="H160" s="965" t="s">
        <v>411</v>
      </c>
      <c r="I160" s="965" t="s">
        <v>205</v>
      </c>
      <c r="J160" s="965" t="s">
        <v>726</v>
      </c>
      <c r="K160" s="965" t="s">
        <v>47</v>
      </c>
      <c r="L160" s="965" t="s">
        <v>2019</v>
      </c>
      <c r="M160" s="1038">
        <v>5.79</v>
      </c>
      <c r="N160" s="1165">
        <v>3.43</v>
      </c>
      <c r="O160" s="1165">
        <v>1.15</v>
      </c>
      <c r="P160" s="1165"/>
      <c r="Q160" s="965">
        <v>0.57</v>
      </c>
      <c r="R160" s="965">
        <v>0.62</v>
      </c>
      <c r="S160" s="1151"/>
      <c r="T160" s="1166"/>
      <c r="U160" s="1166"/>
      <c r="V160" s="1166">
        <v>0.02</v>
      </c>
      <c r="W160" s="1885"/>
    </row>
    <row r="161" spans="1:23" ht="14.25">
      <c r="A161" s="1876" t="s">
        <v>108</v>
      </c>
      <c r="B161" s="966">
        <v>5</v>
      </c>
      <c r="C161" s="965">
        <v>5</v>
      </c>
      <c r="D161" s="965">
        <v>40.1</v>
      </c>
      <c r="E161" s="1164">
        <v>0.7</v>
      </c>
      <c r="F161" s="965" t="s">
        <v>708</v>
      </c>
      <c r="G161" s="965" t="s">
        <v>348</v>
      </c>
      <c r="H161" s="965" t="s">
        <v>411</v>
      </c>
      <c r="I161" s="965" t="s">
        <v>205</v>
      </c>
      <c r="J161" s="965" t="s">
        <v>726</v>
      </c>
      <c r="K161" s="965" t="s">
        <v>47</v>
      </c>
      <c r="L161" s="965" t="s">
        <v>2020</v>
      </c>
      <c r="M161" s="1038">
        <v>5.08</v>
      </c>
      <c r="N161" s="1165">
        <v>3</v>
      </c>
      <c r="O161" s="1165">
        <v>1.01</v>
      </c>
      <c r="P161" s="1165"/>
      <c r="Q161" s="965">
        <v>0.5</v>
      </c>
      <c r="R161" s="965">
        <v>0.55</v>
      </c>
      <c r="S161" s="1151"/>
      <c r="T161" s="1166"/>
      <c r="U161" s="1166">
        <v>0.02</v>
      </c>
      <c r="V161" s="1166"/>
      <c r="W161" s="1885"/>
    </row>
    <row r="162" spans="1:23" ht="14.25">
      <c r="A162" s="1876" t="s">
        <v>2021</v>
      </c>
      <c r="B162" s="966">
        <v>6</v>
      </c>
      <c r="C162" s="965">
        <v>33</v>
      </c>
      <c r="D162" s="965">
        <v>8.1</v>
      </c>
      <c r="E162" s="1164">
        <v>1</v>
      </c>
      <c r="F162" s="965" t="s">
        <v>2022</v>
      </c>
      <c r="G162" s="965" t="s">
        <v>342</v>
      </c>
      <c r="H162" s="965" t="s">
        <v>411</v>
      </c>
      <c r="I162" s="965" t="s">
        <v>726</v>
      </c>
      <c r="J162" s="965" t="s">
        <v>726</v>
      </c>
      <c r="K162" s="965" t="s">
        <v>2000</v>
      </c>
      <c r="L162" s="965" t="s">
        <v>2001</v>
      </c>
      <c r="M162" s="1038">
        <v>0.4</v>
      </c>
      <c r="N162" s="965"/>
      <c r="O162" s="965"/>
      <c r="P162" s="965"/>
      <c r="Q162" s="965"/>
      <c r="R162" s="965"/>
      <c r="S162" s="1166">
        <v>0.4</v>
      </c>
      <c r="T162" s="1151"/>
      <c r="U162" s="1151"/>
      <c r="V162" s="1151"/>
      <c r="W162" s="1886"/>
    </row>
    <row r="163" spans="1:23" ht="14.25">
      <c r="A163" s="1876" t="s">
        <v>2021</v>
      </c>
      <c r="B163" s="966">
        <v>7</v>
      </c>
      <c r="C163" s="965">
        <v>33</v>
      </c>
      <c r="D163" s="965">
        <v>8.1</v>
      </c>
      <c r="E163" s="1164">
        <v>2</v>
      </c>
      <c r="F163" s="965" t="s">
        <v>2023</v>
      </c>
      <c r="G163" s="965" t="s">
        <v>342</v>
      </c>
      <c r="H163" s="965" t="s">
        <v>411</v>
      </c>
      <c r="I163" s="965" t="s">
        <v>726</v>
      </c>
      <c r="J163" s="965" t="s">
        <v>726</v>
      </c>
      <c r="K163" s="965" t="s">
        <v>2000</v>
      </c>
      <c r="L163" s="965" t="s">
        <v>774</v>
      </c>
      <c r="M163" s="1038">
        <v>0.8</v>
      </c>
      <c r="N163" s="965"/>
      <c r="O163" s="965"/>
      <c r="P163" s="965"/>
      <c r="Q163" s="1152">
        <v>0.8</v>
      </c>
      <c r="R163" s="1152"/>
      <c r="S163" s="1169"/>
      <c r="T163" s="1887"/>
      <c r="U163" s="1887"/>
      <c r="V163" s="1887"/>
      <c r="W163" s="1888"/>
    </row>
    <row r="164" spans="1:23" ht="14.25">
      <c r="A164" s="1876" t="s">
        <v>2021</v>
      </c>
      <c r="B164" s="966">
        <v>8</v>
      </c>
      <c r="C164" s="965">
        <v>33</v>
      </c>
      <c r="D164" s="965">
        <v>8.2</v>
      </c>
      <c r="E164" s="1164">
        <v>1.3</v>
      </c>
      <c r="F164" s="965" t="s">
        <v>708</v>
      </c>
      <c r="G164" s="965" t="s">
        <v>342</v>
      </c>
      <c r="H164" s="965" t="s">
        <v>411</v>
      </c>
      <c r="I164" s="965" t="s">
        <v>205</v>
      </c>
      <c r="J164" s="965" t="s">
        <v>726</v>
      </c>
      <c r="K164" s="965" t="s">
        <v>710</v>
      </c>
      <c r="L164" s="965" t="s">
        <v>2024</v>
      </c>
      <c r="M164" s="1038">
        <v>7.6</v>
      </c>
      <c r="N164" s="1165">
        <v>4.46</v>
      </c>
      <c r="O164" s="1165">
        <v>1.5</v>
      </c>
      <c r="P164" s="1165">
        <v>0.74</v>
      </c>
      <c r="Q164" s="1168">
        <v>0.1</v>
      </c>
      <c r="R164" s="1168">
        <v>0.75</v>
      </c>
      <c r="S164" s="1169"/>
      <c r="T164" s="1169"/>
      <c r="U164" s="1169"/>
      <c r="V164" s="1169"/>
      <c r="W164" s="1889">
        <v>0.05</v>
      </c>
    </row>
    <row r="165" spans="1:23" ht="14.25">
      <c r="A165" s="1876" t="s">
        <v>2021</v>
      </c>
      <c r="B165" s="966">
        <v>9</v>
      </c>
      <c r="C165" s="965">
        <v>33</v>
      </c>
      <c r="D165" s="965">
        <v>8.3</v>
      </c>
      <c r="E165" s="1164">
        <v>1.1</v>
      </c>
      <c r="F165" s="965" t="s">
        <v>708</v>
      </c>
      <c r="G165" s="965" t="s">
        <v>342</v>
      </c>
      <c r="H165" s="965" t="s">
        <v>411</v>
      </c>
      <c r="I165" s="965" t="s">
        <v>205</v>
      </c>
      <c r="J165" s="965" t="s">
        <v>726</v>
      </c>
      <c r="K165" s="965" t="s">
        <v>710</v>
      </c>
      <c r="L165" s="965" t="s">
        <v>2024</v>
      </c>
      <c r="M165" s="1038">
        <v>6.5</v>
      </c>
      <c r="N165" s="1165">
        <v>3.77</v>
      </c>
      <c r="O165" s="1165">
        <v>1.27</v>
      </c>
      <c r="P165" s="1165">
        <v>0.63</v>
      </c>
      <c r="Q165" s="1168">
        <v>0.1</v>
      </c>
      <c r="R165" s="1168">
        <v>0.68</v>
      </c>
      <c r="S165" s="1169"/>
      <c r="T165" s="1169"/>
      <c r="U165" s="1169"/>
      <c r="V165" s="1169"/>
      <c r="W165" s="1889">
        <v>0.05</v>
      </c>
    </row>
    <row r="166" spans="1:23" ht="14.25">
      <c r="A166" s="1876" t="s">
        <v>2021</v>
      </c>
      <c r="B166" s="966">
        <v>10</v>
      </c>
      <c r="C166" s="965">
        <v>33</v>
      </c>
      <c r="D166" s="965">
        <v>8.4</v>
      </c>
      <c r="E166" s="1164">
        <v>1</v>
      </c>
      <c r="F166" s="965" t="s">
        <v>708</v>
      </c>
      <c r="G166" s="965" t="s">
        <v>342</v>
      </c>
      <c r="H166" s="965" t="s">
        <v>411</v>
      </c>
      <c r="I166" s="965" t="s">
        <v>205</v>
      </c>
      <c r="J166" s="965" t="s">
        <v>726</v>
      </c>
      <c r="K166" s="965" t="s">
        <v>710</v>
      </c>
      <c r="L166" s="965" t="s">
        <v>2024</v>
      </c>
      <c r="M166" s="1038">
        <v>5.92</v>
      </c>
      <c r="N166" s="1165">
        <v>3.43</v>
      </c>
      <c r="O166" s="1165">
        <v>1.15</v>
      </c>
      <c r="P166" s="1165">
        <v>0.57</v>
      </c>
      <c r="Q166" s="965">
        <v>0.1</v>
      </c>
      <c r="R166" s="965">
        <v>0.62</v>
      </c>
      <c r="S166" s="1151"/>
      <c r="T166" s="1166"/>
      <c r="U166" s="1166"/>
      <c r="V166" s="1166"/>
      <c r="W166" s="1886">
        <v>0.05</v>
      </c>
    </row>
    <row r="167" spans="1:23" ht="14.25">
      <c r="A167" s="1876" t="s">
        <v>111</v>
      </c>
      <c r="B167" s="966">
        <v>11</v>
      </c>
      <c r="C167" s="965">
        <v>35</v>
      </c>
      <c r="D167" s="1151">
        <v>33.1</v>
      </c>
      <c r="E167" s="1167">
        <v>2.3</v>
      </c>
      <c r="F167" s="965" t="s">
        <v>708</v>
      </c>
      <c r="G167" s="965" t="s">
        <v>348</v>
      </c>
      <c r="H167" s="965" t="s">
        <v>411</v>
      </c>
      <c r="I167" s="965" t="s">
        <v>205</v>
      </c>
      <c r="J167" s="965" t="s">
        <v>726</v>
      </c>
      <c r="K167" s="965" t="s">
        <v>47</v>
      </c>
      <c r="L167" s="965" t="s">
        <v>890</v>
      </c>
      <c r="M167" s="1038">
        <v>16.6</v>
      </c>
      <c r="N167" s="1165">
        <v>9.87</v>
      </c>
      <c r="O167" s="1165">
        <v>3.31</v>
      </c>
      <c r="P167" s="1165"/>
      <c r="Q167" s="1166">
        <v>1.63</v>
      </c>
      <c r="R167" s="1165">
        <v>1.68</v>
      </c>
      <c r="S167" s="1166"/>
      <c r="T167" s="1166">
        <v>0.05</v>
      </c>
      <c r="U167" s="1169">
        <v>0.06</v>
      </c>
      <c r="V167" s="1169"/>
      <c r="W167" s="1889"/>
    </row>
    <row r="168" spans="1:23" ht="14.25">
      <c r="A168" s="1878" t="s">
        <v>111</v>
      </c>
      <c r="B168" s="1879">
        <v>12</v>
      </c>
      <c r="C168" s="1879">
        <v>35</v>
      </c>
      <c r="D168" s="1891">
        <v>33.2</v>
      </c>
      <c r="E168" s="1167">
        <v>2.4</v>
      </c>
      <c r="F168" s="1879" t="s">
        <v>708</v>
      </c>
      <c r="G168" s="1879" t="s">
        <v>348</v>
      </c>
      <c r="H168" s="1879" t="s">
        <v>411</v>
      </c>
      <c r="I168" s="1879" t="s">
        <v>205</v>
      </c>
      <c r="J168" s="1879" t="s">
        <v>726</v>
      </c>
      <c r="K168" s="1879" t="s">
        <v>47</v>
      </c>
      <c r="L168" s="1879" t="s">
        <v>891</v>
      </c>
      <c r="M168" s="1892">
        <v>16.39</v>
      </c>
      <c r="N168" s="1893">
        <v>10.3</v>
      </c>
      <c r="O168" s="1893">
        <v>3.46</v>
      </c>
      <c r="P168" s="1893"/>
      <c r="Q168" s="1894">
        <v>0.71</v>
      </c>
      <c r="R168" s="1893">
        <v>1.81</v>
      </c>
      <c r="S168" s="1894"/>
      <c r="T168" s="1894">
        <v>0.05</v>
      </c>
      <c r="U168" s="1895"/>
      <c r="V168" s="1895">
        <v>0.06</v>
      </c>
      <c r="W168" s="1927"/>
    </row>
    <row r="169" spans="1:23" ht="14.25">
      <c r="A169" s="979" t="s">
        <v>298</v>
      </c>
      <c r="B169" s="979"/>
      <c r="C169" s="979"/>
      <c r="D169" s="979"/>
      <c r="E169" s="956">
        <f>E168+E167+E166+E165+E164+E163+E162+E161+E160+E159+E158+E157</f>
        <v>15.4</v>
      </c>
      <c r="F169" s="979"/>
      <c r="G169" s="979"/>
      <c r="H169" s="979"/>
      <c r="I169" s="979"/>
      <c r="J169" s="979"/>
      <c r="K169" s="979"/>
      <c r="L169" s="979"/>
      <c r="M169" s="1038">
        <f>M168+M167+M166+M165+M164+M163+M162+M161+M160+M159+M158+M157</f>
        <v>85.43</v>
      </c>
      <c r="N169" s="1038">
        <f aca="true" t="shared" si="10" ref="N169:W169">N168+N167+N166+N165+N164+N163+N162+N161+N160+N159+N158+N157</f>
        <v>50.269999999999996</v>
      </c>
      <c r="O169" s="1038">
        <f t="shared" si="10"/>
        <v>16.88</v>
      </c>
      <c r="P169" s="1038">
        <f t="shared" si="10"/>
        <v>1.94</v>
      </c>
      <c r="Q169" s="1038">
        <f t="shared" si="10"/>
        <v>6.500000000000001</v>
      </c>
      <c r="R169" s="1038">
        <f t="shared" si="10"/>
        <v>8.85</v>
      </c>
      <c r="S169" s="1038">
        <f t="shared" si="10"/>
        <v>0.4</v>
      </c>
      <c r="T169" s="1038">
        <f t="shared" si="10"/>
        <v>0.2</v>
      </c>
      <c r="U169" s="1038">
        <f t="shared" si="10"/>
        <v>0.14</v>
      </c>
      <c r="V169" s="1038">
        <f t="shared" si="10"/>
        <v>0.1</v>
      </c>
      <c r="W169" s="1038">
        <f t="shared" si="10"/>
        <v>0.15000000000000002</v>
      </c>
    </row>
    <row r="170" spans="1:22" ht="14.25">
      <c r="A170" s="468"/>
      <c r="B170" s="469" t="s">
        <v>713</v>
      </c>
      <c r="C170" s="470"/>
      <c r="D170" s="470"/>
      <c r="E170" s="470"/>
      <c r="F170" s="478"/>
      <c r="G170" s="478"/>
      <c r="H170" s="478"/>
      <c r="I170" s="478"/>
      <c r="J170" s="478"/>
      <c r="K170" s="478"/>
      <c r="L170" s="478"/>
      <c r="M170" s="479"/>
      <c r="N170" s="479"/>
      <c r="O170" s="479"/>
      <c r="P170" s="479"/>
      <c r="Q170" s="479"/>
      <c r="R170" s="479"/>
      <c r="S170" s="479"/>
      <c r="T170" s="479"/>
      <c r="U170" s="478"/>
      <c r="V170" s="480"/>
    </row>
    <row r="171" spans="1:23" ht="14.25">
      <c r="A171" s="1876" t="s">
        <v>108</v>
      </c>
      <c r="B171" s="965">
        <v>13</v>
      </c>
      <c r="C171" s="965">
        <v>1</v>
      </c>
      <c r="D171" s="965">
        <v>25.1</v>
      </c>
      <c r="E171" s="1164">
        <v>0.6</v>
      </c>
      <c r="F171" s="965" t="s">
        <v>708</v>
      </c>
      <c r="G171" s="965" t="s">
        <v>349</v>
      </c>
      <c r="H171" s="965" t="s">
        <v>411</v>
      </c>
      <c r="I171" s="977"/>
      <c r="J171" s="977"/>
      <c r="K171" s="977"/>
      <c r="L171" s="977"/>
      <c r="M171" s="977"/>
      <c r="N171" s="977"/>
      <c r="O171" s="977"/>
      <c r="P171" s="977"/>
      <c r="Q171" s="977"/>
      <c r="R171" s="977"/>
      <c r="S171" s="977"/>
      <c r="T171" s="977"/>
      <c r="U171" s="977"/>
      <c r="V171" s="727"/>
      <c r="W171" s="1928"/>
    </row>
    <row r="172" spans="1:23" ht="14.25">
      <c r="A172" s="1876" t="s">
        <v>108</v>
      </c>
      <c r="B172" s="965">
        <v>14</v>
      </c>
      <c r="C172" s="965">
        <v>6</v>
      </c>
      <c r="D172" s="965">
        <v>23.3</v>
      </c>
      <c r="E172" s="1164">
        <v>1</v>
      </c>
      <c r="F172" s="965" t="s">
        <v>714</v>
      </c>
      <c r="G172" s="965" t="s">
        <v>354</v>
      </c>
      <c r="H172" s="965" t="s">
        <v>411</v>
      </c>
      <c r="I172" s="977"/>
      <c r="J172" s="977"/>
      <c r="K172" s="977"/>
      <c r="L172" s="977"/>
      <c r="M172" s="977"/>
      <c r="N172" s="977"/>
      <c r="O172" s="977"/>
      <c r="P172" s="977"/>
      <c r="Q172" s="977"/>
      <c r="R172" s="977"/>
      <c r="S172" s="977"/>
      <c r="T172" s="977"/>
      <c r="U172" s="977"/>
      <c r="V172" s="727"/>
      <c r="W172" s="1928"/>
    </row>
    <row r="173" spans="1:23" ht="14.25">
      <c r="A173" s="1876" t="s">
        <v>108</v>
      </c>
      <c r="B173" s="965">
        <v>15</v>
      </c>
      <c r="C173" s="965">
        <v>11</v>
      </c>
      <c r="D173" s="965">
        <v>32.6</v>
      </c>
      <c r="E173" s="1164">
        <v>1</v>
      </c>
      <c r="F173" s="965" t="s">
        <v>708</v>
      </c>
      <c r="G173" s="965" t="s">
        <v>348</v>
      </c>
      <c r="H173" s="965" t="s">
        <v>411</v>
      </c>
      <c r="I173" s="977"/>
      <c r="J173" s="977"/>
      <c r="K173" s="977"/>
      <c r="L173" s="977"/>
      <c r="M173" s="977"/>
      <c r="N173" s="977"/>
      <c r="O173" s="977"/>
      <c r="P173" s="977"/>
      <c r="Q173" s="977"/>
      <c r="R173" s="977"/>
      <c r="S173" s="977"/>
      <c r="T173" s="977"/>
      <c r="U173" s="977"/>
      <c r="V173" s="727"/>
      <c r="W173" s="1928"/>
    </row>
    <row r="174" spans="1:23" ht="14.25">
      <c r="A174" s="1876" t="s">
        <v>110</v>
      </c>
      <c r="B174" s="965">
        <v>16</v>
      </c>
      <c r="C174" s="965">
        <v>19</v>
      </c>
      <c r="D174" s="965">
        <v>9.3</v>
      </c>
      <c r="E174" s="1164">
        <v>0.9</v>
      </c>
      <c r="F174" s="965" t="s">
        <v>708</v>
      </c>
      <c r="G174" s="965" t="s">
        <v>348</v>
      </c>
      <c r="H174" s="965" t="s">
        <v>411</v>
      </c>
      <c r="I174" s="977"/>
      <c r="J174" s="977"/>
      <c r="K174" s="977"/>
      <c r="L174" s="977"/>
      <c r="M174" s="977"/>
      <c r="N174" s="977"/>
      <c r="O174" s="977"/>
      <c r="P174" s="977"/>
      <c r="Q174" s="977"/>
      <c r="R174" s="977"/>
      <c r="S174" s="977"/>
      <c r="T174" s="977"/>
      <c r="U174" s="977"/>
      <c r="V174" s="727"/>
      <c r="W174" s="1928"/>
    </row>
    <row r="175" spans="1:23" ht="14.25">
      <c r="A175" s="1876" t="s">
        <v>110</v>
      </c>
      <c r="B175" s="965">
        <v>17</v>
      </c>
      <c r="C175" s="965">
        <v>20</v>
      </c>
      <c r="D175" s="965">
        <v>13.4</v>
      </c>
      <c r="E175" s="965">
        <v>0.9</v>
      </c>
      <c r="F175" s="965" t="s">
        <v>708</v>
      </c>
      <c r="G175" s="965" t="s">
        <v>349</v>
      </c>
      <c r="H175" s="965" t="s">
        <v>411</v>
      </c>
      <c r="I175" s="977"/>
      <c r="J175" s="977"/>
      <c r="K175" s="977"/>
      <c r="L175" s="977"/>
      <c r="M175" s="977"/>
      <c r="N175" s="977"/>
      <c r="O175" s="977"/>
      <c r="P175" s="977"/>
      <c r="Q175" s="977"/>
      <c r="R175" s="977"/>
      <c r="S175" s="977"/>
      <c r="T175" s="977"/>
      <c r="U175" s="977"/>
      <c r="V175" s="727"/>
      <c r="W175" s="1928"/>
    </row>
    <row r="176" spans="1:23" ht="14.25">
      <c r="A176" s="1876" t="s">
        <v>110</v>
      </c>
      <c r="B176" s="965">
        <v>18</v>
      </c>
      <c r="C176" s="965">
        <v>28</v>
      </c>
      <c r="D176" s="965">
        <v>10.1</v>
      </c>
      <c r="E176" s="965">
        <v>0.7</v>
      </c>
      <c r="F176" s="965" t="s">
        <v>708</v>
      </c>
      <c r="G176" s="965" t="s">
        <v>825</v>
      </c>
      <c r="H176" s="965" t="s">
        <v>411</v>
      </c>
      <c r="I176" s="977"/>
      <c r="J176" s="977"/>
      <c r="K176" s="977"/>
      <c r="L176" s="977"/>
      <c r="M176" s="977"/>
      <c r="N176" s="977"/>
      <c r="O176" s="977"/>
      <c r="P176" s="977"/>
      <c r="Q176" s="977"/>
      <c r="R176" s="977"/>
      <c r="S176" s="977"/>
      <c r="T176" s="977"/>
      <c r="U176" s="977"/>
      <c r="V176" s="727"/>
      <c r="W176" s="1928"/>
    </row>
    <row r="177" spans="1:23" ht="14.25">
      <c r="A177" s="1876" t="s">
        <v>110</v>
      </c>
      <c r="B177" s="965">
        <v>19</v>
      </c>
      <c r="C177" s="965">
        <v>28</v>
      </c>
      <c r="D177" s="965">
        <v>10.2</v>
      </c>
      <c r="E177" s="965">
        <v>0.4</v>
      </c>
      <c r="F177" s="965" t="s">
        <v>708</v>
      </c>
      <c r="G177" s="965" t="s">
        <v>825</v>
      </c>
      <c r="H177" s="965" t="s">
        <v>411</v>
      </c>
      <c r="I177" s="977"/>
      <c r="J177" s="977"/>
      <c r="K177" s="977"/>
      <c r="L177" s="977"/>
      <c r="M177" s="977"/>
      <c r="N177" s="977"/>
      <c r="O177" s="977"/>
      <c r="P177" s="977"/>
      <c r="Q177" s="977"/>
      <c r="R177" s="977"/>
      <c r="S177" s="977"/>
      <c r="T177" s="977"/>
      <c r="U177" s="977"/>
      <c r="V177" s="727"/>
      <c r="W177" s="1928"/>
    </row>
    <row r="178" spans="1:23" ht="14.25">
      <c r="A178" s="1876" t="s">
        <v>110</v>
      </c>
      <c r="B178" s="965">
        <v>20</v>
      </c>
      <c r="C178" s="965">
        <v>30</v>
      </c>
      <c r="D178" s="965">
        <v>6.3</v>
      </c>
      <c r="E178" s="1164">
        <v>1</v>
      </c>
      <c r="F178" s="965" t="s">
        <v>708</v>
      </c>
      <c r="G178" s="965" t="s">
        <v>348</v>
      </c>
      <c r="H178" s="965" t="s">
        <v>411</v>
      </c>
      <c r="I178" s="977"/>
      <c r="J178" s="977"/>
      <c r="K178" s="977"/>
      <c r="L178" s="977"/>
      <c r="M178" s="977"/>
      <c r="N178" s="977"/>
      <c r="O178" s="977"/>
      <c r="P178" s="977"/>
      <c r="Q178" s="977"/>
      <c r="R178" s="977"/>
      <c r="S178" s="977"/>
      <c r="T178" s="977"/>
      <c r="U178" s="977"/>
      <c r="V178" s="727"/>
      <c r="W178" s="1928"/>
    </row>
    <row r="179" spans="1:23" ht="14.25">
      <c r="A179" s="1876" t="s">
        <v>2021</v>
      </c>
      <c r="B179" s="965">
        <v>21</v>
      </c>
      <c r="C179" s="965">
        <v>33</v>
      </c>
      <c r="D179" s="965">
        <v>21.1</v>
      </c>
      <c r="E179" s="965">
        <v>0.9</v>
      </c>
      <c r="F179" s="965" t="s">
        <v>714</v>
      </c>
      <c r="G179" s="965" t="s">
        <v>354</v>
      </c>
      <c r="H179" s="965" t="s">
        <v>411</v>
      </c>
      <c r="I179" s="977"/>
      <c r="J179" s="977"/>
      <c r="K179" s="977"/>
      <c r="L179" s="977"/>
      <c r="M179" s="977"/>
      <c r="N179" s="977"/>
      <c r="O179" s="977"/>
      <c r="P179" s="977"/>
      <c r="Q179" s="977"/>
      <c r="R179" s="977"/>
      <c r="S179" s="977"/>
      <c r="T179" s="977"/>
      <c r="U179" s="977"/>
      <c r="V179" s="727"/>
      <c r="W179" s="1928"/>
    </row>
    <row r="180" spans="1:23" ht="14.25">
      <c r="A180" s="1876" t="s">
        <v>2021</v>
      </c>
      <c r="B180" s="965">
        <v>22</v>
      </c>
      <c r="C180" s="965">
        <v>34</v>
      </c>
      <c r="D180" s="965">
        <v>34.1</v>
      </c>
      <c r="E180" s="1164">
        <v>1</v>
      </c>
      <c r="F180" s="965" t="s">
        <v>714</v>
      </c>
      <c r="G180" s="965" t="s">
        <v>354</v>
      </c>
      <c r="H180" s="965" t="s">
        <v>411</v>
      </c>
      <c r="I180" s="977"/>
      <c r="J180" s="977"/>
      <c r="K180" s="977"/>
      <c r="L180" s="977"/>
      <c r="M180" s="977"/>
      <c r="N180" s="977"/>
      <c r="O180" s="977"/>
      <c r="P180" s="977"/>
      <c r="Q180" s="977"/>
      <c r="R180" s="977"/>
      <c r="S180" s="977"/>
      <c r="T180" s="977"/>
      <c r="U180" s="977"/>
      <c r="V180" s="727"/>
      <c r="W180" s="1928"/>
    </row>
    <row r="181" spans="1:23" ht="14.25">
      <c r="A181" s="1876" t="s">
        <v>446</v>
      </c>
      <c r="B181" s="965">
        <v>23</v>
      </c>
      <c r="C181" s="965">
        <v>39</v>
      </c>
      <c r="D181" s="965">
        <v>15</v>
      </c>
      <c r="E181" s="965">
        <v>0.9</v>
      </c>
      <c r="F181" s="965" t="s">
        <v>708</v>
      </c>
      <c r="G181" s="965" t="s">
        <v>348</v>
      </c>
      <c r="H181" s="965" t="s">
        <v>411</v>
      </c>
      <c r="I181" s="977"/>
      <c r="J181" s="977"/>
      <c r="K181" s="977"/>
      <c r="L181" s="977"/>
      <c r="M181" s="977"/>
      <c r="N181" s="977"/>
      <c r="O181" s="977"/>
      <c r="P181" s="977"/>
      <c r="Q181" s="977"/>
      <c r="R181" s="977"/>
      <c r="S181" s="977"/>
      <c r="T181" s="977"/>
      <c r="U181" s="977"/>
      <c r="V181" s="727"/>
      <c r="W181" s="1928"/>
    </row>
    <row r="182" spans="1:23" ht="14.25">
      <c r="A182" s="1876" t="s">
        <v>446</v>
      </c>
      <c r="B182" s="965">
        <v>24</v>
      </c>
      <c r="C182" s="965">
        <v>42</v>
      </c>
      <c r="D182" s="965">
        <v>33</v>
      </c>
      <c r="E182" s="965">
        <v>2.9</v>
      </c>
      <c r="F182" s="965" t="s">
        <v>708</v>
      </c>
      <c r="G182" s="965" t="s">
        <v>348</v>
      </c>
      <c r="H182" s="965" t="s">
        <v>411</v>
      </c>
      <c r="I182" s="977"/>
      <c r="J182" s="977"/>
      <c r="K182" s="977"/>
      <c r="L182" s="977"/>
      <c r="M182" s="977"/>
      <c r="N182" s="977"/>
      <c r="O182" s="977"/>
      <c r="P182" s="977"/>
      <c r="Q182" s="977"/>
      <c r="R182" s="977"/>
      <c r="S182" s="977"/>
      <c r="T182" s="977"/>
      <c r="U182" s="977"/>
      <c r="V182" s="727"/>
      <c r="W182" s="1928"/>
    </row>
    <row r="183" spans="1:23" ht="14.25">
      <c r="A183" s="1876" t="s">
        <v>446</v>
      </c>
      <c r="B183" s="965">
        <v>25</v>
      </c>
      <c r="C183" s="965">
        <v>45</v>
      </c>
      <c r="D183" s="965">
        <v>21.1</v>
      </c>
      <c r="E183" s="965">
        <v>4.9</v>
      </c>
      <c r="F183" s="965" t="s">
        <v>708</v>
      </c>
      <c r="G183" s="965" t="s">
        <v>348</v>
      </c>
      <c r="H183" s="965" t="s">
        <v>411</v>
      </c>
      <c r="I183" s="977"/>
      <c r="J183" s="977"/>
      <c r="K183" s="977"/>
      <c r="L183" s="977"/>
      <c r="M183" s="977"/>
      <c r="N183" s="977"/>
      <c r="O183" s="977"/>
      <c r="P183" s="977"/>
      <c r="Q183" s="977"/>
      <c r="R183" s="977"/>
      <c r="S183" s="977"/>
      <c r="T183" s="977"/>
      <c r="U183" s="977"/>
      <c r="V183" s="727"/>
      <c r="W183" s="1928"/>
    </row>
    <row r="184" spans="1:23" ht="14.25">
      <c r="A184" s="1876" t="s">
        <v>446</v>
      </c>
      <c r="B184" s="965">
        <v>26</v>
      </c>
      <c r="C184" s="965">
        <v>45</v>
      </c>
      <c r="D184" s="965">
        <v>21.2</v>
      </c>
      <c r="E184" s="965">
        <v>1.5</v>
      </c>
      <c r="F184" s="965" t="s">
        <v>708</v>
      </c>
      <c r="G184" s="965" t="s">
        <v>348</v>
      </c>
      <c r="H184" s="965" t="s">
        <v>411</v>
      </c>
      <c r="I184" s="977"/>
      <c r="J184" s="977"/>
      <c r="K184" s="977"/>
      <c r="L184" s="977"/>
      <c r="M184" s="977"/>
      <c r="N184" s="977"/>
      <c r="O184" s="977"/>
      <c r="P184" s="977"/>
      <c r="Q184" s="977"/>
      <c r="R184" s="977"/>
      <c r="S184" s="977"/>
      <c r="T184" s="977"/>
      <c r="U184" s="977"/>
      <c r="V184" s="727"/>
      <c r="W184" s="1928"/>
    </row>
    <row r="185" spans="1:23" ht="14.25">
      <c r="A185" s="1876" t="s">
        <v>446</v>
      </c>
      <c r="B185" s="965">
        <v>27</v>
      </c>
      <c r="C185" s="965">
        <v>47</v>
      </c>
      <c r="D185" s="965">
        <v>46.2</v>
      </c>
      <c r="E185" s="965">
        <v>0.5</v>
      </c>
      <c r="F185" s="965" t="s">
        <v>708</v>
      </c>
      <c r="G185" s="965" t="s">
        <v>348</v>
      </c>
      <c r="H185" s="965" t="s">
        <v>411</v>
      </c>
      <c r="I185" s="977"/>
      <c r="J185" s="977"/>
      <c r="K185" s="977"/>
      <c r="L185" s="977"/>
      <c r="M185" s="977"/>
      <c r="N185" s="977"/>
      <c r="O185" s="977"/>
      <c r="P185" s="977"/>
      <c r="Q185" s="977"/>
      <c r="R185" s="977"/>
      <c r="S185" s="977"/>
      <c r="T185" s="977"/>
      <c r="U185" s="977"/>
      <c r="V185" s="727"/>
      <c r="W185" s="1928"/>
    </row>
    <row r="186" spans="1:23" ht="14.25">
      <c r="A186" s="1876" t="s">
        <v>446</v>
      </c>
      <c r="B186" s="965">
        <v>28</v>
      </c>
      <c r="C186" s="965">
        <v>49</v>
      </c>
      <c r="D186" s="965">
        <v>9.1</v>
      </c>
      <c r="E186" s="965">
        <v>0.6</v>
      </c>
      <c r="F186" s="965" t="s">
        <v>714</v>
      </c>
      <c r="G186" s="965" t="s">
        <v>354</v>
      </c>
      <c r="H186" s="965" t="s">
        <v>411</v>
      </c>
      <c r="I186" s="977"/>
      <c r="J186" s="977"/>
      <c r="K186" s="977"/>
      <c r="L186" s="977"/>
      <c r="M186" s="977"/>
      <c r="N186" s="977"/>
      <c r="O186" s="977"/>
      <c r="P186" s="977"/>
      <c r="Q186" s="977"/>
      <c r="R186" s="977"/>
      <c r="S186" s="977"/>
      <c r="T186" s="977"/>
      <c r="U186" s="977"/>
      <c r="V186" s="727"/>
      <c r="W186" s="1928"/>
    </row>
    <row r="187" spans="1:23" ht="14.25">
      <c r="A187" s="1876" t="s">
        <v>446</v>
      </c>
      <c r="B187" s="965">
        <v>29</v>
      </c>
      <c r="C187" s="965">
        <v>49</v>
      </c>
      <c r="D187" s="965">
        <v>9.2</v>
      </c>
      <c r="E187" s="965">
        <v>0.7</v>
      </c>
      <c r="F187" s="965" t="s">
        <v>714</v>
      </c>
      <c r="G187" s="965" t="s">
        <v>354</v>
      </c>
      <c r="H187" s="965" t="s">
        <v>411</v>
      </c>
      <c r="I187" s="977"/>
      <c r="J187" s="977"/>
      <c r="K187" s="977"/>
      <c r="L187" s="977"/>
      <c r="M187" s="977"/>
      <c r="N187" s="977"/>
      <c r="O187" s="977"/>
      <c r="P187" s="977"/>
      <c r="Q187" s="977"/>
      <c r="R187" s="977"/>
      <c r="S187" s="977"/>
      <c r="T187" s="977"/>
      <c r="U187" s="977"/>
      <c r="V187" s="727"/>
      <c r="W187" s="1928"/>
    </row>
    <row r="188" spans="1:23" ht="14.25">
      <c r="A188" s="1876" t="s">
        <v>446</v>
      </c>
      <c r="B188" s="965">
        <v>30</v>
      </c>
      <c r="C188" s="965">
        <v>53</v>
      </c>
      <c r="D188" s="965">
        <v>6.3</v>
      </c>
      <c r="E188" s="965">
        <v>0.5</v>
      </c>
      <c r="F188" s="965" t="s">
        <v>708</v>
      </c>
      <c r="G188" s="965" t="s">
        <v>348</v>
      </c>
      <c r="H188" s="965" t="s">
        <v>411</v>
      </c>
      <c r="I188" s="977"/>
      <c r="J188" s="977"/>
      <c r="K188" s="977"/>
      <c r="L188" s="977"/>
      <c r="M188" s="977"/>
      <c r="N188" s="977"/>
      <c r="O188" s="977"/>
      <c r="P188" s="977"/>
      <c r="Q188" s="977"/>
      <c r="R188" s="977"/>
      <c r="S188" s="977"/>
      <c r="T188" s="977"/>
      <c r="U188" s="977"/>
      <c r="V188" s="727"/>
      <c r="W188" s="1928"/>
    </row>
    <row r="189" spans="1:23" ht="14.25">
      <c r="A189" s="1878" t="s">
        <v>446</v>
      </c>
      <c r="B189" s="1879">
        <v>31</v>
      </c>
      <c r="C189" s="1879">
        <v>53</v>
      </c>
      <c r="D189" s="1879">
        <v>6.4</v>
      </c>
      <c r="E189" s="1879">
        <v>0.6</v>
      </c>
      <c r="F189" s="1879" t="s">
        <v>708</v>
      </c>
      <c r="G189" s="1879" t="s">
        <v>348</v>
      </c>
      <c r="H189" s="1879" t="s">
        <v>411</v>
      </c>
      <c r="I189" s="1929"/>
      <c r="J189" s="1929"/>
      <c r="K189" s="1929"/>
      <c r="L189" s="1929"/>
      <c r="M189" s="1929"/>
      <c r="N189" s="1929"/>
      <c r="O189" s="1929"/>
      <c r="P189" s="1929"/>
      <c r="Q189" s="1929"/>
      <c r="R189" s="1929"/>
      <c r="S189" s="1929"/>
      <c r="T189" s="1929"/>
      <c r="U189" s="1929"/>
      <c r="V189" s="1930"/>
      <c r="W189" s="1931"/>
    </row>
    <row r="190" spans="1:22" ht="14.25">
      <c r="A190" s="979" t="s">
        <v>298</v>
      </c>
      <c r="B190" s="979"/>
      <c r="C190" s="979"/>
      <c r="D190" s="979"/>
      <c r="E190" s="956">
        <f>E189+E188+E187+E186+E185+E184+E183+E182+E181+E180+E179+E178+E177+E176+E175+E174+E173+E172+E171</f>
        <v>21.499999999999996</v>
      </c>
      <c r="F190" s="979"/>
      <c r="G190" s="979"/>
      <c r="H190" s="979"/>
      <c r="I190" s="979"/>
      <c r="J190" s="979"/>
      <c r="K190" s="979"/>
      <c r="L190" s="979"/>
      <c r="M190" s="979"/>
      <c r="N190" s="979"/>
      <c r="O190" s="979"/>
      <c r="P190" s="979"/>
      <c r="Q190" s="979"/>
      <c r="R190" s="979"/>
      <c r="S190" s="979"/>
      <c r="T190" s="979"/>
      <c r="U190" s="979"/>
      <c r="V190" s="407"/>
    </row>
    <row r="191" spans="1:23" ht="14.25">
      <c r="A191" s="452" t="s">
        <v>715</v>
      </c>
      <c r="B191" s="452"/>
      <c r="C191" s="452"/>
      <c r="D191" s="452"/>
      <c r="E191" s="1039">
        <f>E169+E190</f>
        <v>36.9</v>
      </c>
      <c r="F191" s="979"/>
      <c r="G191" s="979"/>
      <c r="H191" s="979"/>
      <c r="I191" s="979"/>
      <c r="J191" s="979"/>
      <c r="K191" s="979"/>
      <c r="L191" s="979"/>
      <c r="M191" s="979">
        <v>44.86</v>
      </c>
      <c r="N191" s="979">
        <v>26.42</v>
      </c>
      <c r="O191" s="979">
        <v>8.86</v>
      </c>
      <c r="P191" s="979">
        <v>4.39</v>
      </c>
      <c r="Q191" s="979">
        <v>0.35</v>
      </c>
      <c r="R191" s="979">
        <v>4.74</v>
      </c>
      <c r="S191" s="1038">
        <v>0.1</v>
      </c>
      <c r="T191" s="979"/>
      <c r="U191" s="979"/>
      <c r="V191" s="405">
        <f>SUM(V167:V190)</f>
        <v>0.16</v>
      </c>
      <c r="W191" s="405">
        <f>SUM(W167:W190)</f>
        <v>0.15000000000000002</v>
      </c>
    </row>
    <row r="192" spans="1:22" ht="14.25">
      <c r="A192" s="448"/>
      <c r="B192" s="481"/>
      <c r="C192" s="481"/>
      <c r="D192" s="481"/>
      <c r="E192" s="481"/>
      <c r="F192" s="482"/>
      <c r="G192" s="482"/>
      <c r="H192" s="1937" t="s">
        <v>728</v>
      </c>
      <c r="I192" s="1937"/>
      <c r="J192" s="1937"/>
      <c r="K192" s="482"/>
      <c r="L192" s="482"/>
      <c r="M192" s="482"/>
      <c r="N192" s="482"/>
      <c r="O192" s="482"/>
      <c r="P192" s="482"/>
      <c r="Q192" s="482"/>
      <c r="R192" s="482"/>
      <c r="S192" s="482"/>
      <c r="T192" s="481"/>
      <c r="U192" s="483"/>
      <c r="V192" s="484"/>
    </row>
    <row r="193" spans="1:25" ht="14.25">
      <c r="A193" s="1932" t="s">
        <v>2025</v>
      </c>
      <c r="B193" s="977">
        <v>1</v>
      </c>
      <c r="C193" s="977">
        <v>1</v>
      </c>
      <c r="D193" s="977">
        <v>2.3</v>
      </c>
      <c r="E193" s="978">
        <v>0.7</v>
      </c>
      <c r="F193" s="977" t="s">
        <v>711</v>
      </c>
      <c r="G193" s="977" t="s">
        <v>342</v>
      </c>
      <c r="H193" s="977" t="s">
        <v>411</v>
      </c>
      <c r="I193" s="977" t="s">
        <v>531</v>
      </c>
      <c r="J193" s="977" t="s">
        <v>532</v>
      </c>
      <c r="K193" s="977" t="s">
        <v>710</v>
      </c>
      <c r="L193" s="965" t="s">
        <v>2026</v>
      </c>
      <c r="M193" s="1933">
        <v>4.09</v>
      </c>
      <c r="N193" s="1933"/>
      <c r="O193" s="1933"/>
      <c r="P193" s="1933">
        <v>2.8</v>
      </c>
      <c r="Q193" s="1933">
        <v>0.4</v>
      </c>
      <c r="R193" s="1933">
        <v>0.88</v>
      </c>
      <c r="S193" s="1933">
        <v>0.01</v>
      </c>
      <c r="T193" s="1933"/>
      <c r="U193" s="977"/>
      <c r="V193" s="1934"/>
      <c r="W193" s="977"/>
      <c r="X193" s="977"/>
      <c r="Y193" s="977"/>
    </row>
    <row r="194" spans="1:25" ht="14.25">
      <c r="A194" s="1932" t="s">
        <v>2027</v>
      </c>
      <c r="B194" s="977">
        <v>2</v>
      </c>
      <c r="C194" s="977">
        <v>7</v>
      </c>
      <c r="D194" s="977">
        <v>4.1</v>
      </c>
      <c r="E194" s="978">
        <v>1</v>
      </c>
      <c r="F194" s="977" t="s">
        <v>708</v>
      </c>
      <c r="G194" s="977" t="s">
        <v>342</v>
      </c>
      <c r="H194" s="977" t="s">
        <v>411</v>
      </c>
      <c r="I194" s="977" t="s">
        <v>531</v>
      </c>
      <c r="J194" s="977" t="s">
        <v>532</v>
      </c>
      <c r="K194" s="977" t="s">
        <v>710</v>
      </c>
      <c r="L194" s="977" t="s">
        <v>2028</v>
      </c>
      <c r="M194" s="1933">
        <v>5.83</v>
      </c>
      <c r="N194" s="1933">
        <v>3.43</v>
      </c>
      <c r="O194" s="1933"/>
      <c r="P194" s="1933">
        <v>1.14</v>
      </c>
      <c r="Q194" s="1933">
        <v>0.6</v>
      </c>
      <c r="R194" s="1933">
        <v>0.65</v>
      </c>
      <c r="S194" s="1933"/>
      <c r="T194" s="1933">
        <v>0.01</v>
      </c>
      <c r="U194" s="977"/>
      <c r="V194" s="1934"/>
      <c r="W194" s="977"/>
      <c r="X194" s="977"/>
      <c r="Y194" s="977"/>
    </row>
    <row r="195" spans="1:25" ht="14.25">
      <c r="A195" s="1932" t="s">
        <v>2027</v>
      </c>
      <c r="B195" s="977">
        <v>3</v>
      </c>
      <c r="C195" s="977">
        <v>7</v>
      </c>
      <c r="D195" s="977">
        <v>4.2</v>
      </c>
      <c r="E195" s="978">
        <v>1</v>
      </c>
      <c r="F195" s="977" t="s">
        <v>708</v>
      </c>
      <c r="G195" s="977" t="s">
        <v>342</v>
      </c>
      <c r="H195" s="977" t="s">
        <v>411</v>
      </c>
      <c r="I195" s="977" t="s">
        <v>531</v>
      </c>
      <c r="J195" s="977" t="s">
        <v>532</v>
      </c>
      <c r="K195" s="977" t="s">
        <v>710</v>
      </c>
      <c r="L195" s="977" t="s">
        <v>2028</v>
      </c>
      <c r="M195" s="1933">
        <v>5.83</v>
      </c>
      <c r="N195" s="1933">
        <v>3.43</v>
      </c>
      <c r="O195" s="1933"/>
      <c r="P195" s="1933">
        <v>1.14</v>
      </c>
      <c r="Q195" s="1933">
        <v>0.6</v>
      </c>
      <c r="R195" s="1933">
        <v>0.65</v>
      </c>
      <c r="S195" s="1933"/>
      <c r="T195" s="1933">
        <v>0.01</v>
      </c>
      <c r="U195" s="977"/>
      <c r="V195" s="1934"/>
      <c r="W195" s="977"/>
      <c r="X195" s="977"/>
      <c r="Y195" s="977"/>
    </row>
    <row r="196" spans="1:25" ht="14.25">
      <c r="A196" s="1932" t="s">
        <v>2027</v>
      </c>
      <c r="B196" s="977">
        <v>4</v>
      </c>
      <c r="C196" s="977">
        <v>8</v>
      </c>
      <c r="D196" s="977">
        <v>9.2</v>
      </c>
      <c r="E196" s="978">
        <v>0.5</v>
      </c>
      <c r="F196" s="977" t="s">
        <v>708</v>
      </c>
      <c r="G196" s="977" t="s">
        <v>349</v>
      </c>
      <c r="H196" s="977" t="s">
        <v>411</v>
      </c>
      <c r="I196" s="977" t="s">
        <v>531</v>
      </c>
      <c r="J196" s="977" t="s">
        <v>532</v>
      </c>
      <c r="K196" s="977" t="s">
        <v>707</v>
      </c>
      <c r="L196" s="977" t="s">
        <v>2029</v>
      </c>
      <c r="M196" s="1933">
        <v>5.05</v>
      </c>
      <c r="N196" s="1933">
        <v>3.5</v>
      </c>
      <c r="O196" s="1933"/>
      <c r="P196" s="1933">
        <v>1</v>
      </c>
      <c r="Q196" s="1933"/>
      <c r="R196" s="1933">
        <v>0.55</v>
      </c>
      <c r="S196" s="977"/>
      <c r="T196" s="977"/>
      <c r="U196" s="977"/>
      <c r="V196" s="1934"/>
      <c r="W196" s="977"/>
      <c r="X196" s="977"/>
      <c r="Y196" s="977"/>
    </row>
    <row r="197" spans="1:25" ht="14.25">
      <c r="A197" s="1932" t="s">
        <v>2027</v>
      </c>
      <c r="B197" s="977">
        <v>5</v>
      </c>
      <c r="C197" s="977">
        <v>13</v>
      </c>
      <c r="D197" s="977">
        <v>27.1</v>
      </c>
      <c r="E197" s="978">
        <v>0.8</v>
      </c>
      <c r="F197" s="977" t="s">
        <v>711</v>
      </c>
      <c r="G197" s="977" t="s">
        <v>342</v>
      </c>
      <c r="H197" s="977" t="s">
        <v>411</v>
      </c>
      <c r="I197" s="977" t="s">
        <v>531</v>
      </c>
      <c r="J197" s="977" t="s">
        <v>532</v>
      </c>
      <c r="K197" s="977" t="s">
        <v>712</v>
      </c>
      <c r="L197" s="965" t="s">
        <v>2030</v>
      </c>
      <c r="M197" s="1933">
        <v>3.87</v>
      </c>
      <c r="N197" s="977">
        <v>0.76</v>
      </c>
      <c r="O197" s="977">
        <v>0.76</v>
      </c>
      <c r="P197" s="1933">
        <v>2.3</v>
      </c>
      <c r="Q197" s="977">
        <v>0.05</v>
      </c>
      <c r="R197" s="977"/>
      <c r="S197" s="977"/>
      <c r="T197" s="977"/>
      <c r="U197" s="977"/>
      <c r="V197" s="1934"/>
      <c r="W197" s="977">
        <v>0.01</v>
      </c>
      <c r="X197" s="977"/>
      <c r="Y197" s="977"/>
    </row>
    <row r="198" spans="1:25" ht="14.25">
      <c r="A198" s="1932" t="s">
        <v>2027</v>
      </c>
      <c r="B198" s="977">
        <v>6</v>
      </c>
      <c r="C198" s="977">
        <v>13</v>
      </c>
      <c r="D198" s="977">
        <v>27.2</v>
      </c>
      <c r="E198" s="978">
        <v>0.9</v>
      </c>
      <c r="F198" s="977" t="s">
        <v>711</v>
      </c>
      <c r="G198" s="977" t="s">
        <v>342</v>
      </c>
      <c r="H198" s="977" t="s">
        <v>411</v>
      </c>
      <c r="I198" s="977" t="s">
        <v>531</v>
      </c>
      <c r="J198" s="977" t="s">
        <v>532</v>
      </c>
      <c r="K198" s="977" t="s">
        <v>712</v>
      </c>
      <c r="L198" s="977" t="s">
        <v>2030</v>
      </c>
      <c r="M198" s="1933">
        <v>4.32</v>
      </c>
      <c r="N198" s="977">
        <v>0.85</v>
      </c>
      <c r="O198" s="977">
        <v>0.85</v>
      </c>
      <c r="P198" s="977">
        <v>2.57</v>
      </c>
      <c r="Q198" s="977">
        <v>0.05</v>
      </c>
      <c r="R198" s="977"/>
      <c r="S198" s="977"/>
      <c r="T198" s="977"/>
      <c r="U198" s="977"/>
      <c r="V198" s="1934"/>
      <c r="W198" s="977">
        <v>0.01</v>
      </c>
      <c r="X198" s="977"/>
      <c r="Y198" s="977"/>
    </row>
    <row r="199" spans="1:25" ht="14.25">
      <c r="A199" s="1932" t="s">
        <v>2031</v>
      </c>
      <c r="B199" s="977">
        <v>7</v>
      </c>
      <c r="C199" s="977">
        <v>18</v>
      </c>
      <c r="D199" s="977">
        <v>28.1</v>
      </c>
      <c r="E199" s="978">
        <v>1</v>
      </c>
      <c r="F199" s="977" t="s">
        <v>708</v>
      </c>
      <c r="G199" s="977" t="s">
        <v>348</v>
      </c>
      <c r="H199" s="977" t="s">
        <v>411</v>
      </c>
      <c r="I199" s="977" t="s">
        <v>531</v>
      </c>
      <c r="J199" s="977" t="s">
        <v>532</v>
      </c>
      <c r="K199" s="977" t="s">
        <v>710</v>
      </c>
      <c r="L199" s="977" t="s">
        <v>2032</v>
      </c>
      <c r="M199" s="1933">
        <v>5.71</v>
      </c>
      <c r="N199" s="977">
        <v>3.43</v>
      </c>
      <c r="O199" s="977">
        <v>0.57</v>
      </c>
      <c r="P199" s="977">
        <v>1.14</v>
      </c>
      <c r="Q199" s="977"/>
      <c r="R199" s="977">
        <v>0.57</v>
      </c>
      <c r="S199" s="977"/>
      <c r="T199" s="977"/>
      <c r="U199" s="977"/>
      <c r="V199" s="1934"/>
      <c r="W199" s="977"/>
      <c r="X199" s="977"/>
      <c r="Y199" s="977"/>
    </row>
    <row r="200" spans="1:25" ht="14.25">
      <c r="A200" s="1932" t="s">
        <v>2033</v>
      </c>
      <c r="B200" s="977">
        <v>8</v>
      </c>
      <c r="C200" s="977">
        <v>19</v>
      </c>
      <c r="D200" s="977">
        <v>8.2</v>
      </c>
      <c r="E200" s="978">
        <v>0.6</v>
      </c>
      <c r="F200" s="977" t="s">
        <v>711</v>
      </c>
      <c r="G200" s="977" t="s">
        <v>342</v>
      </c>
      <c r="H200" s="977" t="s">
        <v>411</v>
      </c>
      <c r="I200" s="977" t="s">
        <v>531</v>
      </c>
      <c r="J200" s="977" t="s">
        <v>532</v>
      </c>
      <c r="K200" s="977" t="s">
        <v>712</v>
      </c>
      <c r="L200" s="977" t="s">
        <v>2034</v>
      </c>
      <c r="M200" s="1933">
        <v>2.96</v>
      </c>
      <c r="N200" s="977"/>
      <c r="O200" s="977"/>
      <c r="P200" s="977">
        <v>2</v>
      </c>
      <c r="Q200" s="977">
        <v>0.29</v>
      </c>
      <c r="R200" s="977">
        <v>0.67</v>
      </c>
      <c r="S200" s="977"/>
      <c r="T200" s="977"/>
      <c r="U200" s="977"/>
      <c r="V200" s="1934"/>
      <c r="W200" s="977"/>
      <c r="X200" s="977"/>
      <c r="Y200" s="977"/>
    </row>
    <row r="201" spans="1:25" ht="14.25">
      <c r="A201" s="1932" t="s">
        <v>2033</v>
      </c>
      <c r="B201" s="977">
        <v>9</v>
      </c>
      <c r="C201" s="977">
        <v>19</v>
      </c>
      <c r="D201" s="977">
        <v>13.2</v>
      </c>
      <c r="E201" s="978">
        <v>1</v>
      </c>
      <c r="F201" s="977" t="s">
        <v>711</v>
      </c>
      <c r="G201" s="977" t="s">
        <v>342</v>
      </c>
      <c r="H201" s="977" t="s">
        <v>411</v>
      </c>
      <c r="I201" s="977" t="s">
        <v>531</v>
      </c>
      <c r="J201" s="977" t="s">
        <v>532</v>
      </c>
      <c r="K201" s="977" t="s">
        <v>712</v>
      </c>
      <c r="L201" s="977" t="s">
        <v>2034</v>
      </c>
      <c r="M201" s="1933">
        <v>4.86</v>
      </c>
      <c r="N201" s="977"/>
      <c r="O201" s="977"/>
      <c r="P201" s="977">
        <v>3.33</v>
      </c>
      <c r="Q201" s="977">
        <v>0.48</v>
      </c>
      <c r="R201" s="977">
        <v>1.05</v>
      </c>
      <c r="S201" s="977"/>
      <c r="T201" s="977"/>
      <c r="U201" s="977"/>
      <c r="V201" s="1934"/>
      <c r="W201" s="977"/>
      <c r="X201" s="977"/>
      <c r="Y201" s="977"/>
    </row>
    <row r="202" spans="1:25" ht="14.25">
      <c r="A202" s="1932" t="s">
        <v>2033</v>
      </c>
      <c r="B202" s="977">
        <v>10</v>
      </c>
      <c r="C202" s="977">
        <v>24</v>
      </c>
      <c r="D202" s="977">
        <v>19.1</v>
      </c>
      <c r="E202" s="978">
        <v>1</v>
      </c>
      <c r="F202" s="977" t="s">
        <v>711</v>
      </c>
      <c r="G202" s="977" t="s">
        <v>342</v>
      </c>
      <c r="H202" s="977" t="s">
        <v>411</v>
      </c>
      <c r="I202" s="977" t="s">
        <v>531</v>
      </c>
      <c r="J202" s="977" t="s">
        <v>532</v>
      </c>
      <c r="K202" s="977" t="s">
        <v>712</v>
      </c>
      <c r="L202" s="977" t="s">
        <v>2034</v>
      </c>
      <c r="M202" s="1933">
        <v>4.86</v>
      </c>
      <c r="N202" s="977"/>
      <c r="O202" s="977"/>
      <c r="P202" s="977">
        <v>3.33</v>
      </c>
      <c r="Q202" s="977">
        <v>0.48</v>
      </c>
      <c r="R202" s="977">
        <v>1.05</v>
      </c>
      <c r="S202" s="977"/>
      <c r="T202" s="977"/>
      <c r="U202" s="977"/>
      <c r="V202" s="1934"/>
      <c r="W202" s="977"/>
      <c r="X202" s="977"/>
      <c r="Y202" s="977"/>
    </row>
    <row r="203" spans="1:25" ht="14.25">
      <c r="A203" s="1932" t="s">
        <v>2033</v>
      </c>
      <c r="B203" s="977">
        <v>11</v>
      </c>
      <c r="C203" s="977">
        <v>26</v>
      </c>
      <c r="D203" s="977">
        <v>7.6</v>
      </c>
      <c r="E203" s="978">
        <v>0.8</v>
      </c>
      <c r="F203" s="977" t="s">
        <v>708</v>
      </c>
      <c r="G203" s="977" t="s">
        <v>348</v>
      </c>
      <c r="H203" s="977" t="s">
        <v>411</v>
      </c>
      <c r="I203" s="977" t="s">
        <v>531</v>
      </c>
      <c r="J203" s="977" t="s">
        <v>532</v>
      </c>
      <c r="K203" s="977" t="s">
        <v>710</v>
      </c>
      <c r="L203" s="977" t="s">
        <v>2035</v>
      </c>
      <c r="M203" s="1933">
        <v>4.57</v>
      </c>
      <c r="N203" s="977">
        <v>2.74</v>
      </c>
      <c r="O203" s="977">
        <v>0.46</v>
      </c>
      <c r="P203" s="977">
        <v>0.91</v>
      </c>
      <c r="Q203" s="977"/>
      <c r="R203" s="977">
        <v>0.46</v>
      </c>
      <c r="S203" s="977"/>
      <c r="T203" s="977"/>
      <c r="U203" s="977"/>
      <c r="V203" s="1934"/>
      <c r="W203" s="977"/>
      <c r="X203" s="977"/>
      <c r="Y203" s="977"/>
    </row>
    <row r="204" spans="1:25" ht="14.25">
      <c r="A204" s="1932" t="s">
        <v>2033</v>
      </c>
      <c r="B204" s="977">
        <v>12</v>
      </c>
      <c r="C204" s="977">
        <v>40</v>
      </c>
      <c r="D204" s="977">
        <v>1.1</v>
      </c>
      <c r="E204" s="978">
        <v>0.9</v>
      </c>
      <c r="F204" s="977" t="s">
        <v>708</v>
      </c>
      <c r="G204" s="977" t="s">
        <v>348</v>
      </c>
      <c r="H204" s="977" t="s">
        <v>411</v>
      </c>
      <c r="I204" s="977" t="s">
        <v>531</v>
      </c>
      <c r="J204" s="977" t="s">
        <v>532</v>
      </c>
      <c r="K204" s="977" t="s">
        <v>710</v>
      </c>
      <c r="L204" s="977" t="s">
        <v>2036</v>
      </c>
      <c r="M204" s="1933">
        <v>5.54</v>
      </c>
      <c r="N204" s="977">
        <v>3.09</v>
      </c>
      <c r="O204" s="977"/>
      <c r="P204" s="977">
        <v>1.55</v>
      </c>
      <c r="Q204" s="1933">
        <v>0.1</v>
      </c>
      <c r="R204" s="977">
        <v>0.7</v>
      </c>
      <c r="S204" s="977"/>
      <c r="T204" s="977"/>
      <c r="U204" s="1933">
        <v>0.1</v>
      </c>
      <c r="V204" s="1934"/>
      <c r="W204" s="977">
        <v>0.01</v>
      </c>
      <c r="X204" s="977"/>
      <c r="Y204" s="977"/>
    </row>
    <row r="205" spans="1:25" ht="14.25">
      <c r="A205" s="1932" t="s">
        <v>2033</v>
      </c>
      <c r="B205" s="977">
        <v>13</v>
      </c>
      <c r="C205" s="977">
        <v>41</v>
      </c>
      <c r="D205" s="977">
        <v>1.4</v>
      </c>
      <c r="E205" s="978">
        <v>0.5</v>
      </c>
      <c r="F205" s="977" t="s">
        <v>708</v>
      </c>
      <c r="G205" s="977" t="s">
        <v>348</v>
      </c>
      <c r="H205" s="977" t="s">
        <v>411</v>
      </c>
      <c r="I205" s="977" t="s">
        <v>531</v>
      </c>
      <c r="J205" s="977" t="s">
        <v>532</v>
      </c>
      <c r="K205" s="977" t="s">
        <v>710</v>
      </c>
      <c r="L205" s="977" t="s">
        <v>2037</v>
      </c>
      <c r="M205" s="1933">
        <v>3.09</v>
      </c>
      <c r="N205" s="977">
        <v>1.72</v>
      </c>
      <c r="O205" s="1933">
        <v>0.3</v>
      </c>
      <c r="P205" s="977">
        <v>0.57</v>
      </c>
      <c r="Q205" s="977">
        <v>0.05</v>
      </c>
      <c r="R205" s="977">
        <v>0.35</v>
      </c>
      <c r="S205" s="977"/>
      <c r="T205" s="977"/>
      <c r="U205" s="1933">
        <v>0.1</v>
      </c>
      <c r="V205" s="1934"/>
      <c r="W205" s="977">
        <v>0.01</v>
      </c>
      <c r="X205" s="977"/>
      <c r="Y205" s="977"/>
    </row>
    <row r="206" spans="1:25" ht="14.25">
      <c r="A206" s="1932" t="s">
        <v>2033</v>
      </c>
      <c r="B206" s="977">
        <v>14</v>
      </c>
      <c r="C206" s="977">
        <v>51</v>
      </c>
      <c r="D206" s="977">
        <v>4.1</v>
      </c>
      <c r="E206" s="978">
        <v>1</v>
      </c>
      <c r="F206" s="977" t="s">
        <v>708</v>
      </c>
      <c r="G206" s="977" t="s">
        <v>348</v>
      </c>
      <c r="H206" s="977" t="s">
        <v>411</v>
      </c>
      <c r="I206" s="977" t="s">
        <v>531</v>
      </c>
      <c r="J206" s="977" t="s">
        <v>532</v>
      </c>
      <c r="K206" s="977" t="s">
        <v>710</v>
      </c>
      <c r="L206" s="977" t="s">
        <v>2035</v>
      </c>
      <c r="M206" s="1933">
        <v>5.71</v>
      </c>
      <c r="N206" s="977">
        <v>3.43</v>
      </c>
      <c r="O206" s="977">
        <v>0.57</v>
      </c>
      <c r="P206" s="977">
        <v>1.14</v>
      </c>
      <c r="Q206" s="977"/>
      <c r="R206" s="977">
        <v>0.57</v>
      </c>
      <c r="S206" s="977"/>
      <c r="T206" s="977"/>
      <c r="U206" s="977"/>
      <c r="V206" s="1934"/>
      <c r="W206" s="977"/>
      <c r="X206" s="977"/>
      <c r="Y206" s="977"/>
    </row>
    <row r="207" spans="1:25" ht="14.25">
      <c r="A207" s="1932" t="s">
        <v>2033</v>
      </c>
      <c r="B207" s="977">
        <v>15</v>
      </c>
      <c r="C207" s="977">
        <v>56</v>
      </c>
      <c r="D207" s="977">
        <v>23.2</v>
      </c>
      <c r="E207" s="978">
        <v>1</v>
      </c>
      <c r="F207" s="977" t="s">
        <v>708</v>
      </c>
      <c r="G207" s="977" t="s">
        <v>348</v>
      </c>
      <c r="H207" s="977" t="s">
        <v>411</v>
      </c>
      <c r="I207" s="977" t="s">
        <v>531</v>
      </c>
      <c r="J207" s="977" t="s">
        <v>532</v>
      </c>
      <c r="K207" s="977" t="s">
        <v>47</v>
      </c>
      <c r="L207" s="977" t="s">
        <v>887</v>
      </c>
      <c r="M207" s="1933">
        <v>7.24</v>
      </c>
      <c r="N207" s="1933">
        <v>4.2</v>
      </c>
      <c r="O207" s="1933">
        <v>0.1</v>
      </c>
      <c r="P207" s="1933">
        <v>1.43</v>
      </c>
      <c r="Q207" s="1933">
        <v>0.7</v>
      </c>
      <c r="R207" s="1933">
        <v>0.8</v>
      </c>
      <c r="S207" s="977"/>
      <c r="T207" s="977">
        <v>0.01</v>
      </c>
      <c r="U207" s="977"/>
      <c r="V207" s="1934"/>
      <c r="W207" s="977"/>
      <c r="X207" s="977"/>
      <c r="Y207" s="977"/>
    </row>
    <row r="208" spans="1:25" ht="14.25">
      <c r="A208" s="1932" t="s">
        <v>2033</v>
      </c>
      <c r="B208" s="977">
        <v>16</v>
      </c>
      <c r="C208" s="977">
        <v>70</v>
      </c>
      <c r="D208" s="977">
        <v>22</v>
      </c>
      <c r="E208" s="978">
        <v>0.8</v>
      </c>
      <c r="F208" s="977" t="s">
        <v>708</v>
      </c>
      <c r="G208" s="977" t="s">
        <v>215</v>
      </c>
      <c r="H208" s="977" t="s">
        <v>411</v>
      </c>
      <c r="I208" s="977" t="s">
        <v>531</v>
      </c>
      <c r="J208" s="977" t="s">
        <v>532</v>
      </c>
      <c r="K208" s="977" t="s">
        <v>710</v>
      </c>
      <c r="L208" s="977" t="s">
        <v>886</v>
      </c>
      <c r="M208" s="1933">
        <v>4.68</v>
      </c>
      <c r="N208" s="977">
        <v>2.74</v>
      </c>
      <c r="O208" s="977"/>
      <c r="P208" s="977">
        <v>0.91</v>
      </c>
      <c r="Q208" s="977">
        <v>0.46</v>
      </c>
      <c r="R208" s="977">
        <v>0.56</v>
      </c>
      <c r="S208" s="977"/>
      <c r="T208" s="977">
        <v>0.01</v>
      </c>
      <c r="U208" s="977"/>
      <c r="V208" s="1934"/>
      <c r="W208" s="977">
        <v>0.01</v>
      </c>
      <c r="X208" s="977"/>
      <c r="Y208" s="977">
        <v>0.1</v>
      </c>
    </row>
    <row r="209" spans="1:25" ht="14.25">
      <c r="A209" s="1932" t="s">
        <v>2033</v>
      </c>
      <c r="B209" s="977">
        <v>17</v>
      </c>
      <c r="C209" s="977">
        <v>70</v>
      </c>
      <c r="D209" s="977">
        <v>30.1</v>
      </c>
      <c r="E209" s="978">
        <v>0.7</v>
      </c>
      <c r="F209" s="977" t="s">
        <v>708</v>
      </c>
      <c r="G209" s="977" t="s">
        <v>348</v>
      </c>
      <c r="H209" s="977" t="s">
        <v>411</v>
      </c>
      <c r="I209" s="977" t="s">
        <v>531</v>
      </c>
      <c r="J209" s="977" t="s">
        <v>532</v>
      </c>
      <c r="K209" s="977" t="s">
        <v>47</v>
      </c>
      <c r="L209" s="977" t="s">
        <v>887</v>
      </c>
      <c r="M209" s="1933">
        <v>5.21</v>
      </c>
      <c r="N209" s="1933">
        <v>3</v>
      </c>
      <c r="O209" s="1933">
        <v>0.1</v>
      </c>
      <c r="P209" s="1933">
        <v>1</v>
      </c>
      <c r="Q209" s="1933">
        <v>0.5</v>
      </c>
      <c r="R209" s="1933">
        <v>0.6</v>
      </c>
      <c r="S209" s="977"/>
      <c r="T209" s="977">
        <v>0.01</v>
      </c>
      <c r="U209" s="977"/>
      <c r="V209" s="1934"/>
      <c r="W209" s="977">
        <v>0.01</v>
      </c>
      <c r="X209" s="977"/>
      <c r="Y209" s="977">
        <v>0.1</v>
      </c>
    </row>
    <row r="210" spans="1:25" ht="14.25">
      <c r="A210" s="1932" t="s">
        <v>2033</v>
      </c>
      <c r="B210" s="977">
        <v>18</v>
      </c>
      <c r="C210" s="977">
        <v>44</v>
      </c>
      <c r="D210" s="1935">
        <v>15.2</v>
      </c>
      <c r="E210" s="978">
        <v>0.8</v>
      </c>
      <c r="F210" s="977" t="s">
        <v>2022</v>
      </c>
      <c r="G210" s="977" t="s">
        <v>342</v>
      </c>
      <c r="H210" s="977" t="s">
        <v>411</v>
      </c>
      <c r="I210" s="977" t="s">
        <v>532</v>
      </c>
      <c r="J210" s="977" t="s">
        <v>532</v>
      </c>
      <c r="K210" s="977" t="s">
        <v>2000</v>
      </c>
      <c r="L210" s="977" t="s">
        <v>2017</v>
      </c>
      <c r="M210" s="977">
        <v>0.32</v>
      </c>
      <c r="N210" s="977"/>
      <c r="O210" s="977"/>
      <c r="P210" s="977"/>
      <c r="Q210" s="977"/>
      <c r="R210" s="977"/>
      <c r="S210" s="977"/>
      <c r="T210" s="977"/>
      <c r="U210" s="977"/>
      <c r="V210" s="1936">
        <v>0.32</v>
      </c>
      <c r="W210" s="977"/>
      <c r="X210" s="977"/>
      <c r="Y210" s="977"/>
    </row>
    <row r="211" spans="1:25" ht="14.25">
      <c r="A211" s="979" t="s">
        <v>298</v>
      </c>
      <c r="B211" s="979"/>
      <c r="C211" s="979"/>
      <c r="D211" s="979"/>
      <c r="E211" s="1881">
        <f>E210+E209+E208+E207+E206+E205+E204+E203+E202+E201+E200+E199+E198+E197+E196+E195+E194+E193</f>
        <v>15</v>
      </c>
      <c r="F211" s="979"/>
      <c r="G211" s="979"/>
      <c r="H211" s="979"/>
      <c r="I211" s="979"/>
      <c r="J211" s="979"/>
      <c r="K211" s="979"/>
      <c r="L211" s="979"/>
      <c r="M211" s="1038">
        <f>M210+M209+M208+M207+M206+M205+M204+M203+M202+M201+M200+M199+M198+M197+M196+M195+M194+M193</f>
        <v>83.74</v>
      </c>
      <c r="N211" s="1038">
        <f aca="true" t="shared" si="11" ref="N211:Y211">N210+N209+N208+N207+N206+N205+N204+N203+N202+N201+N200+N199+N198+N197+N196+N195+N194+N193</f>
        <v>36.32000000000001</v>
      </c>
      <c r="O211" s="1038">
        <f t="shared" si="11"/>
        <v>3.71</v>
      </c>
      <c r="P211" s="1038">
        <f t="shared" si="11"/>
        <v>28.260000000000005</v>
      </c>
      <c r="Q211" s="1038">
        <f t="shared" si="11"/>
        <v>4.76</v>
      </c>
      <c r="R211" s="1038">
        <f t="shared" si="11"/>
        <v>10.110000000000001</v>
      </c>
      <c r="S211" s="1038">
        <f t="shared" si="11"/>
        <v>0.01</v>
      </c>
      <c r="T211" s="1038">
        <f t="shared" si="11"/>
        <v>0.05</v>
      </c>
      <c r="U211" s="1038">
        <f t="shared" si="11"/>
        <v>0.2</v>
      </c>
      <c r="V211" s="1038">
        <f t="shared" si="11"/>
        <v>0.32</v>
      </c>
      <c r="W211" s="1038">
        <f t="shared" si="11"/>
        <v>0.060000000000000005</v>
      </c>
      <c r="X211" s="1038">
        <f t="shared" si="11"/>
        <v>0</v>
      </c>
      <c r="Y211" s="1038">
        <f t="shared" si="11"/>
        <v>0.2</v>
      </c>
    </row>
    <row r="212" spans="1:25" ht="14.25">
      <c r="A212" s="2218" t="s">
        <v>896</v>
      </c>
      <c r="B212" s="2219"/>
      <c r="C212" s="2219"/>
      <c r="D212" s="2219"/>
      <c r="E212" s="2219"/>
      <c r="F212" s="2219"/>
      <c r="G212" s="2219"/>
      <c r="H212" s="2219"/>
      <c r="I212" s="2219"/>
      <c r="J212" s="2219"/>
      <c r="K212" s="2219"/>
      <c r="L212" s="2219"/>
      <c r="M212" s="2219"/>
      <c r="N212" s="2219"/>
      <c r="O212" s="2219"/>
      <c r="P212" s="2219"/>
      <c r="Q212" s="2219"/>
      <c r="R212" s="2219"/>
      <c r="S212" s="2219"/>
      <c r="T212" s="2219"/>
      <c r="U212" s="2219"/>
      <c r="V212" s="2219"/>
      <c r="W212" s="2219"/>
      <c r="X212" s="2219"/>
      <c r="Y212" s="2220"/>
    </row>
    <row r="213" spans="1:25" ht="14.25">
      <c r="A213" s="1932" t="s">
        <v>2027</v>
      </c>
      <c r="B213" s="977">
        <v>1</v>
      </c>
      <c r="C213" s="977">
        <v>12</v>
      </c>
      <c r="D213" s="977">
        <v>2.2</v>
      </c>
      <c r="E213" s="977">
        <v>0.8</v>
      </c>
      <c r="F213" s="977" t="s">
        <v>714</v>
      </c>
      <c r="G213" s="977" t="s">
        <v>354</v>
      </c>
      <c r="H213" s="977" t="s">
        <v>411</v>
      </c>
      <c r="I213" s="970"/>
      <c r="J213" s="969"/>
      <c r="K213" s="970"/>
      <c r="L213" s="970"/>
      <c r="M213" s="971"/>
      <c r="N213" s="971"/>
      <c r="O213" s="971"/>
      <c r="P213" s="971"/>
      <c r="Q213" s="970"/>
      <c r="R213" s="971"/>
      <c r="S213" s="971"/>
      <c r="T213" s="973"/>
      <c r="U213" s="1164"/>
      <c r="V213" s="1938"/>
      <c r="W213" s="977"/>
      <c r="X213" s="977"/>
      <c r="Y213" s="977"/>
    </row>
    <row r="214" spans="1:25" ht="14.25">
      <c r="A214" s="1932" t="s">
        <v>2033</v>
      </c>
      <c r="B214" s="977">
        <v>2</v>
      </c>
      <c r="C214" s="977">
        <v>53</v>
      </c>
      <c r="D214" s="977">
        <v>16.5</v>
      </c>
      <c r="E214" s="977">
        <v>0.9</v>
      </c>
      <c r="F214" s="977" t="s">
        <v>708</v>
      </c>
      <c r="G214" s="977" t="s">
        <v>348</v>
      </c>
      <c r="H214" s="977" t="s">
        <v>411</v>
      </c>
      <c r="I214" s="1939"/>
      <c r="J214" s="1940"/>
      <c r="K214" s="1939"/>
      <c r="L214" s="1939"/>
      <c r="M214" s="1941"/>
      <c r="N214" s="1941"/>
      <c r="O214" s="1941"/>
      <c r="P214" s="1941"/>
      <c r="Q214" s="1939"/>
      <c r="R214" s="1941"/>
      <c r="S214" s="1941"/>
      <c r="T214" s="973"/>
      <c r="U214" s="1164"/>
      <c r="V214" s="1938"/>
      <c r="W214" s="977"/>
      <c r="X214" s="977"/>
      <c r="Y214" s="977"/>
    </row>
    <row r="215" spans="1:25" ht="14.25">
      <c r="A215" s="1932" t="s">
        <v>2038</v>
      </c>
      <c r="B215" s="977">
        <v>3</v>
      </c>
      <c r="C215" s="977">
        <v>57</v>
      </c>
      <c r="D215" s="977">
        <v>44.3</v>
      </c>
      <c r="E215" s="978">
        <v>1</v>
      </c>
      <c r="F215" s="977" t="s">
        <v>708</v>
      </c>
      <c r="G215" s="977" t="s">
        <v>348</v>
      </c>
      <c r="H215" s="977" t="s">
        <v>411</v>
      </c>
      <c r="I215" s="970"/>
      <c r="J215" s="969"/>
      <c r="K215" s="970"/>
      <c r="L215" s="970"/>
      <c r="M215" s="971"/>
      <c r="N215" s="971"/>
      <c r="O215" s="971"/>
      <c r="P215" s="971"/>
      <c r="Q215" s="970"/>
      <c r="R215" s="971"/>
      <c r="S215" s="971"/>
      <c r="T215" s="973"/>
      <c r="U215" s="1164"/>
      <c r="V215" s="1938"/>
      <c r="W215" s="977"/>
      <c r="X215" s="977"/>
      <c r="Y215" s="977"/>
    </row>
    <row r="216" spans="1:25" ht="14.25">
      <c r="A216" s="1932" t="s">
        <v>2033</v>
      </c>
      <c r="B216" s="977">
        <v>4</v>
      </c>
      <c r="C216" s="977">
        <v>69</v>
      </c>
      <c r="D216" s="977">
        <v>36.1</v>
      </c>
      <c r="E216" s="977">
        <v>0.7</v>
      </c>
      <c r="F216" s="977" t="s">
        <v>708</v>
      </c>
      <c r="G216" s="977" t="s">
        <v>348</v>
      </c>
      <c r="H216" s="977" t="s">
        <v>411</v>
      </c>
      <c r="I216" s="1942"/>
      <c r="J216" s="1943"/>
      <c r="K216" s="1942"/>
      <c r="L216" s="1942"/>
      <c r="M216" s="1944"/>
      <c r="N216" s="1944"/>
      <c r="O216" s="1944"/>
      <c r="P216" s="1944"/>
      <c r="Q216" s="1942"/>
      <c r="R216" s="1944"/>
      <c r="S216" s="1944"/>
      <c r="T216" s="1945"/>
      <c r="U216" s="1167"/>
      <c r="V216" s="1946"/>
      <c r="W216" s="977"/>
      <c r="X216" s="977"/>
      <c r="Y216" s="977"/>
    </row>
    <row r="217" spans="1:26" ht="14.25">
      <c r="A217" s="974" t="s">
        <v>298</v>
      </c>
      <c r="B217" s="975"/>
      <c r="C217" s="975"/>
      <c r="D217" s="975"/>
      <c r="E217" s="976">
        <f>E216+E215+E214+E213</f>
        <v>3.4000000000000004</v>
      </c>
      <c r="F217" s="2418"/>
      <c r="G217" s="2418"/>
      <c r="H217" s="2418"/>
      <c r="I217" s="2418"/>
      <c r="J217" s="2418"/>
      <c r="K217" s="2418"/>
      <c r="L217" s="2418"/>
      <c r="M217" s="2418">
        <f aca="true" t="shared" si="12" ref="F217:Z217">M216+M215+M214+M213</f>
        <v>0</v>
      </c>
      <c r="N217" s="2418">
        <f t="shared" si="12"/>
        <v>0</v>
      </c>
      <c r="O217" s="2418">
        <f t="shared" si="12"/>
        <v>0</v>
      </c>
      <c r="P217" s="2418">
        <f t="shared" si="12"/>
        <v>0</v>
      </c>
      <c r="Q217" s="2418">
        <f t="shared" si="12"/>
        <v>0</v>
      </c>
      <c r="R217" s="2418">
        <f t="shared" si="12"/>
        <v>0</v>
      </c>
      <c r="S217" s="2418">
        <f t="shared" si="12"/>
        <v>0</v>
      </c>
      <c r="T217" s="2418">
        <f t="shared" si="12"/>
        <v>0</v>
      </c>
      <c r="U217" s="2418">
        <f t="shared" si="12"/>
        <v>0</v>
      </c>
      <c r="V217" s="2418">
        <f t="shared" si="12"/>
        <v>0</v>
      </c>
      <c r="W217" s="2418">
        <f t="shared" si="12"/>
        <v>0</v>
      </c>
      <c r="X217" s="2418">
        <f t="shared" si="12"/>
        <v>0</v>
      </c>
      <c r="Y217" s="2418">
        <f t="shared" si="12"/>
        <v>0</v>
      </c>
      <c r="Z217" s="2418">
        <f t="shared" si="12"/>
        <v>0</v>
      </c>
    </row>
    <row r="218" spans="1:25" ht="14.25">
      <c r="A218" s="439" t="s">
        <v>715</v>
      </c>
      <c r="B218" s="477"/>
      <c r="C218" s="477"/>
      <c r="D218" s="477"/>
      <c r="E218" s="1948">
        <f>E217+E211</f>
        <v>18.4</v>
      </c>
      <c r="F218" s="1947"/>
      <c r="G218" s="1947"/>
      <c r="H218" s="1947"/>
      <c r="I218" s="1947"/>
      <c r="J218" s="1947"/>
      <c r="K218" s="1947"/>
      <c r="L218" s="1947"/>
      <c r="M218" s="1947"/>
      <c r="N218" s="1947"/>
      <c r="O218" s="1947"/>
      <c r="P218" s="1947"/>
      <c r="Q218" s="1947"/>
      <c r="R218" s="1947"/>
      <c r="S218" s="1947"/>
      <c r="T218" s="1947"/>
      <c r="U218" s="1947"/>
      <c r="V218" s="1947"/>
      <c r="W218" s="1947"/>
      <c r="X218" s="1947"/>
      <c r="Y218" s="1947"/>
    </row>
    <row r="219" spans="1:25" ht="18">
      <c r="A219" s="2221" t="s">
        <v>899</v>
      </c>
      <c r="B219" s="2222"/>
      <c r="C219" s="2222"/>
      <c r="D219" s="2222"/>
      <c r="E219" s="2222"/>
      <c r="F219" s="2222"/>
      <c r="G219" s="2222"/>
      <c r="H219" s="2222"/>
      <c r="I219" s="2222"/>
      <c r="J219" s="2222"/>
      <c r="K219" s="2222"/>
      <c r="L219" s="2222"/>
      <c r="M219" s="2222"/>
      <c r="N219" s="2222"/>
      <c r="O219" s="2222"/>
      <c r="P219" s="2222"/>
      <c r="Q219" s="2222"/>
      <c r="R219" s="2222"/>
      <c r="S219" s="2222"/>
      <c r="T219" s="2222"/>
      <c r="U219" s="2222"/>
      <c r="V219" s="2222"/>
      <c r="W219" s="2222"/>
      <c r="X219" s="2222"/>
      <c r="Y219" s="2223"/>
    </row>
    <row r="220" spans="1:25" ht="14.25">
      <c r="A220" s="949">
        <v>1</v>
      </c>
      <c r="B220" s="949">
        <v>2</v>
      </c>
      <c r="C220" s="949">
        <v>3</v>
      </c>
      <c r="D220" s="949">
        <v>4</v>
      </c>
      <c r="E220" s="949">
        <v>5</v>
      </c>
      <c r="F220" s="949">
        <v>6</v>
      </c>
      <c r="G220" s="949">
        <v>7</v>
      </c>
      <c r="H220" s="949">
        <v>8</v>
      </c>
      <c r="I220" s="949">
        <v>9</v>
      </c>
      <c r="J220" s="949">
        <v>10</v>
      </c>
      <c r="K220" s="949">
        <v>11</v>
      </c>
      <c r="L220" s="964">
        <v>12</v>
      </c>
      <c r="M220" s="949">
        <v>13</v>
      </c>
      <c r="N220" s="949">
        <v>14</v>
      </c>
      <c r="O220" s="949">
        <v>15</v>
      </c>
      <c r="P220" s="949">
        <v>16</v>
      </c>
      <c r="Q220" s="949">
        <v>17</v>
      </c>
      <c r="R220" s="949">
        <v>18</v>
      </c>
      <c r="S220" s="964">
        <v>19</v>
      </c>
      <c r="T220" s="964">
        <v>20</v>
      </c>
      <c r="U220" s="964">
        <v>21</v>
      </c>
      <c r="V220" s="964">
        <v>22</v>
      </c>
      <c r="W220" s="964">
        <v>23</v>
      </c>
      <c r="X220" s="949">
        <v>24</v>
      </c>
      <c r="Y220" s="949">
        <v>25</v>
      </c>
    </row>
    <row r="221" spans="1:25" ht="14.25">
      <c r="A221" s="1835" t="s">
        <v>1990</v>
      </c>
      <c r="B221" s="1836">
        <v>1</v>
      </c>
      <c r="C221" s="1836">
        <v>4</v>
      </c>
      <c r="D221" s="1837" t="s">
        <v>1312</v>
      </c>
      <c r="E221" s="1836">
        <v>0.9</v>
      </c>
      <c r="F221" s="1838" t="s">
        <v>708</v>
      </c>
      <c r="G221" s="1838" t="s">
        <v>342</v>
      </c>
      <c r="H221" s="1838" t="s">
        <v>411</v>
      </c>
      <c r="I221" s="1838" t="s">
        <v>205</v>
      </c>
      <c r="J221" s="1838" t="s">
        <v>726</v>
      </c>
      <c r="K221" s="1838" t="s">
        <v>47</v>
      </c>
      <c r="L221" s="1838" t="s">
        <v>1991</v>
      </c>
      <c r="M221" s="1839">
        <v>6.65</v>
      </c>
      <c r="N221" s="1840">
        <v>3.86</v>
      </c>
      <c r="O221" s="1840">
        <v>1.93</v>
      </c>
      <c r="P221" s="1840"/>
      <c r="Q221" s="1838">
        <v>0.1</v>
      </c>
      <c r="R221" s="1838">
        <v>0.74</v>
      </c>
      <c r="S221" s="1838"/>
      <c r="T221" s="964">
        <v>0.02</v>
      </c>
      <c r="U221" s="964"/>
      <c r="V221" s="1841"/>
      <c r="W221" s="1152">
        <v>0.01</v>
      </c>
      <c r="X221" s="965"/>
      <c r="Y221" s="965"/>
    </row>
    <row r="222" spans="1:25" ht="14.25">
      <c r="A222" s="1842" t="s">
        <v>1992</v>
      </c>
      <c r="B222" s="947">
        <v>2</v>
      </c>
      <c r="C222" s="947">
        <v>14</v>
      </c>
      <c r="D222" s="947">
        <v>29.1</v>
      </c>
      <c r="E222" s="947">
        <v>1</v>
      </c>
      <c r="F222" s="948" t="s">
        <v>708</v>
      </c>
      <c r="G222" s="948" t="s">
        <v>215</v>
      </c>
      <c r="H222" s="948" t="s">
        <v>411</v>
      </c>
      <c r="I222" s="948" t="s">
        <v>205</v>
      </c>
      <c r="J222" s="947" t="s">
        <v>726</v>
      </c>
      <c r="K222" s="948" t="s">
        <v>47</v>
      </c>
      <c r="L222" s="948" t="s">
        <v>1991</v>
      </c>
      <c r="M222" s="1843">
        <v>7.36</v>
      </c>
      <c r="N222" s="1844">
        <v>4.29</v>
      </c>
      <c r="O222" s="1844">
        <v>2.14</v>
      </c>
      <c r="P222" s="1844"/>
      <c r="Q222" s="948">
        <v>0.1</v>
      </c>
      <c r="R222" s="1836">
        <v>0.81</v>
      </c>
      <c r="S222" s="1836"/>
      <c r="T222" s="949">
        <v>0.02</v>
      </c>
      <c r="U222" s="949"/>
      <c r="V222" s="1845"/>
      <c r="W222" s="977">
        <v>0.01</v>
      </c>
      <c r="X222" s="977"/>
      <c r="Y222" s="977"/>
    </row>
    <row r="223" spans="1:25" ht="14.25">
      <c r="A223" s="1842" t="s">
        <v>1992</v>
      </c>
      <c r="B223" s="947">
        <v>3</v>
      </c>
      <c r="C223" s="947">
        <v>15</v>
      </c>
      <c r="D223" s="947">
        <v>34.3</v>
      </c>
      <c r="E223" s="947">
        <v>0.6</v>
      </c>
      <c r="F223" s="948" t="s">
        <v>708</v>
      </c>
      <c r="G223" s="948" t="s">
        <v>342</v>
      </c>
      <c r="H223" s="948" t="s">
        <v>411</v>
      </c>
      <c r="I223" s="948" t="s">
        <v>205</v>
      </c>
      <c r="J223" s="947" t="s">
        <v>726</v>
      </c>
      <c r="K223" s="948" t="s">
        <v>47</v>
      </c>
      <c r="L223" s="948" t="s">
        <v>1991</v>
      </c>
      <c r="M223" s="1843">
        <v>4.39</v>
      </c>
      <c r="N223" s="1844">
        <v>2.57</v>
      </c>
      <c r="O223" s="1844">
        <v>1.28</v>
      </c>
      <c r="P223" s="1844"/>
      <c r="Q223" s="948">
        <v>0.05</v>
      </c>
      <c r="R223" s="950">
        <v>0.48</v>
      </c>
      <c r="S223" s="950"/>
      <c r="T223" s="949">
        <v>0.01</v>
      </c>
      <c r="U223" s="949"/>
      <c r="V223" s="1845"/>
      <c r="W223" s="977"/>
      <c r="X223" s="977"/>
      <c r="Y223" s="977"/>
    </row>
    <row r="224" spans="1:25" ht="14.25">
      <c r="A224" s="1842" t="s">
        <v>1992</v>
      </c>
      <c r="B224" s="947">
        <v>4</v>
      </c>
      <c r="C224" s="947">
        <v>16</v>
      </c>
      <c r="D224" s="947">
        <v>14</v>
      </c>
      <c r="E224" s="1846">
        <v>0.4</v>
      </c>
      <c r="F224" s="948" t="s">
        <v>708</v>
      </c>
      <c r="G224" s="948" t="s">
        <v>342</v>
      </c>
      <c r="H224" s="948" t="s">
        <v>411</v>
      </c>
      <c r="I224" s="948" t="s">
        <v>205</v>
      </c>
      <c r="J224" s="947" t="s">
        <v>726</v>
      </c>
      <c r="K224" s="948" t="s">
        <v>47</v>
      </c>
      <c r="L224" s="948" t="s">
        <v>1991</v>
      </c>
      <c r="M224" s="1843">
        <v>2.97</v>
      </c>
      <c r="N224" s="1844">
        <v>1.72</v>
      </c>
      <c r="O224" s="1844">
        <v>0.86</v>
      </c>
      <c r="P224" s="1844"/>
      <c r="Q224" s="948">
        <v>0.05</v>
      </c>
      <c r="R224" s="950">
        <v>0.33</v>
      </c>
      <c r="S224" s="950"/>
      <c r="T224" s="949">
        <v>0.01</v>
      </c>
      <c r="U224" s="949"/>
      <c r="V224" s="1845"/>
      <c r="W224" s="977"/>
      <c r="X224" s="977"/>
      <c r="Y224" s="977"/>
    </row>
    <row r="225" spans="1:25" ht="14.25">
      <c r="A225" s="1842" t="s">
        <v>1993</v>
      </c>
      <c r="B225" s="951">
        <v>5</v>
      </c>
      <c r="C225" s="947">
        <v>21</v>
      </c>
      <c r="D225" s="1847">
        <v>10.2</v>
      </c>
      <c r="E225" s="1848">
        <v>1</v>
      </c>
      <c r="F225" s="948" t="s">
        <v>708</v>
      </c>
      <c r="G225" s="948" t="s">
        <v>342</v>
      </c>
      <c r="H225" s="948" t="s">
        <v>411</v>
      </c>
      <c r="I225" s="948" t="s">
        <v>205</v>
      </c>
      <c r="J225" s="947" t="s">
        <v>726</v>
      </c>
      <c r="K225" s="948" t="s">
        <v>47</v>
      </c>
      <c r="L225" s="948" t="s">
        <v>1991</v>
      </c>
      <c r="M225" s="1843">
        <v>7.35</v>
      </c>
      <c r="N225" s="1844">
        <v>4.29</v>
      </c>
      <c r="O225" s="1844">
        <v>2.14</v>
      </c>
      <c r="P225" s="1844"/>
      <c r="Q225" s="948">
        <v>0.1</v>
      </c>
      <c r="R225" s="950">
        <v>0.81</v>
      </c>
      <c r="S225" s="950"/>
      <c r="T225" s="949">
        <v>0.01</v>
      </c>
      <c r="U225" s="949"/>
      <c r="V225" s="1845"/>
      <c r="W225" s="977"/>
      <c r="X225" s="977"/>
      <c r="Y225" s="977"/>
    </row>
    <row r="226" spans="1:25" ht="14.25">
      <c r="A226" s="1842" t="s">
        <v>1993</v>
      </c>
      <c r="B226" s="951">
        <v>6</v>
      </c>
      <c r="C226" s="947">
        <v>27</v>
      </c>
      <c r="D226" s="1847">
        <v>24.1</v>
      </c>
      <c r="E226" s="1848">
        <v>0.8</v>
      </c>
      <c r="F226" s="948" t="s">
        <v>708</v>
      </c>
      <c r="G226" s="948" t="s">
        <v>348</v>
      </c>
      <c r="H226" s="948" t="s">
        <v>411</v>
      </c>
      <c r="I226" s="948" t="s">
        <v>205</v>
      </c>
      <c r="J226" s="947" t="s">
        <v>726</v>
      </c>
      <c r="K226" s="948" t="s">
        <v>47</v>
      </c>
      <c r="L226" s="948" t="s">
        <v>1994</v>
      </c>
      <c r="M226" s="1843">
        <v>5.82</v>
      </c>
      <c r="N226" s="1844">
        <v>3.43</v>
      </c>
      <c r="O226" s="1844">
        <v>1.14</v>
      </c>
      <c r="P226" s="1844"/>
      <c r="Q226" s="948">
        <v>0.57</v>
      </c>
      <c r="R226" s="950">
        <v>0.67</v>
      </c>
      <c r="S226" s="950"/>
      <c r="T226" s="949"/>
      <c r="U226" s="949">
        <v>0.01</v>
      </c>
      <c r="V226" s="1845"/>
      <c r="W226" s="977"/>
      <c r="X226" s="977"/>
      <c r="Y226" s="977"/>
    </row>
    <row r="227" spans="1:25" ht="14.25">
      <c r="A227" s="1842" t="s">
        <v>1993</v>
      </c>
      <c r="B227" s="951">
        <v>7</v>
      </c>
      <c r="C227" s="947">
        <v>30</v>
      </c>
      <c r="D227" s="1847">
        <v>7.1</v>
      </c>
      <c r="E227" s="1848">
        <v>1</v>
      </c>
      <c r="F227" s="948" t="s">
        <v>708</v>
      </c>
      <c r="G227" s="948" t="s">
        <v>348</v>
      </c>
      <c r="H227" s="948" t="s">
        <v>411</v>
      </c>
      <c r="I227" s="948" t="s">
        <v>205</v>
      </c>
      <c r="J227" s="947" t="s">
        <v>726</v>
      </c>
      <c r="K227" s="948" t="s">
        <v>47</v>
      </c>
      <c r="L227" s="948" t="s">
        <v>1994</v>
      </c>
      <c r="M227" s="1843">
        <v>7.25</v>
      </c>
      <c r="N227" s="1844">
        <v>4.29</v>
      </c>
      <c r="O227" s="1844">
        <v>1.43</v>
      </c>
      <c r="P227" s="1844"/>
      <c r="Q227" s="948">
        <v>0.71</v>
      </c>
      <c r="R227" s="950">
        <v>0.81</v>
      </c>
      <c r="S227" s="950"/>
      <c r="T227" s="949"/>
      <c r="U227" s="949">
        <v>0.01</v>
      </c>
      <c r="V227" s="1845"/>
      <c r="W227" s="977"/>
      <c r="X227" s="977"/>
      <c r="Y227" s="977"/>
    </row>
    <row r="228" spans="1:25" ht="14.25">
      <c r="A228" s="1842" t="s">
        <v>445</v>
      </c>
      <c r="B228" s="951">
        <v>8</v>
      </c>
      <c r="C228" s="947">
        <v>36</v>
      </c>
      <c r="D228" s="1847">
        <v>1.1</v>
      </c>
      <c r="E228" s="1848">
        <v>1</v>
      </c>
      <c r="F228" s="948" t="s">
        <v>708</v>
      </c>
      <c r="G228" s="948" t="s">
        <v>348</v>
      </c>
      <c r="H228" s="948" t="s">
        <v>411</v>
      </c>
      <c r="I228" s="948" t="s">
        <v>205</v>
      </c>
      <c r="J228" s="947" t="s">
        <v>726</v>
      </c>
      <c r="K228" s="948" t="s">
        <v>47</v>
      </c>
      <c r="L228" s="948" t="s">
        <v>1995</v>
      </c>
      <c r="M228" s="1843">
        <v>7.25</v>
      </c>
      <c r="N228" s="1844">
        <v>4.29</v>
      </c>
      <c r="O228" s="1844">
        <v>1.43</v>
      </c>
      <c r="P228" s="1844"/>
      <c r="Q228" s="948">
        <v>0.71</v>
      </c>
      <c r="R228" s="950">
        <v>0.81</v>
      </c>
      <c r="S228" s="950">
        <v>0.01</v>
      </c>
      <c r="T228" s="949"/>
      <c r="U228" s="949"/>
      <c r="V228" s="1845"/>
      <c r="W228" s="977"/>
      <c r="X228" s="977"/>
      <c r="Y228" s="977"/>
    </row>
    <row r="229" spans="1:25" ht="14.25">
      <c r="A229" s="1842" t="s">
        <v>445</v>
      </c>
      <c r="B229" s="951">
        <v>9</v>
      </c>
      <c r="C229" s="947">
        <v>36</v>
      </c>
      <c r="D229" s="1847">
        <v>1.2</v>
      </c>
      <c r="E229" s="1848">
        <v>1</v>
      </c>
      <c r="F229" s="948" t="s">
        <v>708</v>
      </c>
      <c r="G229" s="948" t="s">
        <v>348</v>
      </c>
      <c r="H229" s="948" t="s">
        <v>411</v>
      </c>
      <c r="I229" s="948" t="s">
        <v>205</v>
      </c>
      <c r="J229" s="947" t="s">
        <v>726</v>
      </c>
      <c r="K229" s="948" t="s">
        <v>47</v>
      </c>
      <c r="L229" s="948" t="s">
        <v>1995</v>
      </c>
      <c r="M229" s="1843">
        <v>7.25</v>
      </c>
      <c r="N229" s="1844">
        <v>4.29</v>
      </c>
      <c r="O229" s="1844">
        <v>1.43</v>
      </c>
      <c r="P229" s="1844"/>
      <c r="Q229" s="948">
        <v>0.71</v>
      </c>
      <c r="R229" s="950">
        <v>0.81</v>
      </c>
      <c r="S229" s="950">
        <v>0.01</v>
      </c>
      <c r="T229" s="949"/>
      <c r="U229" s="949"/>
      <c r="V229" s="1845"/>
      <c r="W229" s="977"/>
      <c r="X229" s="977"/>
      <c r="Y229" s="977"/>
    </row>
    <row r="230" spans="1:25" ht="14.25">
      <c r="A230" s="1842" t="s">
        <v>109</v>
      </c>
      <c r="B230" s="951">
        <v>10</v>
      </c>
      <c r="C230" s="947">
        <v>47</v>
      </c>
      <c r="D230" s="1847">
        <v>16</v>
      </c>
      <c r="E230" s="1848">
        <v>0.8</v>
      </c>
      <c r="F230" s="948" t="s">
        <v>708</v>
      </c>
      <c r="G230" s="948" t="s">
        <v>348</v>
      </c>
      <c r="H230" s="948" t="s">
        <v>411</v>
      </c>
      <c r="I230" s="948" t="s">
        <v>205</v>
      </c>
      <c r="J230" s="947" t="s">
        <v>726</v>
      </c>
      <c r="K230" s="948" t="s">
        <v>47</v>
      </c>
      <c r="L230" s="948" t="s">
        <v>1994</v>
      </c>
      <c r="M230" s="1843">
        <v>5.82</v>
      </c>
      <c r="N230" s="1844">
        <v>3.43</v>
      </c>
      <c r="O230" s="1844">
        <v>1.14</v>
      </c>
      <c r="P230" s="1844"/>
      <c r="Q230" s="948">
        <v>0.57</v>
      </c>
      <c r="R230" s="950">
        <v>0.67</v>
      </c>
      <c r="S230" s="950"/>
      <c r="T230" s="949"/>
      <c r="U230" s="949">
        <v>0.01</v>
      </c>
      <c r="V230" s="1845"/>
      <c r="W230" s="977"/>
      <c r="X230" s="977"/>
      <c r="Y230" s="977"/>
    </row>
    <row r="231" spans="1:25" ht="14.25">
      <c r="A231" s="1842" t="s">
        <v>109</v>
      </c>
      <c r="B231" s="951">
        <v>11</v>
      </c>
      <c r="C231" s="947">
        <v>49</v>
      </c>
      <c r="D231" s="1847">
        <v>4.2</v>
      </c>
      <c r="E231" s="1848">
        <v>1</v>
      </c>
      <c r="F231" s="948" t="s">
        <v>708</v>
      </c>
      <c r="G231" s="948" t="s">
        <v>348</v>
      </c>
      <c r="H231" s="948" t="s">
        <v>411</v>
      </c>
      <c r="I231" s="948" t="s">
        <v>205</v>
      </c>
      <c r="J231" s="947" t="s">
        <v>726</v>
      </c>
      <c r="K231" s="948" t="s">
        <v>47</v>
      </c>
      <c r="L231" s="948" t="s">
        <v>1995</v>
      </c>
      <c r="M231" s="1843">
        <v>7.25</v>
      </c>
      <c r="N231" s="1844">
        <v>4.29</v>
      </c>
      <c r="O231" s="1844">
        <v>1.43</v>
      </c>
      <c r="P231" s="1844"/>
      <c r="Q231" s="948">
        <v>0.71</v>
      </c>
      <c r="R231" s="950">
        <v>0.81</v>
      </c>
      <c r="S231" s="950">
        <v>0.01</v>
      </c>
      <c r="T231" s="949"/>
      <c r="U231" s="949"/>
      <c r="V231" s="1845"/>
      <c r="W231" s="977">
        <v>0.01</v>
      </c>
      <c r="X231" s="977"/>
      <c r="Y231" s="977"/>
    </row>
    <row r="232" spans="1:25" ht="14.25">
      <c r="A232" s="1842" t="s">
        <v>109</v>
      </c>
      <c r="B232" s="951">
        <v>12</v>
      </c>
      <c r="C232" s="947">
        <v>50</v>
      </c>
      <c r="D232" s="1847">
        <v>1.1</v>
      </c>
      <c r="E232" s="1848">
        <v>0.4</v>
      </c>
      <c r="F232" s="948" t="s">
        <v>708</v>
      </c>
      <c r="G232" s="948" t="s">
        <v>348</v>
      </c>
      <c r="H232" s="948" t="s">
        <v>411</v>
      </c>
      <c r="I232" s="948" t="s">
        <v>205</v>
      </c>
      <c r="J232" s="947" t="s">
        <v>726</v>
      </c>
      <c r="K232" s="948" t="s">
        <v>47</v>
      </c>
      <c r="L232" s="948" t="s">
        <v>1995</v>
      </c>
      <c r="M232" s="1843">
        <v>2.92</v>
      </c>
      <c r="N232" s="1844">
        <v>1.72</v>
      </c>
      <c r="O232" s="1844">
        <v>0.57</v>
      </c>
      <c r="P232" s="1844"/>
      <c r="Q232" s="948">
        <v>0.28</v>
      </c>
      <c r="R232" s="950">
        <v>0.34</v>
      </c>
      <c r="S232" s="950">
        <v>0.01</v>
      </c>
      <c r="T232" s="949"/>
      <c r="U232" s="949"/>
      <c r="V232" s="1845"/>
      <c r="W232" s="977">
        <v>0.01</v>
      </c>
      <c r="X232" s="977"/>
      <c r="Y232" s="977"/>
    </row>
    <row r="233" spans="1:25" ht="14.25">
      <c r="A233" s="1842" t="s">
        <v>109</v>
      </c>
      <c r="B233" s="951">
        <v>13</v>
      </c>
      <c r="C233" s="947">
        <v>50</v>
      </c>
      <c r="D233" s="1847">
        <v>1.3</v>
      </c>
      <c r="E233" s="1848">
        <v>0.5</v>
      </c>
      <c r="F233" s="948" t="s">
        <v>708</v>
      </c>
      <c r="G233" s="948" t="s">
        <v>348</v>
      </c>
      <c r="H233" s="948" t="s">
        <v>411</v>
      </c>
      <c r="I233" s="948" t="s">
        <v>205</v>
      </c>
      <c r="J233" s="947" t="s">
        <v>726</v>
      </c>
      <c r="K233" s="948" t="s">
        <v>47</v>
      </c>
      <c r="L233" s="948" t="s">
        <v>1995</v>
      </c>
      <c r="M233" s="1843">
        <v>3.65</v>
      </c>
      <c r="N233" s="1844">
        <v>2.15</v>
      </c>
      <c r="O233" s="1844">
        <v>0.72</v>
      </c>
      <c r="P233" s="1844"/>
      <c r="Q233" s="948">
        <v>0.36</v>
      </c>
      <c r="R233" s="950">
        <v>0.41</v>
      </c>
      <c r="S233" s="950">
        <v>0.01</v>
      </c>
      <c r="T233" s="949"/>
      <c r="U233" s="949"/>
      <c r="V233" s="1845"/>
      <c r="W233" s="977">
        <v>0.01</v>
      </c>
      <c r="X233" s="977"/>
      <c r="Y233" s="977"/>
    </row>
    <row r="234" spans="1:25" ht="14.25">
      <c r="A234" s="1842" t="s">
        <v>1996</v>
      </c>
      <c r="B234" s="951">
        <v>14</v>
      </c>
      <c r="C234" s="947">
        <v>54</v>
      </c>
      <c r="D234" s="1847">
        <v>7.3</v>
      </c>
      <c r="E234" s="1848">
        <v>1</v>
      </c>
      <c r="F234" s="948" t="s">
        <v>708</v>
      </c>
      <c r="G234" s="948" t="s">
        <v>348</v>
      </c>
      <c r="H234" s="948" t="s">
        <v>411</v>
      </c>
      <c r="I234" s="948" t="s">
        <v>205</v>
      </c>
      <c r="J234" s="947" t="s">
        <v>726</v>
      </c>
      <c r="K234" s="948" t="s">
        <v>47</v>
      </c>
      <c r="L234" s="948" t="s">
        <v>1994</v>
      </c>
      <c r="M234" s="1843">
        <v>7.25</v>
      </c>
      <c r="N234" s="1844">
        <v>4.29</v>
      </c>
      <c r="O234" s="1844">
        <v>1.43</v>
      </c>
      <c r="P234" s="1844"/>
      <c r="Q234" s="948">
        <v>0.71</v>
      </c>
      <c r="R234" s="950">
        <v>0.81</v>
      </c>
      <c r="S234" s="950"/>
      <c r="T234" s="949"/>
      <c r="U234" s="949">
        <v>0.01</v>
      </c>
      <c r="V234" s="1845"/>
      <c r="W234" s="977"/>
      <c r="X234" s="977"/>
      <c r="Y234" s="977"/>
    </row>
    <row r="235" spans="1:25" ht="14.25">
      <c r="A235" s="1842" t="s">
        <v>1996</v>
      </c>
      <c r="B235" s="951">
        <v>15</v>
      </c>
      <c r="C235" s="947">
        <v>55</v>
      </c>
      <c r="D235" s="1847">
        <v>2.6</v>
      </c>
      <c r="E235" s="1848">
        <v>1</v>
      </c>
      <c r="F235" s="948" t="s">
        <v>708</v>
      </c>
      <c r="G235" s="948" t="s">
        <v>349</v>
      </c>
      <c r="H235" s="948" t="s">
        <v>411</v>
      </c>
      <c r="I235" s="948" t="s">
        <v>205</v>
      </c>
      <c r="J235" s="947" t="s">
        <v>726</v>
      </c>
      <c r="K235" s="948" t="s">
        <v>47</v>
      </c>
      <c r="L235" s="948" t="s">
        <v>1997</v>
      </c>
      <c r="M235" s="1843">
        <v>7.14</v>
      </c>
      <c r="N235" s="1844">
        <v>4.29</v>
      </c>
      <c r="O235" s="1844"/>
      <c r="P235" s="1844"/>
      <c r="Q235" s="948">
        <v>0.71</v>
      </c>
      <c r="R235" s="950"/>
      <c r="S235" s="950"/>
      <c r="T235" s="949"/>
      <c r="U235" s="949"/>
      <c r="V235" s="1845">
        <v>2.14</v>
      </c>
      <c r="W235" s="977"/>
      <c r="X235" s="977">
        <v>1.71</v>
      </c>
      <c r="Y235" s="977"/>
    </row>
    <row r="236" spans="1:25" ht="14.25">
      <c r="A236" s="1842" t="s">
        <v>1996</v>
      </c>
      <c r="B236" s="951">
        <v>16</v>
      </c>
      <c r="C236" s="947">
        <v>56</v>
      </c>
      <c r="D236" s="1847">
        <v>8.5</v>
      </c>
      <c r="E236" s="1848">
        <v>1</v>
      </c>
      <c r="F236" s="948" t="s">
        <v>708</v>
      </c>
      <c r="G236" s="948" t="s">
        <v>349</v>
      </c>
      <c r="H236" s="948" t="s">
        <v>411</v>
      </c>
      <c r="I236" s="948" t="s">
        <v>205</v>
      </c>
      <c r="J236" s="947" t="s">
        <v>726</v>
      </c>
      <c r="K236" s="948" t="s">
        <v>47</v>
      </c>
      <c r="L236" s="948" t="s">
        <v>1997</v>
      </c>
      <c r="M236" s="1843">
        <v>7.14</v>
      </c>
      <c r="N236" s="1844">
        <v>4.28</v>
      </c>
      <c r="O236" s="1844"/>
      <c r="P236" s="1844"/>
      <c r="Q236" s="948">
        <v>0.71</v>
      </c>
      <c r="R236" s="950"/>
      <c r="S236" s="950"/>
      <c r="T236" s="949"/>
      <c r="U236" s="949"/>
      <c r="V236" s="1845">
        <v>2.15</v>
      </c>
      <c r="W236" s="977">
        <v>0.01</v>
      </c>
      <c r="X236" s="977"/>
      <c r="Y236" s="977"/>
    </row>
    <row r="237" spans="1:25" ht="14.25">
      <c r="A237" s="1842" t="s">
        <v>1996</v>
      </c>
      <c r="B237" s="951">
        <v>17</v>
      </c>
      <c r="C237" s="947">
        <v>70</v>
      </c>
      <c r="D237" s="1847">
        <v>2</v>
      </c>
      <c r="E237" s="1848">
        <v>0.7</v>
      </c>
      <c r="F237" s="948" t="s">
        <v>708</v>
      </c>
      <c r="G237" s="948" t="s">
        <v>348</v>
      </c>
      <c r="H237" s="948" t="s">
        <v>411</v>
      </c>
      <c r="I237" s="948" t="s">
        <v>205</v>
      </c>
      <c r="J237" s="947" t="s">
        <v>726</v>
      </c>
      <c r="K237" s="948" t="s">
        <v>47</v>
      </c>
      <c r="L237" s="948" t="s">
        <v>1994</v>
      </c>
      <c r="M237" s="1843">
        <v>5.12</v>
      </c>
      <c r="N237" s="1844">
        <v>3.01</v>
      </c>
      <c r="O237" s="1844">
        <v>1</v>
      </c>
      <c r="P237" s="1844"/>
      <c r="Q237" s="948">
        <v>0.5</v>
      </c>
      <c r="R237" s="950">
        <v>0.6</v>
      </c>
      <c r="S237" s="950"/>
      <c r="T237" s="949"/>
      <c r="U237" s="949">
        <v>0.01</v>
      </c>
      <c r="V237" s="1845"/>
      <c r="W237" s="977"/>
      <c r="X237" s="977">
        <v>1.93</v>
      </c>
      <c r="Y237" s="977"/>
    </row>
    <row r="238" spans="1:25" ht="14.25">
      <c r="A238" s="1842" t="s">
        <v>1998</v>
      </c>
      <c r="B238" s="951">
        <v>18</v>
      </c>
      <c r="C238" s="947">
        <v>74</v>
      </c>
      <c r="D238" s="1849" t="s">
        <v>1282</v>
      </c>
      <c r="E238" s="1848">
        <v>1</v>
      </c>
      <c r="F238" s="948" t="s">
        <v>708</v>
      </c>
      <c r="G238" s="948" t="s">
        <v>342</v>
      </c>
      <c r="H238" s="948" t="s">
        <v>411</v>
      </c>
      <c r="I238" s="948" t="s">
        <v>205</v>
      </c>
      <c r="J238" s="948" t="s">
        <v>726</v>
      </c>
      <c r="K238" s="948" t="s">
        <v>47</v>
      </c>
      <c r="L238" s="948" t="s">
        <v>1991</v>
      </c>
      <c r="M238" s="1843">
        <v>7.35</v>
      </c>
      <c r="N238" s="1844">
        <v>4.29</v>
      </c>
      <c r="O238" s="1844">
        <v>2.14</v>
      </c>
      <c r="P238" s="1844"/>
      <c r="Q238" s="948">
        <v>0.1</v>
      </c>
      <c r="R238" s="950">
        <v>0.81</v>
      </c>
      <c r="S238" s="950"/>
      <c r="T238" s="949">
        <v>0.01</v>
      </c>
      <c r="U238" s="949"/>
      <c r="V238" s="1845"/>
      <c r="W238" s="977"/>
      <c r="X238" s="977">
        <v>1.93</v>
      </c>
      <c r="Y238" s="977"/>
    </row>
    <row r="239" spans="1:25" ht="14.25">
      <c r="A239" s="1842" t="s">
        <v>1998</v>
      </c>
      <c r="B239" s="951">
        <v>19</v>
      </c>
      <c r="C239" s="947">
        <v>74</v>
      </c>
      <c r="D239" s="1849" t="s">
        <v>1503</v>
      </c>
      <c r="E239" s="1848">
        <v>1</v>
      </c>
      <c r="F239" s="948" t="s">
        <v>708</v>
      </c>
      <c r="G239" s="948" t="s">
        <v>342</v>
      </c>
      <c r="H239" s="948" t="s">
        <v>411</v>
      </c>
      <c r="I239" s="948" t="s">
        <v>205</v>
      </c>
      <c r="J239" s="947" t="s">
        <v>726</v>
      </c>
      <c r="K239" s="948" t="s">
        <v>47</v>
      </c>
      <c r="L239" s="948" t="s">
        <v>1991</v>
      </c>
      <c r="M239" s="1843">
        <v>7.35</v>
      </c>
      <c r="N239" s="1844">
        <v>4.29</v>
      </c>
      <c r="O239" s="1844">
        <v>2.14</v>
      </c>
      <c r="P239" s="1844"/>
      <c r="Q239" s="948">
        <v>0.1</v>
      </c>
      <c r="R239" s="950">
        <v>0.81</v>
      </c>
      <c r="S239" s="950"/>
      <c r="T239" s="949">
        <v>0.01</v>
      </c>
      <c r="U239" s="949"/>
      <c r="V239" s="1845"/>
      <c r="W239" s="977"/>
      <c r="X239" s="977">
        <v>0.86</v>
      </c>
      <c r="Y239" s="977"/>
    </row>
    <row r="240" spans="1:25" ht="14.25">
      <c r="A240" s="1842" t="s">
        <v>1998</v>
      </c>
      <c r="B240" s="947">
        <v>20</v>
      </c>
      <c r="C240" s="947">
        <v>76</v>
      </c>
      <c r="D240" s="1850" t="s">
        <v>1935</v>
      </c>
      <c r="E240" s="1846">
        <v>0.5</v>
      </c>
      <c r="F240" s="948" t="s">
        <v>711</v>
      </c>
      <c r="G240" s="948" t="s">
        <v>342</v>
      </c>
      <c r="H240" s="948" t="s">
        <v>411</v>
      </c>
      <c r="I240" s="948" t="s">
        <v>205</v>
      </c>
      <c r="J240" s="947" t="s">
        <v>726</v>
      </c>
      <c r="K240" s="948" t="s">
        <v>710</v>
      </c>
      <c r="L240" s="948" t="s">
        <v>1999</v>
      </c>
      <c r="M240" s="1843">
        <v>2.94</v>
      </c>
      <c r="N240" s="1851">
        <v>0.58</v>
      </c>
      <c r="O240" s="1840">
        <v>1.72</v>
      </c>
      <c r="P240" s="1840"/>
      <c r="Q240" s="1840">
        <v>0.29</v>
      </c>
      <c r="R240" s="1852">
        <v>0.34</v>
      </c>
      <c r="S240" s="950"/>
      <c r="T240" s="949">
        <v>0.01</v>
      </c>
      <c r="U240" s="949"/>
      <c r="V240" s="1845"/>
      <c r="W240" s="977"/>
      <c r="X240" s="977"/>
      <c r="Y240" s="977"/>
    </row>
    <row r="241" spans="1:25" ht="14.25">
      <c r="A241" s="1842" t="s">
        <v>1998</v>
      </c>
      <c r="B241" s="947">
        <v>21</v>
      </c>
      <c r="C241" s="947">
        <v>79</v>
      </c>
      <c r="D241" s="1850" t="s">
        <v>321</v>
      </c>
      <c r="E241" s="947">
        <v>1</v>
      </c>
      <c r="F241" s="948" t="s">
        <v>1163</v>
      </c>
      <c r="G241" s="951" t="s">
        <v>342</v>
      </c>
      <c r="H241" s="948" t="s">
        <v>411</v>
      </c>
      <c r="I241" s="948" t="s">
        <v>532</v>
      </c>
      <c r="J241" s="947" t="s">
        <v>726</v>
      </c>
      <c r="K241" s="948" t="s">
        <v>2000</v>
      </c>
      <c r="L241" s="948" t="s">
        <v>2001</v>
      </c>
      <c r="M241" s="1843">
        <v>0.4</v>
      </c>
      <c r="N241" s="1851"/>
      <c r="O241" s="1840"/>
      <c r="P241" s="1840">
        <v>0.4</v>
      </c>
      <c r="Q241" s="1840"/>
      <c r="R241" s="950"/>
      <c r="S241" s="950"/>
      <c r="T241" s="949"/>
      <c r="U241" s="949"/>
      <c r="V241" s="1845"/>
      <c r="W241" s="977"/>
      <c r="X241" s="977"/>
      <c r="Y241" s="977"/>
    </row>
    <row r="242" spans="1:25" ht="14.25">
      <c r="A242" s="1853" t="s">
        <v>1998</v>
      </c>
      <c r="B242" s="1854">
        <v>22</v>
      </c>
      <c r="C242" s="1855">
        <v>80</v>
      </c>
      <c r="D242" s="1856" t="s">
        <v>1308</v>
      </c>
      <c r="E242" s="1857">
        <v>1</v>
      </c>
      <c r="F242" s="1858" t="s">
        <v>711</v>
      </c>
      <c r="G242" s="1858" t="s">
        <v>342</v>
      </c>
      <c r="H242" s="1858" t="s">
        <v>411</v>
      </c>
      <c r="I242" s="1858" t="s">
        <v>205</v>
      </c>
      <c r="J242" s="1855" t="s">
        <v>726</v>
      </c>
      <c r="K242" s="1858" t="s">
        <v>710</v>
      </c>
      <c r="L242" s="1858" t="s">
        <v>1999</v>
      </c>
      <c r="M242" s="1859">
        <v>5.83</v>
      </c>
      <c r="N242" s="1860">
        <v>1.15</v>
      </c>
      <c r="O242" s="1861">
        <v>3.43</v>
      </c>
      <c r="P242" s="1861"/>
      <c r="Q242" s="1862">
        <v>0.57</v>
      </c>
      <c r="R242" s="1861">
        <v>0.67</v>
      </c>
      <c r="S242" s="1861"/>
      <c r="T242" s="1863">
        <v>0.01</v>
      </c>
      <c r="U242" s="1863"/>
      <c r="V242" s="1864"/>
      <c r="W242" s="977"/>
      <c r="X242" s="977"/>
      <c r="Y242" s="977"/>
    </row>
    <row r="243" spans="1:25" ht="14.25">
      <c r="A243" s="979" t="s">
        <v>298</v>
      </c>
      <c r="B243" s="979"/>
      <c r="C243" s="979"/>
      <c r="D243" s="979"/>
      <c r="E243" s="1881">
        <f>E242+E241+E240+E239+E238+E237+E236+E235+E234+E233+E232+E231+E230+E229+E228+E227+E226+E225+E224+E223+E222+E221</f>
        <v>18.6</v>
      </c>
      <c r="F243" s="979"/>
      <c r="G243" s="965"/>
      <c r="H243" s="977"/>
      <c r="I243" s="977"/>
      <c r="J243" s="977"/>
      <c r="K243" s="965"/>
      <c r="L243" s="1153"/>
      <c r="M243" s="1933">
        <f>M242+M241+M240+M239+M238+M237+M236+M235+M234+M233+M232+M231+M230+M229+M228+M227+M226+M225+M224+M223+M222+M221</f>
        <v>126.44999999999999</v>
      </c>
      <c r="N243" s="1933">
        <f aca="true" t="shared" si="13" ref="N243:Y243">N242+N241+N240+N239+N238+N237+N236+N235+N234+N233+N232+N231+N230+N229+N228+N227+N226+N225+N224+N223+N222+N221</f>
        <v>70.8</v>
      </c>
      <c r="O243" s="1933">
        <f t="shared" si="13"/>
        <v>29.500000000000004</v>
      </c>
      <c r="P243" s="1933">
        <f t="shared" si="13"/>
        <v>0.4</v>
      </c>
      <c r="Q243" s="1933">
        <f t="shared" si="13"/>
        <v>8.71</v>
      </c>
      <c r="R243" s="1933">
        <f t="shared" si="13"/>
        <v>12.540000000000003</v>
      </c>
      <c r="S243" s="1933">
        <f t="shared" si="13"/>
        <v>0.05</v>
      </c>
      <c r="T243" s="1933">
        <f t="shared" si="13"/>
        <v>0.11000000000000001</v>
      </c>
      <c r="U243" s="1933">
        <f t="shared" si="13"/>
        <v>0.05</v>
      </c>
      <c r="V243" s="1933">
        <f t="shared" si="13"/>
        <v>4.29</v>
      </c>
      <c r="W243" s="1933">
        <f t="shared" si="13"/>
        <v>0.060000000000000005</v>
      </c>
      <c r="X243" s="1933">
        <f t="shared" si="13"/>
        <v>6.43</v>
      </c>
      <c r="Y243" s="1933">
        <f t="shared" si="13"/>
        <v>0</v>
      </c>
    </row>
    <row r="244" spans="1:22" ht="15" thickBot="1">
      <c r="A244" s="2215" t="s">
        <v>713</v>
      </c>
      <c r="B244" s="2216"/>
      <c r="C244" s="2216"/>
      <c r="D244" s="2216"/>
      <c r="E244" s="2216"/>
      <c r="F244" s="2216"/>
      <c r="G244" s="2216"/>
      <c r="H244" s="2216"/>
      <c r="I244" s="2216"/>
      <c r="J244" s="2216"/>
      <c r="K244" s="2216"/>
      <c r="L244" s="2216"/>
      <c r="M244" s="2216"/>
      <c r="N244" s="2216"/>
      <c r="O244" s="2216"/>
      <c r="P244" s="2216"/>
      <c r="Q244" s="2216"/>
      <c r="R244" s="2216"/>
      <c r="S244" s="2216"/>
      <c r="T244" s="2216"/>
      <c r="U244" s="2216"/>
      <c r="V244" s="485"/>
    </row>
    <row r="245" spans="1:24" ht="14.25">
      <c r="A245" s="1865" t="s">
        <v>1990</v>
      </c>
      <c r="B245" s="1866">
        <v>24</v>
      </c>
      <c r="C245" s="1866">
        <v>1</v>
      </c>
      <c r="D245" s="1866">
        <v>13.1</v>
      </c>
      <c r="E245" s="1867">
        <v>0.6</v>
      </c>
      <c r="F245" s="1866" t="s">
        <v>708</v>
      </c>
      <c r="G245" s="1866" t="s">
        <v>349</v>
      </c>
      <c r="H245" s="1868" t="s">
        <v>411</v>
      </c>
      <c r="I245" s="1869"/>
      <c r="J245" s="1869"/>
      <c r="K245" s="1870"/>
      <c r="L245" s="1870"/>
      <c r="M245" s="1871"/>
      <c r="N245" s="1872"/>
      <c r="O245" s="1873"/>
      <c r="P245" s="1873"/>
      <c r="Q245" s="1869"/>
      <c r="R245" s="1869"/>
      <c r="S245" s="1869"/>
      <c r="T245" s="1874"/>
      <c r="U245" s="1874"/>
      <c r="V245" s="1875"/>
      <c r="W245" s="1171"/>
      <c r="X245" s="1172"/>
    </row>
    <row r="246" spans="1:24" ht="14.25">
      <c r="A246" s="1876" t="s">
        <v>1990</v>
      </c>
      <c r="B246" s="965">
        <v>25</v>
      </c>
      <c r="C246" s="965">
        <v>2</v>
      </c>
      <c r="D246" s="965">
        <v>19.4</v>
      </c>
      <c r="E246" s="1164">
        <v>0.9</v>
      </c>
      <c r="F246" s="965" t="s">
        <v>708</v>
      </c>
      <c r="G246" s="949" t="s">
        <v>348</v>
      </c>
      <c r="H246" s="965" t="s">
        <v>411</v>
      </c>
      <c r="I246" s="1836"/>
      <c r="J246" s="1836"/>
      <c r="K246" s="948"/>
      <c r="L246" s="948"/>
      <c r="M246" s="1843"/>
      <c r="N246" s="1851"/>
      <c r="O246" s="1840"/>
      <c r="P246" s="1840"/>
      <c r="Q246" s="1836"/>
      <c r="R246" s="1836"/>
      <c r="S246" s="1836"/>
      <c r="T246" s="949"/>
      <c r="U246" s="949"/>
      <c r="V246" s="1877"/>
      <c r="W246" s="1171"/>
      <c r="X246" s="1172"/>
    </row>
    <row r="247" spans="1:24" ht="14.25">
      <c r="A247" s="1876" t="s">
        <v>1990</v>
      </c>
      <c r="B247" s="965">
        <v>26</v>
      </c>
      <c r="C247" s="965">
        <v>4</v>
      </c>
      <c r="D247" s="965">
        <v>34.1</v>
      </c>
      <c r="E247" s="1164">
        <v>1</v>
      </c>
      <c r="F247" s="965" t="s">
        <v>708</v>
      </c>
      <c r="G247" s="965" t="s">
        <v>342</v>
      </c>
      <c r="H247" s="965" t="s">
        <v>411</v>
      </c>
      <c r="I247" s="1836"/>
      <c r="J247" s="1836"/>
      <c r="K247" s="948"/>
      <c r="L247" s="948"/>
      <c r="M247" s="1843"/>
      <c r="N247" s="1851"/>
      <c r="O247" s="1840"/>
      <c r="P247" s="1840"/>
      <c r="Q247" s="1836"/>
      <c r="R247" s="1836"/>
      <c r="S247" s="1836"/>
      <c r="T247" s="949"/>
      <c r="U247" s="949"/>
      <c r="V247" s="1877"/>
      <c r="W247" s="1171"/>
      <c r="X247" s="1172"/>
    </row>
    <row r="248" spans="1:24" ht="14.25">
      <c r="A248" s="1876" t="s">
        <v>1992</v>
      </c>
      <c r="B248" s="965">
        <v>27</v>
      </c>
      <c r="C248" s="965">
        <v>18</v>
      </c>
      <c r="D248" s="965">
        <v>24.2</v>
      </c>
      <c r="E248" s="1164">
        <v>1</v>
      </c>
      <c r="F248" s="965" t="s">
        <v>708</v>
      </c>
      <c r="G248" s="965" t="s">
        <v>342</v>
      </c>
      <c r="H248" s="965" t="s">
        <v>411</v>
      </c>
      <c r="I248" s="1836"/>
      <c r="J248" s="1836"/>
      <c r="K248" s="948"/>
      <c r="L248" s="948"/>
      <c r="M248" s="1843"/>
      <c r="N248" s="1851"/>
      <c r="O248" s="1840"/>
      <c r="P248" s="1840"/>
      <c r="Q248" s="1836"/>
      <c r="R248" s="1836"/>
      <c r="S248" s="1836"/>
      <c r="T248" s="949"/>
      <c r="U248" s="949"/>
      <c r="V248" s="1877"/>
      <c r="W248" s="1171"/>
      <c r="X248" s="1172"/>
    </row>
    <row r="249" spans="1:24" ht="14.25">
      <c r="A249" s="1876" t="s">
        <v>1993</v>
      </c>
      <c r="B249" s="965">
        <v>28</v>
      </c>
      <c r="C249" s="965">
        <v>23</v>
      </c>
      <c r="D249" s="965">
        <v>17.1</v>
      </c>
      <c r="E249" s="1164">
        <v>1</v>
      </c>
      <c r="F249" s="965" t="s">
        <v>708</v>
      </c>
      <c r="G249" s="949" t="s">
        <v>348</v>
      </c>
      <c r="H249" s="965" t="s">
        <v>411</v>
      </c>
      <c r="I249" s="1836"/>
      <c r="J249" s="1836"/>
      <c r="K249" s="948"/>
      <c r="L249" s="948"/>
      <c r="M249" s="1843"/>
      <c r="N249" s="1851"/>
      <c r="O249" s="1840"/>
      <c r="P249" s="1840"/>
      <c r="Q249" s="1836"/>
      <c r="R249" s="1836"/>
      <c r="S249" s="1836"/>
      <c r="T249" s="949"/>
      <c r="U249" s="949"/>
      <c r="V249" s="1877"/>
      <c r="W249" s="1171"/>
      <c r="X249" s="1172"/>
    </row>
    <row r="250" spans="1:24" ht="14.25">
      <c r="A250" s="1876" t="s">
        <v>1993</v>
      </c>
      <c r="B250" s="965">
        <v>29</v>
      </c>
      <c r="C250" s="965">
        <v>30</v>
      </c>
      <c r="D250" s="965">
        <v>5.2</v>
      </c>
      <c r="E250" s="965">
        <v>0.9</v>
      </c>
      <c r="F250" s="965" t="s">
        <v>708</v>
      </c>
      <c r="G250" s="949" t="s">
        <v>348</v>
      </c>
      <c r="H250" s="965" t="s">
        <v>411</v>
      </c>
      <c r="I250" s="1836"/>
      <c r="J250" s="1836"/>
      <c r="K250" s="948"/>
      <c r="L250" s="948"/>
      <c r="M250" s="1843"/>
      <c r="N250" s="1851"/>
      <c r="O250" s="1840"/>
      <c r="P250" s="1840"/>
      <c r="Q250" s="1836"/>
      <c r="R250" s="1836"/>
      <c r="S250" s="1836"/>
      <c r="T250" s="949"/>
      <c r="U250" s="949"/>
      <c r="V250" s="1877"/>
      <c r="W250" s="1171"/>
      <c r="X250" s="1172"/>
    </row>
    <row r="251" spans="1:24" ht="14.25">
      <c r="A251" s="1876" t="s">
        <v>445</v>
      </c>
      <c r="B251" s="965">
        <v>30</v>
      </c>
      <c r="C251" s="965">
        <v>34</v>
      </c>
      <c r="D251" s="965">
        <v>5.6</v>
      </c>
      <c r="E251" s="965">
        <v>0.6</v>
      </c>
      <c r="F251" s="965" t="s">
        <v>708</v>
      </c>
      <c r="G251" s="949" t="s">
        <v>348</v>
      </c>
      <c r="H251" s="965" t="s">
        <v>411</v>
      </c>
      <c r="I251" s="1836"/>
      <c r="J251" s="1836"/>
      <c r="K251" s="948"/>
      <c r="L251" s="948"/>
      <c r="M251" s="1843"/>
      <c r="N251" s="1851"/>
      <c r="O251" s="1840"/>
      <c r="P251" s="1840"/>
      <c r="Q251" s="1836"/>
      <c r="R251" s="1836"/>
      <c r="S251" s="1836"/>
      <c r="T251" s="949"/>
      <c r="U251" s="949"/>
      <c r="V251" s="1877"/>
      <c r="W251" s="1171"/>
      <c r="X251" s="1172"/>
    </row>
    <row r="252" spans="1:24" ht="14.25">
      <c r="A252" s="1876" t="s">
        <v>445</v>
      </c>
      <c r="B252" s="965">
        <v>31</v>
      </c>
      <c r="C252" s="965">
        <v>42</v>
      </c>
      <c r="D252" s="965">
        <v>9.2</v>
      </c>
      <c r="E252" s="965">
        <v>0.6</v>
      </c>
      <c r="F252" s="965" t="s">
        <v>708</v>
      </c>
      <c r="G252" s="949" t="s">
        <v>348</v>
      </c>
      <c r="H252" s="965" t="s">
        <v>411</v>
      </c>
      <c r="I252" s="1836"/>
      <c r="J252" s="1836"/>
      <c r="K252" s="948"/>
      <c r="L252" s="948"/>
      <c r="M252" s="1843"/>
      <c r="N252" s="1851"/>
      <c r="O252" s="1840"/>
      <c r="P252" s="1840"/>
      <c r="Q252" s="1836"/>
      <c r="R252" s="1836"/>
      <c r="S252" s="1836"/>
      <c r="T252" s="949"/>
      <c r="U252" s="949"/>
      <c r="V252" s="1877"/>
      <c r="W252" s="1171"/>
      <c r="X252" s="1172"/>
    </row>
    <row r="253" spans="1:24" ht="14.25">
      <c r="A253" s="1876" t="s">
        <v>445</v>
      </c>
      <c r="B253" s="965">
        <v>32</v>
      </c>
      <c r="C253" s="965">
        <v>44</v>
      </c>
      <c r="D253" s="965">
        <v>2.2</v>
      </c>
      <c r="E253" s="1164">
        <v>1</v>
      </c>
      <c r="F253" s="965" t="s">
        <v>708</v>
      </c>
      <c r="G253" s="965" t="s">
        <v>349</v>
      </c>
      <c r="H253" s="965" t="s">
        <v>411</v>
      </c>
      <c r="I253" s="1836"/>
      <c r="J253" s="1836"/>
      <c r="K253" s="948"/>
      <c r="L253" s="948"/>
      <c r="M253" s="1843"/>
      <c r="N253" s="1851"/>
      <c r="O253" s="1840"/>
      <c r="P253" s="1840"/>
      <c r="Q253" s="1836"/>
      <c r="R253" s="1836"/>
      <c r="S253" s="1836"/>
      <c r="T253" s="949"/>
      <c r="U253" s="949"/>
      <c r="V253" s="1877"/>
      <c r="W253" s="1171"/>
      <c r="X253" s="1172"/>
    </row>
    <row r="254" spans="1:24" ht="14.25">
      <c r="A254" s="1876" t="s">
        <v>109</v>
      </c>
      <c r="B254" s="965">
        <v>33</v>
      </c>
      <c r="C254" s="965">
        <v>48</v>
      </c>
      <c r="D254" s="965">
        <v>8.1</v>
      </c>
      <c r="E254" s="1164">
        <v>1</v>
      </c>
      <c r="F254" s="965" t="s">
        <v>708</v>
      </c>
      <c r="G254" s="949" t="s">
        <v>348</v>
      </c>
      <c r="H254" s="965" t="s">
        <v>411</v>
      </c>
      <c r="I254" s="1836"/>
      <c r="J254" s="1836"/>
      <c r="K254" s="948"/>
      <c r="L254" s="948"/>
      <c r="M254" s="1843"/>
      <c r="N254" s="1851"/>
      <c r="O254" s="1840"/>
      <c r="P254" s="1840"/>
      <c r="Q254" s="1836"/>
      <c r="R254" s="1836"/>
      <c r="S254" s="1836"/>
      <c r="T254" s="949"/>
      <c r="U254" s="949"/>
      <c r="V254" s="1877"/>
      <c r="W254" s="1171"/>
      <c r="X254" s="1172"/>
    </row>
    <row r="255" spans="1:24" ht="14.25">
      <c r="A255" s="1876" t="s">
        <v>109</v>
      </c>
      <c r="B255" s="965">
        <v>34</v>
      </c>
      <c r="C255" s="965">
        <v>49</v>
      </c>
      <c r="D255" s="965">
        <v>6.2</v>
      </c>
      <c r="E255" s="1164">
        <v>1</v>
      </c>
      <c r="F255" s="965" t="s">
        <v>708</v>
      </c>
      <c r="G255" s="949" t="s">
        <v>348</v>
      </c>
      <c r="H255" s="965" t="s">
        <v>411</v>
      </c>
      <c r="I255" s="1836"/>
      <c r="J255" s="1836"/>
      <c r="K255" s="948"/>
      <c r="L255" s="948"/>
      <c r="M255" s="1843"/>
      <c r="N255" s="1851"/>
      <c r="O255" s="1840"/>
      <c r="P255" s="1840"/>
      <c r="Q255" s="1836"/>
      <c r="R255" s="1836"/>
      <c r="S255" s="1836"/>
      <c r="T255" s="949"/>
      <c r="U255" s="949"/>
      <c r="V255" s="1877"/>
      <c r="W255" s="1171"/>
      <c r="X255" s="1172"/>
    </row>
    <row r="256" spans="1:24" ht="14.25">
      <c r="A256" s="1876" t="s">
        <v>1996</v>
      </c>
      <c r="B256" s="965">
        <v>35</v>
      </c>
      <c r="C256" s="965">
        <v>56</v>
      </c>
      <c r="D256" s="965">
        <v>10.1</v>
      </c>
      <c r="E256" s="965">
        <v>0.4</v>
      </c>
      <c r="F256" s="965" t="s">
        <v>708</v>
      </c>
      <c r="G256" s="949" t="s">
        <v>348</v>
      </c>
      <c r="H256" s="965" t="s">
        <v>411</v>
      </c>
      <c r="I256" s="1836"/>
      <c r="J256" s="1836"/>
      <c r="K256" s="948"/>
      <c r="L256" s="948"/>
      <c r="M256" s="1843"/>
      <c r="N256" s="1851"/>
      <c r="O256" s="1840"/>
      <c r="P256" s="1840"/>
      <c r="Q256" s="1836"/>
      <c r="R256" s="1836"/>
      <c r="S256" s="1836"/>
      <c r="T256" s="949"/>
      <c r="U256" s="949"/>
      <c r="V256" s="1877"/>
      <c r="W256" s="1171"/>
      <c r="X256" s="1172"/>
    </row>
    <row r="257" spans="1:24" ht="14.25">
      <c r="A257" s="1876" t="s">
        <v>1996</v>
      </c>
      <c r="B257" s="965">
        <v>36</v>
      </c>
      <c r="C257" s="965">
        <v>56</v>
      </c>
      <c r="D257" s="965">
        <v>12.2</v>
      </c>
      <c r="E257" s="1164">
        <v>1</v>
      </c>
      <c r="F257" s="965" t="s">
        <v>708</v>
      </c>
      <c r="G257" s="949" t="s">
        <v>348</v>
      </c>
      <c r="H257" s="965" t="s">
        <v>411</v>
      </c>
      <c r="I257" s="1836"/>
      <c r="J257" s="1836"/>
      <c r="K257" s="948"/>
      <c r="L257" s="948"/>
      <c r="M257" s="1843"/>
      <c r="N257" s="1851"/>
      <c r="O257" s="1840"/>
      <c r="P257" s="1840"/>
      <c r="Q257" s="1836"/>
      <c r="R257" s="1836"/>
      <c r="S257" s="1836"/>
      <c r="T257" s="949"/>
      <c r="U257" s="949"/>
      <c r="V257" s="1877"/>
      <c r="W257" s="1171"/>
      <c r="X257" s="1172"/>
    </row>
    <row r="258" spans="1:24" ht="14.25">
      <c r="A258" s="1876" t="s">
        <v>1996</v>
      </c>
      <c r="B258" s="965">
        <v>37</v>
      </c>
      <c r="C258" s="965">
        <v>56</v>
      </c>
      <c r="D258" s="965">
        <v>12.3</v>
      </c>
      <c r="E258" s="965">
        <v>0.6</v>
      </c>
      <c r="F258" s="965" t="s">
        <v>708</v>
      </c>
      <c r="G258" s="949" t="s">
        <v>348</v>
      </c>
      <c r="H258" s="965" t="s">
        <v>411</v>
      </c>
      <c r="I258" s="1836"/>
      <c r="J258" s="1836"/>
      <c r="K258" s="948"/>
      <c r="L258" s="948"/>
      <c r="M258" s="1843"/>
      <c r="N258" s="1851"/>
      <c r="O258" s="1840"/>
      <c r="P258" s="1840"/>
      <c r="Q258" s="1836"/>
      <c r="R258" s="1836"/>
      <c r="S258" s="1836"/>
      <c r="T258" s="949"/>
      <c r="U258" s="949"/>
      <c r="V258" s="1877"/>
      <c r="W258" s="1171"/>
      <c r="X258" s="1172"/>
    </row>
    <row r="259" spans="1:24" ht="14.25">
      <c r="A259" s="1876" t="s">
        <v>1996</v>
      </c>
      <c r="B259" s="965">
        <v>38</v>
      </c>
      <c r="C259" s="965">
        <v>61</v>
      </c>
      <c r="D259" s="965">
        <v>4.5</v>
      </c>
      <c r="E259" s="1164">
        <v>1</v>
      </c>
      <c r="F259" s="965" t="s">
        <v>708</v>
      </c>
      <c r="G259" s="965" t="s">
        <v>349</v>
      </c>
      <c r="H259" s="965" t="s">
        <v>411</v>
      </c>
      <c r="I259" s="1836"/>
      <c r="J259" s="1836"/>
      <c r="K259" s="948"/>
      <c r="L259" s="948"/>
      <c r="M259" s="1843"/>
      <c r="N259" s="1851"/>
      <c r="O259" s="1840"/>
      <c r="P259" s="1840"/>
      <c r="Q259" s="1836"/>
      <c r="R259" s="1836"/>
      <c r="S259" s="1836"/>
      <c r="T259" s="949"/>
      <c r="U259" s="949"/>
      <c r="V259" s="1877"/>
      <c r="W259" s="1172"/>
      <c r="X259" s="1172"/>
    </row>
    <row r="260" spans="1:24" ht="14.25">
      <c r="A260" s="1876" t="s">
        <v>1996</v>
      </c>
      <c r="B260" s="965">
        <v>39</v>
      </c>
      <c r="C260" s="965">
        <v>68</v>
      </c>
      <c r="D260" s="965">
        <v>2.2</v>
      </c>
      <c r="E260" s="1164">
        <v>1</v>
      </c>
      <c r="F260" s="965" t="s">
        <v>708</v>
      </c>
      <c r="G260" s="949" t="s">
        <v>348</v>
      </c>
      <c r="H260" s="965" t="s">
        <v>411</v>
      </c>
      <c r="I260" s="1836"/>
      <c r="J260" s="1836"/>
      <c r="K260" s="948"/>
      <c r="L260" s="948"/>
      <c r="M260" s="1843"/>
      <c r="N260" s="1851"/>
      <c r="O260" s="1840"/>
      <c r="P260" s="1840"/>
      <c r="Q260" s="1836"/>
      <c r="R260" s="1836"/>
      <c r="S260" s="1836"/>
      <c r="T260" s="949"/>
      <c r="U260" s="949"/>
      <c r="V260" s="1877"/>
      <c r="W260" s="1172"/>
      <c r="X260" s="1172"/>
    </row>
    <row r="261" spans="1:24" ht="14.25">
      <c r="A261" s="1876" t="s">
        <v>1996</v>
      </c>
      <c r="B261" s="965">
        <v>40</v>
      </c>
      <c r="C261" s="965">
        <v>68</v>
      </c>
      <c r="D261" s="965">
        <v>8</v>
      </c>
      <c r="E261" s="1846">
        <v>1</v>
      </c>
      <c r="F261" s="965" t="s">
        <v>708</v>
      </c>
      <c r="G261" s="949" t="s">
        <v>348</v>
      </c>
      <c r="H261" s="965" t="s">
        <v>411</v>
      </c>
      <c r="I261" s="1836"/>
      <c r="J261" s="1836"/>
      <c r="K261" s="948"/>
      <c r="L261" s="948"/>
      <c r="M261" s="1843"/>
      <c r="N261" s="1851"/>
      <c r="O261" s="1840"/>
      <c r="P261" s="1840"/>
      <c r="Q261" s="1836"/>
      <c r="R261" s="1836"/>
      <c r="S261" s="1836"/>
      <c r="T261" s="949"/>
      <c r="U261" s="949"/>
      <c r="V261" s="1877"/>
      <c r="W261" s="1171"/>
      <c r="X261" s="1172"/>
    </row>
    <row r="262" spans="1:24" ht="14.25">
      <c r="A262" s="1876" t="s">
        <v>2002</v>
      </c>
      <c r="B262" s="965">
        <v>41</v>
      </c>
      <c r="C262" s="965">
        <v>76</v>
      </c>
      <c r="D262" s="965">
        <v>27.1</v>
      </c>
      <c r="E262" s="965">
        <v>0.9</v>
      </c>
      <c r="F262" s="965" t="s">
        <v>708</v>
      </c>
      <c r="G262" s="965" t="s">
        <v>342</v>
      </c>
      <c r="H262" s="965" t="s">
        <v>411</v>
      </c>
      <c r="I262" s="1836"/>
      <c r="J262" s="1836"/>
      <c r="K262" s="948"/>
      <c r="L262" s="948"/>
      <c r="M262" s="1843"/>
      <c r="N262" s="1851"/>
      <c r="O262" s="1840"/>
      <c r="P262" s="1840"/>
      <c r="Q262" s="1836"/>
      <c r="R262" s="1836"/>
      <c r="S262" s="1836"/>
      <c r="T262" s="949"/>
      <c r="U262" s="949"/>
      <c r="V262" s="1877"/>
      <c r="W262" s="1171"/>
      <c r="X262" s="1172"/>
    </row>
    <row r="263" spans="1:24" ht="14.25">
      <c r="A263" s="1878" t="s">
        <v>2002</v>
      </c>
      <c r="B263" s="1879">
        <v>42</v>
      </c>
      <c r="C263" s="1879">
        <v>81</v>
      </c>
      <c r="D263" s="1879">
        <v>5.1</v>
      </c>
      <c r="E263" s="1879">
        <v>0.6</v>
      </c>
      <c r="F263" s="1879" t="s">
        <v>708</v>
      </c>
      <c r="G263" s="1879" t="s">
        <v>349</v>
      </c>
      <c r="H263" s="1879" t="s">
        <v>411</v>
      </c>
      <c r="I263" s="1862"/>
      <c r="J263" s="1862"/>
      <c r="K263" s="1858"/>
      <c r="L263" s="1858"/>
      <c r="M263" s="1859"/>
      <c r="N263" s="1860"/>
      <c r="O263" s="1861"/>
      <c r="P263" s="1861"/>
      <c r="Q263" s="1862"/>
      <c r="R263" s="1862"/>
      <c r="S263" s="1862"/>
      <c r="T263" s="1863"/>
      <c r="U263" s="1863"/>
      <c r="V263" s="1880"/>
      <c r="W263" s="1171"/>
      <c r="X263" s="1172"/>
    </row>
    <row r="264" spans="1:22" ht="14.25">
      <c r="A264" s="974" t="s">
        <v>298</v>
      </c>
      <c r="B264" s="975"/>
      <c r="C264" s="975"/>
      <c r="D264" s="975"/>
      <c r="E264" s="976">
        <f>E263+E262+E261+E260+E259+E258+E257+E256+E255+E254+E253+E252+E251+E250+E249+E248+E247+E246+E245</f>
        <v>16.1</v>
      </c>
      <c r="F264" s="970"/>
      <c r="G264" s="970"/>
      <c r="H264" s="970"/>
      <c r="I264" s="970"/>
      <c r="J264" s="969"/>
      <c r="K264" s="970"/>
      <c r="L264" s="970"/>
      <c r="M264" s="971"/>
      <c r="N264" s="971"/>
      <c r="O264" s="971"/>
      <c r="P264" s="971"/>
      <c r="Q264" s="970"/>
      <c r="R264" s="971"/>
      <c r="S264" s="971"/>
      <c r="T264" s="973"/>
      <c r="U264" s="972"/>
      <c r="V264" s="400"/>
    </row>
    <row r="265" spans="1:22" ht="14.25">
      <c r="A265" s="439" t="s">
        <v>715</v>
      </c>
      <c r="B265" s="477"/>
      <c r="C265" s="477"/>
      <c r="D265" s="477"/>
      <c r="E265" s="1882">
        <f>E264+E243</f>
        <v>34.7</v>
      </c>
      <c r="F265" s="400"/>
      <c r="G265" s="400"/>
      <c r="H265" s="400"/>
      <c r="I265" s="400"/>
      <c r="J265" s="400"/>
      <c r="K265" s="400"/>
      <c r="L265" s="400"/>
      <c r="M265" s="402"/>
      <c r="N265" s="402"/>
      <c r="O265" s="402"/>
      <c r="P265" s="402"/>
      <c r="Q265" s="402"/>
      <c r="R265" s="402"/>
      <c r="S265" s="402"/>
      <c r="T265" s="402"/>
      <c r="U265" s="400"/>
      <c r="V265" s="400"/>
    </row>
    <row r="266" spans="1:22" ht="14.25">
      <c r="A266" s="395"/>
      <c r="B266" s="398"/>
      <c r="C266" s="398"/>
      <c r="D266" s="398"/>
      <c r="E266" s="398"/>
      <c r="F266" s="398"/>
      <c r="G266" s="398"/>
      <c r="H266" s="398"/>
      <c r="I266" s="398"/>
      <c r="J266" s="398"/>
      <c r="K266" s="398"/>
      <c r="L266" s="398"/>
      <c r="M266" s="398"/>
      <c r="N266" s="398"/>
      <c r="O266" s="398"/>
      <c r="P266" s="398"/>
      <c r="Q266" s="398"/>
      <c r="R266" s="398"/>
      <c r="S266" s="398"/>
      <c r="T266" s="398"/>
      <c r="U266" s="396"/>
      <c r="V266" s="104"/>
    </row>
    <row r="267" spans="1:22" ht="14.25">
      <c r="A267" s="445"/>
      <c r="B267" s="446"/>
      <c r="C267" s="446"/>
      <c r="D267" s="446"/>
      <c r="E267" s="446"/>
      <c r="F267" s="446"/>
      <c r="G267" s="446"/>
      <c r="H267" s="1173" t="s">
        <v>729</v>
      </c>
      <c r="I267" s="1173"/>
      <c r="J267" s="1173"/>
      <c r="K267" s="446"/>
      <c r="L267" s="446"/>
      <c r="M267" s="446"/>
      <c r="N267" s="446"/>
      <c r="O267" s="446"/>
      <c r="P267" s="446"/>
      <c r="Q267" s="446"/>
      <c r="R267" s="446"/>
      <c r="S267" s="446"/>
      <c r="T267" s="446"/>
      <c r="U267" s="447"/>
      <c r="V267" s="484"/>
    </row>
    <row r="268" spans="1:24" ht="14.25">
      <c r="A268" s="1932" t="s">
        <v>730</v>
      </c>
      <c r="B268" s="977">
        <v>1</v>
      </c>
      <c r="C268" s="977">
        <v>2</v>
      </c>
      <c r="D268" s="977">
        <v>2.1</v>
      </c>
      <c r="E268" s="978">
        <v>1</v>
      </c>
      <c r="F268" s="965" t="s">
        <v>708</v>
      </c>
      <c r="G268" s="965" t="s">
        <v>342</v>
      </c>
      <c r="H268" s="977" t="s">
        <v>411</v>
      </c>
      <c r="I268" s="977" t="s">
        <v>531</v>
      </c>
      <c r="J268" s="977" t="s">
        <v>532</v>
      </c>
      <c r="K268" s="965" t="s">
        <v>47</v>
      </c>
      <c r="L268" s="965" t="s">
        <v>2067</v>
      </c>
      <c r="M268" s="977">
        <v>7.34</v>
      </c>
      <c r="N268" s="977">
        <v>4.29</v>
      </c>
      <c r="O268" s="977">
        <v>1.43</v>
      </c>
      <c r="P268" s="977">
        <v>0.71</v>
      </c>
      <c r="Q268" s="977"/>
      <c r="R268" s="977"/>
      <c r="S268" s="977">
        <v>0.1</v>
      </c>
      <c r="T268" s="977">
        <v>0.71</v>
      </c>
      <c r="U268" s="977"/>
      <c r="V268" s="977"/>
      <c r="W268" s="1936">
        <v>0.1</v>
      </c>
      <c r="X268" s="977">
        <v>0.09</v>
      </c>
    </row>
    <row r="269" spans="1:24" ht="14.25">
      <c r="A269" s="1932" t="s">
        <v>730</v>
      </c>
      <c r="B269" s="977">
        <v>2</v>
      </c>
      <c r="C269" s="977">
        <v>2</v>
      </c>
      <c r="D269" s="977">
        <v>2.2</v>
      </c>
      <c r="E269" s="978">
        <v>0.9</v>
      </c>
      <c r="F269" s="965" t="s">
        <v>708</v>
      </c>
      <c r="G269" s="965" t="s">
        <v>342</v>
      </c>
      <c r="H269" s="977" t="s">
        <v>411</v>
      </c>
      <c r="I269" s="977" t="s">
        <v>531</v>
      </c>
      <c r="J269" s="977" t="s">
        <v>532</v>
      </c>
      <c r="K269" s="965" t="s">
        <v>47</v>
      </c>
      <c r="L269" s="965" t="s">
        <v>2068</v>
      </c>
      <c r="M269" s="1933">
        <v>6.61</v>
      </c>
      <c r="N269" s="977">
        <v>3.86</v>
      </c>
      <c r="O269" s="977">
        <v>1.29</v>
      </c>
      <c r="P269" s="1933">
        <v>0.64</v>
      </c>
      <c r="Q269" s="1933"/>
      <c r="R269" s="1933"/>
      <c r="S269" s="1933">
        <v>0.09</v>
      </c>
      <c r="T269" s="1933">
        <v>0.64</v>
      </c>
      <c r="U269" s="977"/>
      <c r="V269" s="1933">
        <v>0.09</v>
      </c>
      <c r="W269" s="1936"/>
      <c r="X269" s="977">
        <v>0.08</v>
      </c>
    </row>
    <row r="270" spans="1:24" ht="14.25">
      <c r="A270" s="1932" t="s">
        <v>730</v>
      </c>
      <c r="B270" s="977">
        <v>3</v>
      </c>
      <c r="C270" s="977">
        <v>4</v>
      </c>
      <c r="D270" s="977">
        <v>19.2</v>
      </c>
      <c r="E270" s="978">
        <v>0.8</v>
      </c>
      <c r="F270" s="965" t="s">
        <v>708</v>
      </c>
      <c r="G270" s="965" t="s">
        <v>342</v>
      </c>
      <c r="H270" s="977" t="s">
        <v>411</v>
      </c>
      <c r="I270" s="977" t="s">
        <v>531</v>
      </c>
      <c r="J270" s="977" t="s">
        <v>532</v>
      </c>
      <c r="K270" s="965" t="s">
        <v>47</v>
      </c>
      <c r="L270" s="965" t="s">
        <v>2069</v>
      </c>
      <c r="M270" s="977">
        <v>5.86</v>
      </c>
      <c r="N270" s="977">
        <v>3.42</v>
      </c>
      <c r="O270" s="977">
        <v>1.14</v>
      </c>
      <c r="P270" s="977"/>
      <c r="Q270" s="977"/>
      <c r="R270" s="977"/>
      <c r="S270" s="1933">
        <v>0.65</v>
      </c>
      <c r="T270" s="1933">
        <v>0.57</v>
      </c>
      <c r="U270" s="977"/>
      <c r="V270" s="1933">
        <v>0.08</v>
      </c>
      <c r="W270" s="1936"/>
      <c r="X270" s="977"/>
    </row>
    <row r="271" spans="1:24" ht="14.25">
      <c r="A271" s="1932" t="s">
        <v>730</v>
      </c>
      <c r="B271" s="977">
        <v>4</v>
      </c>
      <c r="C271" s="977">
        <v>5</v>
      </c>
      <c r="D271" s="977">
        <v>25.2</v>
      </c>
      <c r="E271" s="977">
        <v>0.7</v>
      </c>
      <c r="F271" s="965" t="s">
        <v>708</v>
      </c>
      <c r="G271" s="965" t="s">
        <v>342</v>
      </c>
      <c r="H271" s="977" t="s">
        <v>411</v>
      </c>
      <c r="I271" s="977" t="s">
        <v>531</v>
      </c>
      <c r="J271" s="977" t="s">
        <v>532</v>
      </c>
      <c r="K271" s="965" t="s">
        <v>47</v>
      </c>
      <c r="L271" s="965" t="s">
        <v>2070</v>
      </c>
      <c r="M271" s="1933">
        <v>5.14</v>
      </c>
      <c r="N271" s="1933">
        <v>3</v>
      </c>
      <c r="O271" s="1933">
        <v>1</v>
      </c>
      <c r="P271" s="977"/>
      <c r="Q271" s="977"/>
      <c r="R271" s="977"/>
      <c r="S271" s="1933">
        <v>0.57</v>
      </c>
      <c r="T271" s="1933">
        <v>0.5</v>
      </c>
      <c r="U271" s="977"/>
      <c r="V271" s="977"/>
      <c r="W271" s="1936">
        <v>0.07</v>
      </c>
      <c r="X271" s="977"/>
    </row>
    <row r="272" spans="1:24" ht="14.25">
      <c r="A272" s="1932" t="s">
        <v>730</v>
      </c>
      <c r="B272" s="977">
        <v>5</v>
      </c>
      <c r="C272" s="977">
        <v>5</v>
      </c>
      <c r="D272" s="977">
        <v>25.3</v>
      </c>
      <c r="E272" s="977">
        <v>0.7</v>
      </c>
      <c r="F272" s="965" t="s">
        <v>708</v>
      </c>
      <c r="G272" s="965" t="s">
        <v>342</v>
      </c>
      <c r="H272" s="977" t="s">
        <v>411</v>
      </c>
      <c r="I272" s="977" t="s">
        <v>531</v>
      </c>
      <c r="J272" s="965" t="s">
        <v>532</v>
      </c>
      <c r="K272" s="965" t="s">
        <v>47</v>
      </c>
      <c r="L272" s="965" t="s">
        <v>2070</v>
      </c>
      <c r="M272" s="1933">
        <v>5.14</v>
      </c>
      <c r="N272" s="1933">
        <v>3</v>
      </c>
      <c r="O272" s="1933">
        <v>1</v>
      </c>
      <c r="P272" s="977"/>
      <c r="Q272" s="977"/>
      <c r="R272" s="977"/>
      <c r="S272" s="1933">
        <v>0.57</v>
      </c>
      <c r="T272" s="1933">
        <v>0.5</v>
      </c>
      <c r="U272" s="977"/>
      <c r="V272" s="977"/>
      <c r="W272" s="1936">
        <v>0.07</v>
      </c>
      <c r="X272" s="977"/>
    </row>
    <row r="273" spans="1:24" ht="14.25">
      <c r="A273" s="1932" t="s">
        <v>730</v>
      </c>
      <c r="B273" s="977">
        <v>6</v>
      </c>
      <c r="C273" s="977">
        <v>6</v>
      </c>
      <c r="D273" s="977">
        <v>17.7</v>
      </c>
      <c r="E273" s="977">
        <v>0.8</v>
      </c>
      <c r="F273" s="965" t="s">
        <v>2022</v>
      </c>
      <c r="G273" s="965" t="s">
        <v>342</v>
      </c>
      <c r="H273" s="977" t="s">
        <v>532</v>
      </c>
      <c r="I273" s="977" t="s">
        <v>531</v>
      </c>
      <c r="J273" s="977" t="s">
        <v>532</v>
      </c>
      <c r="K273" s="965" t="s">
        <v>2000</v>
      </c>
      <c r="L273" s="965" t="s">
        <v>2017</v>
      </c>
      <c r="M273" s="977">
        <v>0.36</v>
      </c>
      <c r="N273" s="977"/>
      <c r="O273" s="977"/>
      <c r="P273" s="977"/>
      <c r="Q273" s="977"/>
      <c r="R273" s="1933">
        <v>0.36</v>
      </c>
      <c r="S273" s="977"/>
      <c r="T273" s="977"/>
      <c r="U273" s="977"/>
      <c r="V273" s="977"/>
      <c r="W273" s="1936"/>
      <c r="X273" s="977"/>
    </row>
    <row r="274" spans="1:24" ht="14.25">
      <c r="A274" s="1932" t="s">
        <v>730</v>
      </c>
      <c r="B274" s="977">
        <v>7</v>
      </c>
      <c r="C274" s="977">
        <v>7</v>
      </c>
      <c r="D274" s="977">
        <v>13.8</v>
      </c>
      <c r="E274" s="977">
        <v>0.9</v>
      </c>
      <c r="F274" s="965" t="s">
        <v>2022</v>
      </c>
      <c r="G274" s="965" t="s">
        <v>342</v>
      </c>
      <c r="H274" s="977" t="s">
        <v>532</v>
      </c>
      <c r="I274" s="977" t="s">
        <v>531</v>
      </c>
      <c r="J274" s="977" t="s">
        <v>532</v>
      </c>
      <c r="K274" s="965" t="s">
        <v>2000</v>
      </c>
      <c r="L274" s="965" t="s">
        <v>2017</v>
      </c>
      <c r="M274" s="977">
        <v>0.32</v>
      </c>
      <c r="N274" s="977"/>
      <c r="O274" s="977"/>
      <c r="P274" s="977"/>
      <c r="Q274" s="977"/>
      <c r="R274" s="1933">
        <v>0.32</v>
      </c>
      <c r="S274" s="977"/>
      <c r="T274" s="977"/>
      <c r="U274" s="977"/>
      <c r="V274" s="977"/>
      <c r="W274" s="1936"/>
      <c r="X274" s="977"/>
    </row>
    <row r="275" spans="1:24" ht="14.25">
      <c r="A275" s="1932" t="s">
        <v>730</v>
      </c>
      <c r="B275" s="977">
        <v>8</v>
      </c>
      <c r="C275" s="977">
        <v>7</v>
      </c>
      <c r="D275" s="977">
        <v>13.9</v>
      </c>
      <c r="E275" s="977">
        <v>0.5</v>
      </c>
      <c r="F275" s="965" t="s">
        <v>708</v>
      </c>
      <c r="G275" s="965" t="s">
        <v>342</v>
      </c>
      <c r="H275" s="977" t="s">
        <v>411</v>
      </c>
      <c r="I275" s="977" t="s">
        <v>531</v>
      </c>
      <c r="J275" s="977" t="s">
        <v>532</v>
      </c>
      <c r="K275" s="965" t="s">
        <v>47</v>
      </c>
      <c r="L275" s="965" t="s">
        <v>2071</v>
      </c>
      <c r="M275" s="977">
        <v>3.67</v>
      </c>
      <c r="N275" s="977">
        <v>2.14</v>
      </c>
      <c r="O275" s="977">
        <v>0.71</v>
      </c>
      <c r="P275" s="977"/>
      <c r="Q275" s="977"/>
      <c r="R275" s="977"/>
      <c r="S275" s="1933">
        <v>0.41</v>
      </c>
      <c r="T275" s="1933">
        <v>0.36</v>
      </c>
      <c r="U275" s="1933">
        <v>0.05</v>
      </c>
      <c r="V275" s="1933"/>
      <c r="W275" s="1936"/>
      <c r="X275" s="977"/>
    </row>
    <row r="276" spans="1:24" ht="14.25">
      <c r="A276" s="1932" t="s">
        <v>730</v>
      </c>
      <c r="B276" s="977">
        <v>9</v>
      </c>
      <c r="C276" s="977">
        <v>8</v>
      </c>
      <c r="D276" s="977">
        <v>13.3</v>
      </c>
      <c r="E276" s="978">
        <v>1</v>
      </c>
      <c r="F276" s="965" t="s">
        <v>708</v>
      </c>
      <c r="G276" s="965" t="s">
        <v>342</v>
      </c>
      <c r="H276" s="977" t="s">
        <v>411</v>
      </c>
      <c r="I276" s="977" t="s">
        <v>531</v>
      </c>
      <c r="J276" s="977" t="s">
        <v>532</v>
      </c>
      <c r="K276" s="965" t="s">
        <v>47</v>
      </c>
      <c r="L276" s="965" t="s">
        <v>2071</v>
      </c>
      <c r="M276" s="977">
        <v>7.34</v>
      </c>
      <c r="N276" s="977">
        <v>4.29</v>
      </c>
      <c r="O276" s="977">
        <v>1.43</v>
      </c>
      <c r="P276" s="977"/>
      <c r="Q276" s="977"/>
      <c r="R276" s="977"/>
      <c r="S276" s="1933">
        <v>0.81</v>
      </c>
      <c r="T276" s="1933">
        <v>0.71</v>
      </c>
      <c r="U276" s="1933">
        <v>0.1</v>
      </c>
      <c r="V276" s="1933"/>
      <c r="W276" s="1936"/>
      <c r="X276" s="977"/>
    </row>
    <row r="277" spans="1:24" ht="14.25">
      <c r="A277" s="1932" t="s">
        <v>897</v>
      </c>
      <c r="B277" s="977">
        <v>10</v>
      </c>
      <c r="C277" s="977">
        <v>28</v>
      </c>
      <c r="D277" s="977">
        <v>21.4</v>
      </c>
      <c r="E277" s="977">
        <v>0.5</v>
      </c>
      <c r="F277" s="965" t="s">
        <v>708</v>
      </c>
      <c r="G277" s="965" t="s">
        <v>348</v>
      </c>
      <c r="H277" s="977" t="s">
        <v>411</v>
      </c>
      <c r="I277" s="977" t="s">
        <v>531</v>
      </c>
      <c r="J277" s="977" t="s">
        <v>532</v>
      </c>
      <c r="K277" s="965" t="s">
        <v>47</v>
      </c>
      <c r="L277" s="965" t="s">
        <v>2067</v>
      </c>
      <c r="M277" s="977">
        <v>3.67</v>
      </c>
      <c r="N277" s="977">
        <v>2.14</v>
      </c>
      <c r="O277" s="977">
        <v>0.71</v>
      </c>
      <c r="P277" s="977"/>
      <c r="Q277" s="977"/>
      <c r="R277" s="977"/>
      <c r="S277" s="1933">
        <v>0.41</v>
      </c>
      <c r="T277" s="1933">
        <v>0.36</v>
      </c>
      <c r="U277" s="1933"/>
      <c r="V277" s="1933"/>
      <c r="W277" s="1936">
        <v>0.05</v>
      </c>
      <c r="X277" s="977"/>
    </row>
    <row r="278" spans="1:24" ht="14.25">
      <c r="A278" s="1932" t="s">
        <v>897</v>
      </c>
      <c r="B278" s="977">
        <v>11</v>
      </c>
      <c r="C278" s="977">
        <v>28</v>
      </c>
      <c r="D278" s="977">
        <v>34.3</v>
      </c>
      <c r="E278" s="977">
        <v>0.7</v>
      </c>
      <c r="F278" s="965" t="s">
        <v>708</v>
      </c>
      <c r="G278" s="965" t="s">
        <v>349</v>
      </c>
      <c r="H278" s="977" t="s">
        <v>411</v>
      </c>
      <c r="I278" s="977" t="s">
        <v>531</v>
      </c>
      <c r="J278" s="977" t="s">
        <v>532</v>
      </c>
      <c r="K278" s="965" t="s">
        <v>47</v>
      </c>
      <c r="L278" s="965" t="s">
        <v>2067</v>
      </c>
      <c r="M278" s="1933">
        <v>5.14</v>
      </c>
      <c r="N278" s="1933">
        <v>3</v>
      </c>
      <c r="O278" s="1933">
        <v>1</v>
      </c>
      <c r="P278" s="977"/>
      <c r="Q278" s="977"/>
      <c r="R278" s="977"/>
      <c r="S278" s="1933">
        <v>0.57</v>
      </c>
      <c r="T278" s="1933">
        <v>0.5</v>
      </c>
      <c r="U278" s="1933"/>
      <c r="V278" s="1933"/>
      <c r="W278" s="1936">
        <v>0.07</v>
      </c>
      <c r="X278" s="977"/>
    </row>
    <row r="279" spans="1:24" ht="14.25">
      <c r="A279" s="1932" t="s">
        <v>897</v>
      </c>
      <c r="B279" s="977">
        <v>12</v>
      </c>
      <c r="C279" s="977">
        <v>29</v>
      </c>
      <c r="D279" s="977">
        <v>34.2</v>
      </c>
      <c r="E279" s="977">
        <v>0.3</v>
      </c>
      <c r="F279" s="965" t="s">
        <v>708</v>
      </c>
      <c r="G279" s="965" t="s">
        <v>348</v>
      </c>
      <c r="H279" s="977" t="s">
        <v>411</v>
      </c>
      <c r="I279" s="977" t="s">
        <v>531</v>
      </c>
      <c r="J279" s="977" t="s">
        <v>532</v>
      </c>
      <c r="K279" s="965" t="s">
        <v>47</v>
      </c>
      <c r="L279" s="965" t="s">
        <v>2067</v>
      </c>
      <c r="M279" s="977">
        <v>2.62</v>
      </c>
      <c r="N279" s="977">
        <v>1.28</v>
      </c>
      <c r="O279" s="977">
        <v>0.64</v>
      </c>
      <c r="P279" s="977"/>
      <c r="Q279" s="977"/>
      <c r="R279" s="977"/>
      <c r="S279" s="1933">
        <v>0.35</v>
      </c>
      <c r="T279" s="1933">
        <v>0.32</v>
      </c>
      <c r="U279" s="1933"/>
      <c r="V279" s="1933"/>
      <c r="W279" s="1936">
        <v>0.03</v>
      </c>
      <c r="X279" s="977"/>
    </row>
    <row r="280" spans="1:24" ht="14.25">
      <c r="A280" s="1932" t="s">
        <v>731</v>
      </c>
      <c r="B280" s="977">
        <v>13</v>
      </c>
      <c r="C280" s="977">
        <v>33</v>
      </c>
      <c r="D280" s="977">
        <v>3.2</v>
      </c>
      <c r="E280" s="977">
        <v>0.7</v>
      </c>
      <c r="F280" s="965" t="s">
        <v>708</v>
      </c>
      <c r="G280" s="965" t="s">
        <v>342</v>
      </c>
      <c r="H280" s="977" t="s">
        <v>411</v>
      </c>
      <c r="I280" s="977" t="s">
        <v>531</v>
      </c>
      <c r="J280" s="977" t="s">
        <v>532</v>
      </c>
      <c r="K280" s="965" t="s">
        <v>47</v>
      </c>
      <c r="L280" s="965" t="s">
        <v>2072</v>
      </c>
      <c r="M280" s="1933">
        <v>5.14</v>
      </c>
      <c r="N280" s="1933">
        <v>3</v>
      </c>
      <c r="O280" s="1933">
        <v>1.5</v>
      </c>
      <c r="P280" s="977"/>
      <c r="Q280" s="977"/>
      <c r="R280" s="977"/>
      <c r="S280" s="977">
        <v>0.07</v>
      </c>
      <c r="T280" s="1933">
        <v>0.5</v>
      </c>
      <c r="U280" s="1933"/>
      <c r="V280" s="1933">
        <v>0.07</v>
      </c>
      <c r="W280" s="1936"/>
      <c r="X280" s="977"/>
    </row>
    <row r="281" spans="1:24" ht="14.25">
      <c r="A281" s="1932" t="s">
        <v>731</v>
      </c>
      <c r="B281" s="977">
        <v>14</v>
      </c>
      <c r="C281" s="977">
        <v>35</v>
      </c>
      <c r="D281" s="977">
        <v>2.3</v>
      </c>
      <c r="E281" s="977">
        <v>0.8</v>
      </c>
      <c r="F281" s="965" t="s">
        <v>708</v>
      </c>
      <c r="G281" s="965" t="s">
        <v>348</v>
      </c>
      <c r="H281" s="977" t="s">
        <v>411</v>
      </c>
      <c r="I281" s="977" t="s">
        <v>531</v>
      </c>
      <c r="J281" s="977" t="s">
        <v>532</v>
      </c>
      <c r="K281" s="965" t="s">
        <v>47</v>
      </c>
      <c r="L281" s="965" t="s">
        <v>888</v>
      </c>
      <c r="M281" s="977">
        <v>5.95</v>
      </c>
      <c r="N281" s="977">
        <v>3.43</v>
      </c>
      <c r="O281" s="977">
        <v>1.14</v>
      </c>
      <c r="P281" s="1933">
        <v>0.08</v>
      </c>
      <c r="Q281" s="1933"/>
      <c r="R281" s="977"/>
      <c r="S281" s="1933">
        <v>0.65</v>
      </c>
      <c r="T281" s="1933">
        <v>0.57</v>
      </c>
      <c r="U281" s="1933"/>
      <c r="V281" s="1933">
        <v>0.08</v>
      </c>
      <c r="W281" s="1936"/>
      <c r="X281" s="977"/>
    </row>
    <row r="282" spans="1:24" ht="14.25">
      <c r="A282" s="1932" t="s">
        <v>731</v>
      </c>
      <c r="B282" s="977">
        <v>15</v>
      </c>
      <c r="C282" s="977">
        <v>35</v>
      </c>
      <c r="D282" s="977">
        <v>2.4</v>
      </c>
      <c r="E282" s="977">
        <v>0.7</v>
      </c>
      <c r="F282" s="965" t="s">
        <v>708</v>
      </c>
      <c r="G282" s="965" t="s">
        <v>348</v>
      </c>
      <c r="H282" s="977" t="s">
        <v>411</v>
      </c>
      <c r="I282" s="977" t="s">
        <v>531</v>
      </c>
      <c r="J282" s="977" t="s">
        <v>532</v>
      </c>
      <c r="K282" s="965" t="s">
        <v>47</v>
      </c>
      <c r="L282" s="965" t="s">
        <v>2072</v>
      </c>
      <c r="M282" s="1933">
        <v>5.14</v>
      </c>
      <c r="N282" s="1933">
        <v>3</v>
      </c>
      <c r="O282" s="1933">
        <v>1.5</v>
      </c>
      <c r="P282" s="977"/>
      <c r="Q282" s="977"/>
      <c r="R282" s="977"/>
      <c r="S282" s="1933">
        <v>0.07</v>
      </c>
      <c r="T282" s="1933">
        <v>0.5</v>
      </c>
      <c r="U282" s="1933"/>
      <c r="V282" s="1933">
        <v>0.07</v>
      </c>
      <c r="W282" s="1973"/>
      <c r="X282" s="977"/>
    </row>
    <row r="283" spans="1:24" ht="14.25">
      <c r="A283" s="1932" t="s">
        <v>731</v>
      </c>
      <c r="B283" s="977">
        <v>16</v>
      </c>
      <c r="C283" s="977">
        <v>35</v>
      </c>
      <c r="D283" s="977">
        <v>6.6</v>
      </c>
      <c r="E283" s="978">
        <v>1</v>
      </c>
      <c r="F283" s="965" t="s">
        <v>708</v>
      </c>
      <c r="G283" s="965" t="s">
        <v>348</v>
      </c>
      <c r="H283" s="977" t="s">
        <v>411</v>
      </c>
      <c r="I283" s="977" t="s">
        <v>531</v>
      </c>
      <c r="J283" s="977" t="s">
        <v>532</v>
      </c>
      <c r="K283" s="965" t="s">
        <v>47</v>
      </c>
      <c r="L283" s="965" t="s">
        <v>2072</v>
      </c>
      <c r="M283" s="1933">
        <v>7.34</v>
      </c>
      <c r="N283" s="1933">
        <v>4.29</v>
      </c>
      <c r="O283" s="977">
        <v>2.14</v>
      </c>
      <c r="P283" s="977"/>
      <c r="Q283" s="977"/>
      <c r="R283" s="977"/>
      <c r="S283" s="1933">
        <v>0.1</v>
      </c>
      <c r="T283" s="1933">
        <v>0.71</v>
      </c>
      <c r="U283" s="1933"/>
      <c r="V283" s="1933">
        <v>0.1</v>
      </c>
      <c r="W283" s="1973"/>
      <c r="X283" s="977"/>
    </row>
    <row r="284" spans="1:24" ht="14.25">
      <c r="A284" s="1932" t="s">
        <v>731</v>
      </c>
      <c r="B284" s="977">
        <v>17</v>
      </c>
      <c r="C284" s="977">
        <v>35</v>
      </c>
      <c r="D284" s="977">
        <v>6.7</v>
      </c>
      <c r="E284" s="977">
        <v>0.8</v>
      </c>
      <c r="F284" s="965" t="s">
        <v>708</v>
      </c>
      <c r="G284" s="965" t="s">
        <v>348</v>
      </c>
      <c r="H284" s="977" t="s">
        <v>411</v>
      </c>
      <c r="I284" s="977" t="s">
        <v>531</v>
      </c>
      <c r="J284" s="977" t="s">
        <v>532</v>
      </c>
      <c r="K284" s="965" t="s">
        <v>47</v>
      </c>
      <c r="L284" s="965" t="s">
        <v>2073</v>
      </c>
      <c r="M284" s="1933">
        <v>5.87</v>
      </c>
      <c r="N284" s="1933">
        <v>3.43</v>
      </c>
      <c r="O284" s="977">
        <v>1.71</v>
      </c>
      <c r="P284" s="977"/>
      <c r="Q284" s="977"/>
      <c r="R284" s="977"/>
      <c r="S284" s="1933">
        <v>0.08</v>
      </c>
      <c r="T284" s="1933">
        <v>0.57</v>
      </c>
      <c r="U284" s="1933">
        <v>0.08</v>
      </c>
      <c r="V284" s="1933"/>
      <c r="W284" s="1973"/>
      <c r="X284" s="977"/>
    </row>
    <row r="285" spans="1:24" ht="14.25">
      <c r="A285" s="1876" t="s">
        <v>732</v>
      </c>
      <c r="B285" s="977">
        <v>18</v>
      </c>
      <c r="C285" s="977">
        <v>41</v>
      </c>
      <c r="D285" s="977">
        <v>8.2</v>
      </c>
      <c r="E285" s="977">
        <v>0.6</v>
      </c>
      <c r="F285" s="965" t="s">
        <v>708</v>
      </c>
      <c r="G285" s="965" t="s">
        <v>348</v>
      </c>
      <c r="H285" s="977" t="s">
        <v>411</v>
      </c>
      <c r="I285" s="977" t="s">
        <v>531</v>
      </c>
      <c r="J285" s="977" t="s">
        <v>532</v>
      </c>
      <c r="K285" s="965" t="s">
        <v>47</v>
      </c>
      <c r="L285" s="965" t="s">
        <v>2074</v>
      </c>
      <c r="M285" s="1933">
        <v>4.4</v>
      </c>
      <c r="N285" s="977">
        <v>2.57</v>
      </c>
      <c r="O285" s="977">
        <v>0.85</v>
      </c>
      <c r="P285" s="977"/>
      <c r="Q285" s="977"/>
      <c r="R285" s="977"/>
      <c r="S285" s="1933">
        <v>0.49</v>
      </c>
      <c r="T285" s="1933">
        <v>0.43</v>
      </c>
      <c r="U285" s="1933"/>
      <c r="V285" s="1933">
        <v>0.06</v>
      </c>
      <c r="W285" s="1973"/>
      <c r="X285" s="977"/>
    </row>
    <row r="286" spans="1:24" ht="14.25">
      <c r="A286" s="1876" t="s">
        <v>2075</v>
      </c>
      <c r="B286" s="977">
        <v>19</v>
      </c>
      <c r="C286" s="977">
        <v>56</v>
      </c>
      <c r="D286" s="977">
        <v>37.2</v>
      </c>
      <c r="E286" s="977">
        <v>0.6</v>
      </c>
      <c r="F286" s="965" t="s">
        <v>708</v>
      </c>
      <c r="G286" s="965" t="s">
        <v>349</v>
      </c>
      <c r="H286" s="977" t="s">
        <v>411</v>
      </c>
      <c r="I286" s="977" t="s">
        <v>531</v>
      </c>
      <c r="J286" s="977" t="s">
        <v>532</v>
      </c>
      <c r="K286" s="965" t="s">
        <v>47</v>
      </c>
      <c r="L286" s="965" t="s">
        <v>2076</v>
      </c>
      <c r="M286" s="977">
        <v>4.28</v>
      </c>
      <c r="N286" s="977">
        <v>2.57</v>
      </c>
      <c r="O286" s="1933"/>
      <c r="P286" s="1933"/>
      <c r="Q286" s="977">
        <v>1.28</v>
      </c>
      <c r="R286" s="1933"/>
      <c r="S286" s="1933">
        <v>0.43</v>
      </c>
      <c r="T286" s="1933"/>
      <c r="U286" s="1933"/>
      <c r="V286" s="1933"/>
      <c r="W286" s="1973"/>
      <c r="X286" s="977"/>
    </row>
    <row r="287" spans="1:24" ht="14.25">
      <c r="A287" s="1876" t="s">
        <v>2075</v>
      </c>
      <c r="B287" s="977">
        <v>20</v>
      </c>
      <c r="C287" s="977">
        <v>56</v>
      </c>
      <c r="D287" s="977">
        <v>37.3</v>
      </c>
      <c r="E287" s="977">
        <v>0.9</v>
      </c>
      <c r="F287" s="965" t="s">
        <v>708</v>
      </c>
      <c r="G287" s="965" t="s">
        <v>349</v>
      </c>
      <c r="H287" s="977" t="s">
        <v>411</v>
      </c>
      <c r="I287" s="977" t="s">
        <v>531</v>
      </c>
      <c r="J287" s="977" t="s">
        <v>532</v>
      </c>
      <c r="K287" s="965" t="s">
        <v>47</v>
      </c>
      <c r="L287" s="965" t="s">
        <v>2076</v>
      </c>
      <c r="M287" s="977">
        <v>6.43</v>
      </c>
      <c r="N287" s="977">
        <v>3.86</v>
      </c>
      <c r="O287" s="977"/>
      <c r="P287" s="1933"/>
      <c r="Q287" s="1933">
        <v>1.93</v>
      </c>
      <c r="R287" s="977"/>
      <c r="S287" s="1933">
        <v>0.64</v>
      </c>
      <c r="T287" s="1933"/>
      <c r="U287" s="1933"/>
      <c r="V287" s="1933"/>
      <c r="W287" s="1973"/>
      <c r="X287" s="977"/>
    </row>
    <row r="288" spans="1:24" ht="14.25">
      <c r="A288" s="1876" t="s">
        <v>2077</v>
      </c>
      <c r="B288" s="977">
        <v>21</v>
      </c>
      <c r="C288" s="977">
        <v>60</v>
      </c>
      <c r="D288" s="977">
        <v>7</v>
      </c>
      <c r="E288" s="978">
        <v>1</v>
      </c>
      <c r="F288" s="965" t="s">
        <v>708</v>
      </c>
      <c r="G288" s="965" t="s">
        <v>348</v>
      </c>
      <c r="H288" s="977" t="s">
        <v>411</v>
      </c>
      <c r="I288" s="977" t="s">
        <v>531</v>
      </c>
      <c r="J288" s="977" t="s">
        <v>532</v>
      </c>
      <c r="K288" s="965" t="s">
        <v>47</v>
      </c>
      <c r="L288" s="965" t="s">
        <v>2070</v>
      </c>
      <c r="M288" s="977">
        <v>7.34</v>
      </c>
      <c r="N288" s="977">
        <v>4.29</v>
      </c>
      <c r="O288" s="977">
        <v>1.43</v>
      </c>
      <c r="P288" s="977"/>
      <c r="Q288" s="977"/>
      <c r="R288" s="977"/>
      <c r="S288" s="1933">
        <v>0.81</v>
      </c>
      <c r="T288" s="1933">
        <v>0.71</v>
      </c>
      <c r="U288" s="1933"/>
      <c r="V288" s="1933"/>
      <c r="W288" s="1973">
        <v>0.1</v>
      </c>
      <c r="X288" s="977"/>
    </row>
    <row r="289" spans="1:24" ht="14.25">
      <c r="A289" s="1878" t="s">
        <v>2077</v>
      </c>
      <c r="B289" s="1929">
        <v>22</v>
      </c>
      <c r="C289" s="1929">
        <v>64</v>
      </c>
      <c r="D289" s="1929">
        <v>22.1</v>
      </c>
      <c r="E289" s="1929">
        <v>0.9</v>
      </c>
      <c r="F289" s="1879" t="s">
        <v>708</v>
      </c>
      <c r="G289" s="1879" t="s">
        <v>348</v>
      </c>
      <c r="H289" s="1929" t="s">
        <v>411</v>
      </c>
      <c r="I289" s="1929" t="s">
        <v>531</v>
      </c>
      <c r="J289" s="1929" t="s">
        <v>532</v>
      </c>
      <c r="K289" s="1879" t="s">
        <v>47</v>
      </c>
      <c r="L289" s="1879" t="s">
        <v>2070</v>
      </c>
      <c r="M289" s="1929">
        <v>6.64</v>
      </c>
      <c r="N289" s="1929">
        <v>3.89</v>
      </c>
      <c r="O289" s="1929">
        <v>1.29</v>
      </c>
      <c r="P289" s="1929"/>
      <c r="Q289" s="1929"/>
      <c r="R289" s="1929"/>
      <c r="S289" s="1974">
        <v>0.73</v>
      </c>
      <c r="T289" s="1974">
        <v>0.64</v>
      </c>
      <c r="U289" s="1974"/>
      <c r="V289" s="1974"/>
      <c r="W289" s="1975">
        <v>0.09</v>
      </c>
      <c r="X289" s="977"/>
    </row>
    <row r="290" spans="1:24" ht="14.25">
      <c r="A290" s="979" t="s">
        <v>298</v>
      </c>
      <c r="B290" s="979"/>
      <c r="C290" s="979"/>
      <c r="D290" s="979"/>
      <c r="E290" s="956">
        <f>E289+E288+E287+E286+E285+E284+E283+E282+E281+E280+E279+E278+E277+E276+E275+E274+E273+E272+E271+E270+E269+E268</f>
        <v>16.8</v>
      </c>
      <c r="F290" s="979"/>
      <c r="G290" s="979"/>
      <c r="H290" s="979"/>
      <c r="I290" s="979"/>
      <c r="J290" s="979"/>
      <c r="K290" s="979"/>
      <c r="L290" s="979"/>
      <c r="M290" s="1038">
        <f>M289+M288+M287+M286+M285+M284+M283+M282+M281+M280+M279+M278+M277+M276+M275+M274+M273+M272+M271+M270+M269+M268</f>
        <v>111.74</v>
      </c>
      <c r="N290" s="1038">
        <f aca="true" t="shared" si="14" ref="N290:X290">N289+N288+N287+N286+N285+N284+N283+N282+N281+N280+N279+N278+N277+N276+N275+N274+N273+N272+N271+N270+N269+N268</f>
        <v>64.75</v>
      </c>
      <c r="O290" s="1038">
        <f t="shared" si="14"/>
        <v>21.91</v>
      </c>
      <c r="P290" s="1038">
        <f t="shared" si="14"/>
        <v>1.43</v>
      </c>
      <c r="Q290" s="1038">
        <f t="shared" si="14"/>
        <v>3.21</v>
      </c>
      <c r="R290" s="1038">
        <f t="shared" si="14"/>
        <v>0.6799999999999999</v>
      </c>
      <c r="S290" s="1038">
        <f t="shared" si="14"/>
        <v>8.600000000000001</v>
      </c>
      <c r="T290" s="1038">
        <f t="shared" si="14"/>
        <v>9.8</v>
      </c>
      <c r="U290" s="1038">
        <f t="shared" si="14"/>
        <v>0.22999999999999998</v>
      </c>
      <c r="V290" s="1038">
        <f t="shared" si="14"/>
        <v>0.55</v>
      </c>
      <c r="W290" s="1038">
        <f t="shared" si="14"/>
        <v>0.5800000000000001</v>
      </c>
      <c r="X290" s="1038">
        <f t="shared" si="14"/>
        <v>0.16999999999999998</v>
      </c>
    </row>
    <row r="291" spans="1:22" ht="14.25">
      <c r="A291" s="486"/>
      <c r="B291" s="487"/>
      <c r="C291" s="487"/>
      <c r="D291" s="487"/>
      <c r="E291" s="488"/>
      <c r="F291" s="487"/>
      <c r="G291" s="2217"/>
      <c r="H291" s="2217"/>
      <c r="I291" s="2217"/>
      <c r="J291" s="2217"/>
      <c r="K291" s="2217"/>
      <c r="L291" s="487"/>
      <c r="M291" s="489"/>
      <c r="N291" s="489"/>
      <c r="O291" s="489"/>
      <c r="P291" s="489"/>
      <c r="Q291" s="489"/>
      <c r="R291" s="489"/>
      <c r="S291" s="489"/>
      <c r="T291" s="489"/>
      <c r="U291" s="489"/>
      <c r="V291" s="489"/>
    </row>
    <row r="292" spans="1:22" ht="14.25">
      <c r="A292" s="957" t="s">
        <v>713</v>
      </c>
      <c r="B292" s="958"/>
      <c r="C292" s="958"/>
      <c r="D292" s="959"/>
      <c r="E292" s="399"/>
      <c r="F292" s="403"/>
      <c r="G292" s="403"/>
      <c r="H292" s="403"/>
      <c r="I292" s="403"/>
      <c r="J292" s="403"/>
      <c r="K292" s="403"/>
      <c r="L292" s="403"/>
      <c r="M292" s="146"/>
      <c r="N292" s="146"/>
      <c r="O292" s="146"/>
      <c r="P292" s="146"/>
      <c r="Q292" s="146"/>
      <c r="R292" s="146"/>
      <c r="S292" s="146"/>
      <c r="T292" s="146"/>
      <c r="U292" s="403"/>
      <c r="V292" s="407"/>
    </row>
    <row r="293" spans="1:22" ht="14.25">
      <c r="A293" s="977" t="s">
        <v>897</v>
      </c>
      <c r="B293" s="977">
        <v>23</v>
      </c>
      <c r="C293" s="977">
        <v>27</v>
      </c>
      <c r="D293" s="977">
        <v>17.1</v>
      </c>
      <c r="E293" s="977">
        <v>0.5</v>
      </c>
      <c r="F293" s="977" t="s">
        <v>708</v>
      </c>
      <c r="G293" s="977" t="s">
        <v>348</v>
      </c>
      <c r="H293" s="977" t="s">
        <v>411</v>
      </c>
      <c r="I293" s="977"/>
      <c r="J293" s="977"/>
      <c r="K293" s="403"/>
      <c r="L293" s="403"/>
      <c r="M293" s="146"/>
      <c r="N293" s="146"/>
      <c r="O293" s="146"/>
      <c r="P293" s="146"/>
      <c r="Q293" s="146"/>
      <c r="R293" s="146"/>
      <c r="S293" s="146"/>
      <c r="T293" s="146"/>
      <c r="U293" s="403"/>
      <c r="V293" s="407"/>
    </row>
    <row r="294" spans="1:22" ht="14.25">
      <c r="A294" s="977" t="s">
        <v>897</v>
      </c>
      <c r="B294" s="977">
        <v>24</v>
      </c>
      <c r="C294" s="977">
        <v>27</v>
      </c>
      <c r="D294" s="977">
        <v>18</v>
      </c>
      <c r="E294" s="977">
        <v>0.7</v>
      </c>
      <c r="F294" s="977" t="s">
        <v>708</v>
      </c>
      <c r="G294" s="977" t="s">
        <v>348</v>
      </c>
      <c r="H294" s="977" t="s">
        <v>411</v>
      </c>
      <c r="I294" s="977"/>
      <c r="J294" s="977"/>
      <c r="K294" s="403"/>
      <c r="L294" s="403"/>
      <c r="M294" s="146"/>
      <c r="N294" s="146"/>
      <c r="O294" s="146"/>
      <c r="P294" s="146"/>
      <c r="Q294" s="146"/>
      <c r="R294" s="146"/>
      <c r="S294" s="146"/>
      <c r="T294" s="146"/>
      <c r="U294" s="403"/>
      <c r="V294" s="407"/>
    </row>
    <row r="295" spans="1:22" ht="14.25">
      <c r="A295" s="977" t="s">
        <v>897</v>
      </c>
      <c r="B295" s="977">
        <v>25</v>
      </c>
      <c r="C295" s="977">
        <v>28</v>
      </c>
      <c r="D295" s="977">
        <v>5.2</v>
      </c>
      <c r="E295" s="977">
        <v>0.4</v>
      </c>
      <c r="F295" s="977" t="s">
        <v>708</v>
      </c>
      <c r="G295" s="977" t="s">
        <v>348</v>
      </c>
      <c r="H295" s="977" t="s">
        <v>411</v>
      </c>
      <c r="I295" s="977"/>
      <c r="J295" s="977"/>
      <c r="K295" s="403"/>
      <c r="L295" s="403"/>
      <c r="M295" s="146"/>
      <c r="N295" s="146"/>
      <c r="O295" s="146"/>
      <c r="P295" s="146"/>
      <c r="Q295" s="146"/>
      <c r="R295" s="146"/>
      <c r="S295" s="146"/>
      <c r="T295" s="146"/>
      <c r="U295" s="403"/>
      <c r="V295" s="407"/>
    </row>
    <row r="296" spans="1:22" ht="14.25">
      <c r="A296" s="977" t="s">
        <v>733</v>
      </c>
      <c r="B296" s="977">
        <v>26</v>
      </c>
      <c r="C296" s="977">
        <v>37</v>
      </c>
      <c r="D296" s="977">
        <v>2.1</v>
      </c>
      <c r="E296" s="977">
        <v>0.1</v>
      </c>
      <c r="F296" s="977" t="s">
        <v>708</v>
      </c>
      <c r="G296" s="977" t="s">
        <v>349</v>
      </c>
      <c r="H296" s="977" t="s">
        <v>411</v>
      </c>
      <c r="I296" s="977"/>
      <c r="J296" s="977"/>
      <c r="K296" s="403"/>
      <c r="L296" s="403"/>
      <c r="M296" s="146"/>
      <c r="N296" s="146"/>
      <c r="O296" s="146"/>
      <c r="P296" s="146"/>
      <c r="Q296" s="146"/>
      <c r="R296" s="146"/>
      <c r="S296" s="146"/>
      <c r="T296" s="146"/>
      <c r="U296" s="403"/>
      <c r="V296" s="407"/>
    </row>
    <row r="297" spans="1:22" ht="14.25">
      <c r="A297" s="977" t="s">
        <v>732</v>
      </c>
      <c r="B297" s="977">
        <v>27</v>
      </c>
      <c r="C297" s="977">
        <v>42</v>
      </c>
      <c r="D297" s="977">
        <v>6.1</v>
      </c>
      <c r="E297" s="977">
        <v>0.1</v>
      </c>
      <c r="F297" s="977" t="s">
        <v>708</v>
      </c>
      <c r="G297" s="977" t="s">
        <v>348</v>
      </c>
      <c r="H297" s="977" t="s">
        <v>411</v>
      </c>
      <c r="I297" s="977"/>
      <c r="J297" s="977"/>
      <c r="K297" s="403"/>
      <c r="L297" s="403"/>
      <c r="M297" s="146"/>
      <c r="N297" s="146"/>
      <c r="O297" s="146"/>
      <c r="P297" s="146"/>
      <c r="Q297" s="146"/>
      <c r="R297" s="146"/>
      <c r="S297" s="146"/>
      <c r="T297" s="146"/>
      <c r="U297" s="403"/>
      <c r="V297" s="407"/>
    </row>
    <row r="298" spans="1:22" ht="14.25">
      <c r="A298" s="977" t="s">
        <v>732</v>
      </c>
      <c r="B298" s="977">
        <v>28</v>
      </c>
      <c r="C298" s="977">
        <v>42</v>
      </c>
      <c r="D298" s="977">
        <v>10</v>
      </c>
      <c r="E298" s="977">
        <v>0.9</v>
      </c>
      <c r="F298" s="977" t="s">
        <v>714</v>
      </c>
      <c r="G298" s="977" t="s">
        <v>342</v>
      </c>
      <c r="H298" s="977" t="s">
        <v>411</v>
      </c>
      <c r="I298" s="977"/>
      <c r="J298" s="977"/>
      <c r="K298" s="403"/>
      <c r="L298" s="403"/>
      <c r="M298" s="146"/>
      <c r="N298" s="146"/>
      <c r="O298" s="146"/>
      <c r="P298" s="146"/>
      <c r="Q298" s="146"/>
      <c r="R298" s="146"/>
      <c r="S298" s="146"/>
      <c r="T298" s="146"/>
      <c r="U298" s="403"/>
      <c r="V298" s="407"/>
    </row>
    <row r="299" spans="1:22" ht="14.25">
      <c r="A299" s="977" t="s">
        <v>732</v>
      </c>
      <c r="B299" s="977">
        <v>29</v>
      </c>
      <c r="C299" s="977">
        <v>43</v>
      </c>
      <c r="D299" s="977">
        <v>12.1</v>
      </c>
      <c r="E299" s="977">
        <v>0.1</v>
      </c>
      <c r="F299" s="977" t="s">
        <v>708</v>
      </c>
      <c r="G299" s="977" t="s">
        <v>349</v>
      </c>
      <c r="H299" s="977" t="s">
        <v>411</v>
      </c>
      <c r="I299" s="977"/>
      <c r="J299" s="977"/>
      <c r="K299" s="403"/>
      <c r="L299" s="403"/>
      <c r="M299" s="146"/>
      <c r="N299" s="146"/>
      <c r="O299" s="146"/>
      <c r="P299" s="146"/>
      <c r="Q299" s="146"/>
      <c r="R299" s="146"/>
      <c r="S299" s="146"/>
      <c r="T299" s="146"/>
      <c r="U299" s="403"/>
      <c r="V299" s="407"/>
    </row>
    <row r="300" spans="1:22" ht="14.25">
      <c r="A300" s="977" t="s">
        <v>732</v>
      </c>
      <c r="B300" s="977">
        <v>30</v>
      </c>
      <c r="C300" s="977">
        <v>45</v>
      </c>
      <c r="D300" s="977">
        <v>6.1</v>
      </c>
      <c r="E300" s="977">
        <v>0.9</v>
      </c>
      <c r="F300" s="977" t="s">
        <v>708</v>
      </c>
      <c r="G300" s="977" t="s">
        <v>348</v>
      </c>
      <c r="H300" s="977" t="s">
        <v>411</v>
      </c>
      <c r="I300" s="977"/>
      <c r="J300" s="977"/>
      <c r="K300" s="403"/>
      <c r="L300" s="403"/>
      <c r="M300" s="146"/>
      <c r="N300" s="146"/>
      <c r="O300" s="146"/>
      <c r="P300" s="146"/>
      <c r="Q300" s="146"/>
      <c r="R300" s="146"/>
      <c r="S300" s="146"/>
      <c r="T300" s="146"/>
      <c r="U300" s="403"/>
      <c r="V300" s="407"/>
    </row>
    <row r="301" spans="1:22" ht="14.25">
      <c r="A301" s="977" t="s">
        <v>732</v>
      </c>
      <c r="B301" s="977">
        <v>31</v>
      </c>
      <c r="C301" s="977">
        <v>45</v>
      </c>
      <c r="D301" s="977">
        <v>10.6</v>
      </c>
      <c r="E301" s="977">
        <v>0.4</v>
      </c>
      <c r="F301" s="977" t="s">
        <v>708</v>
      </c>
      <c r="G301" s="977" t="s">
        <v>349</v>
      </c>
      <c r="H301" s="977" t="s">
        <v>411</v>
      </c>
      <c r="I301" s="977"/>
      <c r="J301" s="977"/>
      <c r="K301" s="403"/>
      <c r="L301" s="403"/>
      <c r="M301" s="146"/>
      <c r="N301" s="146"/>
      <c r="O301" s="146"/>
      <c r="P301" s="146"/>
      <c r="Q301" s="146"/>
      <c r="R301" s="146"/>
      <c r="S301" s="146"/>
      <c r="T301" s="146"/>
      <c r="U301" s="403"/>
      <c r="V301" s="407"/>
    </row>
    <row r="302" spans="1:22" ht="14.25">
      <c r="A302" s="977" t="s">
        <v>733</v>
      </c>
      <c r="B302" s="977">
        <v>32</v>
      </c>
      <c r="C302" s="977">
        <v>46</v>
      </c>
      <c r="D302" s="977">
        <v>13.5</v>
      </c>
      <c r="E302" s="977">
        <v>0.6</v>
      </c>
      <c r="F302" s="977" t="s">
        <v>708</v>
      </c>
      <c r="G302" s="977" t="s">
        <v>349</v>
      </c>
      <c r="H302" s="977" t="s">
        <v>411</v>
      </c>
      <c r="I302" s="977"/>
      <c r="J302" s="977"/>
      <c r="K302" s="403"/>
      <c r="L302" s="403"/>
      <c r="M302" s="146"/>
      <c r="N302" s="146"/>
      <c r="O302" s="146"/>
      <c r="P302" s="146"/>
      <c r="Q302" s="146"/>
      <c r="R302" s="146"/>
      <c r="S302" s="146"/>
      <c r="T302" s="146"/>
      <c r="U302" s="403"/>
      <c r="V302" s="407"/>
    </row>
    <row r="303" spans="1:22" ht="14.25">
      <c r="A303" s="977" t="s">
        <v>733</v>
      </c>
      <c r="B303" s="977">
        <v>33</v>
      </c>
      <c r="C303" s="977">
        <v>48</v>
      </c>
      <c r="D303" s="977">
        <v>44.2</v>
      </c>
      <c r="E303" s="977">
        <v>0.9</v>
      </c>
      <c r="F303" s="977" t="s">
        <v>708</v>
      </c>
      <c r="G303" s="977" t="s">
        <v>349</v>
      </c>
      <c r="H303" s="977" t="s">
        <v>411</v>
      </c>
      <c r="I303" s="977"/>
      <c r="J303" s="977"/>
      <c r="K303" s="403"/>
      <c r="L303" s="403"/>
      <c r="M303" s="146"/>
      <c r="N303" s="146"/>
      <c r="O303" s="146"/>
      <c r="P303" s="146"/>
      <c r="Q303" s="146"/>
      <c r="R303" s="146"/>
      <c r="S303" s="146"/>
      <c r="T303" s="146"/>
      <c r="U303" s="403"/>
      <c r="V303" s="407"/>
    </row>
    <row r="304" spans="1:22" ht="14.25">
      <c r="A304" s="977" t="s">
        <v>733</v>
      </c>
      <c r="B304" s="977">
        <v>34</v>
      </c>
      <c r="C304" s="977">
        <v>48</v>
      </c>
      <c r="D304" s="977">
        <v>46.3</v>
      </c>
      <c r="E304" s="977">
        <v>0.5</v>
      </c>
      <c r="F304" s="977" t="s">
        <v>708</v>
      </c>
      <c r="G304" s="977" t="s">
        <v>348</v>
      </c>
      <c r="H304" s="977" t="s">
        <v>411</v>
      </c>
      <c r="I304" s="977"/>
      <c r="J304" s="977"/>
      <c r="K304" s="403"/>
      <c r="L304" s="403"/>
      <c r="M304" s="146"/>
      <c r="N304" s="146"/>
      <c r="O304" s="146"/>
      <c r="P304" s="146"/>
      <c r="Q304" s="146"/>
      <c r="R304" s="146"/>
      <c r="S304" s="146"/>
      <c r="T304" s="146"/>
      <c r="U304" s="403"/>
      <c r="V304" s="407"/>
    </row>
    <row r="305" spans="1:22" ht="14.25">
      <c r="A305" s="977" t="s">
        <v>733</v>
      </c>
      <c r="B305" s="977">
        <v>35</v>
      </c>
      <c r="C305" s="977">
        <v>48</v>
      </c>
      <c r="D305" s="977">
        <v>46.4</v>
      </c>
      <c r="E305" s="977">
        <v>0.6</v>
      </c>
      <c r="F305" s="977" t="s">
        <v>708</v>
      </c>
      <c r="G305" s="977" t="s">
        <v>348</v>
      </c>
      <c r="H305" s="977" t="s">
        <v>411</v>
      </c>
      <c r="I305" s="977"/>
      <c r="J305" s="977"/>
      <c r="K305" s="403"/>
      <c r="L305" s="403"/>
      <c r="M305" s="146"/>
      <c r="N305" s="146"/>
      <c r="O305" s="146"/>
      <c r="P305" s="146"/>
      <c r="Q305" s="146"/>
      <c r="R305" s="146"/>
      <c r="S305" s="146"/>
      <c r="T305" s="146"/>
      <c r="U305" s="403"/>
      <c r="V305" s="407"/>
    </row>
    <row r="306" spans="1:22" ht="14.25">
      <c r="A306" s="977" t="s">
        <v>733</v>
      </c>
      <c r="B306" s="977">
        <v>36</v>
      </c>
      <c r="C306" s="977">
        <v>48</v>
      </c>
      <c r="D306" s="977">
        <v>46.5</v>
      </c>
      <c r="E306" s="977">
        <v>0.7</v>
      </c>
      <c r="F306" s="977" t="s">
        <v>708</v>
      </c>
      <c r="G306" s="977" t="s">
        <v>348</v>
      </c>
      <c r="H306" s="977" t="s">
        <v>411</v>
      </c>
      <c r="I306" s="977"/>
      <c r="J306" s="977"/>
      <c r="K306" s="403"/>
      <c r="L306" s="403"/>
      <c r="M306" s="146"/>
      <c r="N306" s="146"/>
      <c r="O306" s="146"/>
      <c r="P306" s="146"/>
      <c r="Q306" s="146"/>
      <c r="R306" s="146"/>
      <c r="S306" s="146"/>
      <c r="T306" s="146"/>
      <c r="U306" s="403"/>
      <c r="V306" s="407"/>
    </row>
    <row r="307" spans="1:22" ht="14.25">
      <c r="A307" s="977" t="s">
        <v>733</v>
      </c>
      <c r="B307" s="977">
        <v>37</v>
      </c>
      <c r="C307" s="977">
        <v>48</v>
      </c>
      <c r="D307" s="977">
        <v>42.3</v>
      </c>
      <c r="E307" s="977">
        <v>0.5</v>
      </c>
      <c r="F307" s="977" t="s">
        <v>714</v>
      </c>
      <c r="G307" s="977" t="s">
        <v>354</v>
      </c>
      <c r="H307" s="977" t="s">
        <v>411</v>
      </c>
      <c r="I307" s="977"/>
      <c r="J307" s="977"/>
      <c r="K307" s="403"/>
      <c r="L307" s="403"/>
      <c r="M307" s="146"/>
      <c r="N307" s="146"/>
      <c r="O307" s="146"/>
      <c r="P307" s="146"/>
      <c r="Q307" s="146"/>
      <c r="R307" s="146"/>
      <c r="S307" s="146"/>
      <c r="T307" s="146"/>
      <c r="U307" s="403"/>
      <c r="V307" s="407"/>
    </row>
    <row r="308" spans="1:22" ht="14.25">
      <c r="A308" s="977" t="s">
        <v>732</v>
      </c>
      <c r="B308" s="977">
        <v>38</v>
      </c>
      <c r="C308" s="977">
        <v>49</v>
      </c>
      <c r="D308" s="977">
        <v>12.6</v>
      </c>
      <c r="E308" s="977">
        <v>0.2</v>
      </c>
      <c r="F308" s="977" t="s">
        <v>708</v>
      </c>
      <c r="G308" s="977" t="s">
        <v>348</v>
      </c>
      <c r="H308" s="977" t="s">
        <v>411</v>
      </c>
      <c r="I308" s="977"/>
      <c r="J308" s="977"/>
      <c r="K308" s="403"/>
      <c r="L308" s="403"/>
      <c r="M308" s="146"/>
      <c r="N308" s="146"/>
      <c r="O308" s="146"/>
      <c r="P308" s="146"/>
      <c r="Q308" s="146"/>
      <c r="R308" s="146"/>
      <c r="S308" s="146"/>
      <c r="T308" s="146"/>
      <c r="U308" s="403"/>
      <c r="V308" s="407"/>
    </row>
    <row r="309" spans="1:22" ht="14.25">
      <c r="A309" s="977" t="s">
        <v>732</v>
      </c>
      <c r="B309" s="977">
        <v>39</v>
      </c>
      <c r="C309" s="977">
        <v>49</v>
      </c>
      <c r="D309" s="977">
        <v>17.3</v>
      </c>
      <c r="E309" s="977">
        <v>0.5</v>
      </c>
      <c r="F309" s="977" t="s">
        <v>708</v>
      </c>
      <c r="G309" s="977" t="s">
        <v>348</v>
      </c>
      <c r="H309" s="977" t="s">
        <v>411</v>
      </c>
      <c r="I309" s="977"/>
      <c r="J309" s="977"/>
      <c r="K309" s="403"/>
      <c r="L309" s="403"/>
      <c r="M309" s="146"/>
      <c r="N309" s="146"/>
      <c r="O309" s="146"/>
      <c r="P309" s="146"/>
      <c r="Q309" s="146"/>
      <c r="R309" s="146"/>
      <c r="S309" s="146"/>
      <c r="T309" s="146"/>
      <c r="U309" s="403"/>
      <c r="V309" s="407"/>
    </row>
    <row r="310" spans="1:22" ht="14.25">
      <c r="A310" s="977" t="s">
        <v>732</v>
      </c>
      <c r="B310" s="977">
        <v>40</v>
      </c>
      <c r="C310" s="977">
        <v>51</v>
      </c>
      <c r="D310" s="977">
        <v>10.1</v>
      </c>
      <c r="E310" s="977">
        <v>0.1</v>
      </c>
      <c r="F310" s="977" t="s">
        <v>708</v>
      </c>
      <c r="G310" s="977" t="s">
        <v>348</v>
      </c>
      <c r="H310" s="977" t="s">
        <v>411</v>
      </c>
      <c r="I310" s="977"/>
      <c r="J310" s="977"/>
      <c r="K310" s="403"/>
      <c r="L310" s="403"/>
      <c r="M310" s="146"/>
      <c r="N310" s="146"/>
      <c r="O310" s="146"/>
      <c r="P310" s="146"/>
      <c r="Q310" s="146"/>
      <c r="R310" s="146"/>
      <c r="S310" s="146"/>
      <c r="T310" s="146"/>
      <c r="U310" s="403"/>
      <c r="V310" s="407"/>
    </row>
    <row r="311" spans="1:22" ht="14.25">
      <c r="A311" s="977" t="s">
        <v>732</v>
      </c>
      <c r="B311" s="977">
        <v>41</v>
      </c>
      <c r="C311" s="977">
        <v>52</v>
      </c>
      <c r="D311" s="977">
        <v>22.1</v>
      </c>
      <c r="E311" s="977">
        <v>0.2</v>
      </c>
      <c r="F311" s="977" t="s">
        <v>708</v>
      </c>
      <c r="G311" s="977" t="s">
        <v>348</v>
      </c>
      <c r="H311" s="977" t="s">
        <v>411</v>
      </c>
      <c r="I311" s="977"/>
      <c r="J311" s="977"/>
      <c r="K311" s="403"/>
      <c r="L311" s="403"/>
      <c r="M311" s="146"/>
      <c r="N311" s="146"/>
      <c r="O311" s="146"/>
      <c r="P311" s="146"/>
      <c r="Q311" s="146"/>
      <c r="R311" s="146"/>
      <c r="S311" s="146"/>
      <c r="T311" s="146"/>
      <c r="U311" s="403"/>
      <c r="V311" s="407"/>
    </row>
    <row r="312" spans="1:22" ht="14.25">
      <c r="A312" s="977" t="s">
        <v>732</v>
      </c>
      <c r="B312" s="977">
        <v>42</v>
      </c>
      <c r="C312" s="977">
        <v>53</v>
      </c>
      <c r="D312" s="977">
        <v>9.1</v>
      </c>
      <c r="E312" s="977">
        <v>0.3</v>
      </c>
      <c r="F312" s="977" t="s">
        <v>708</v>
      </c>
      <c r="G312" s="977" t="s">
        <v>349</v>
      </c>
      <c r="H312" s="977" t="s">
        <v>411</v>
      </c>
      <c r="I312" s="977"/>
      <c r="J312" s="977"/>
      <c r="K312" s="403"/>
      <c r="L312" s="403"/>
      <c r="M312" s="146"/>
      <c r="N312" s="146"/>
      <c r="O312" s="146"/>
      <c r="P312" s="146"/>
      <c r="Q312" s="146"/>
      <c r="R312" s="146"/>
      <c r="S312" s="146"/>
      <c r="T312" s="146"/>
      <c r="U312" s="403"/>
      <c r="V312" s="407"/>
    </row>
    <row r="313" spans="1:22" ht="14.25">
      <c r="A313" s="977" t="s">
        <v>733</v>
      </c>
      <c r="B313" s="977">
        <v>43</v>
      </c>
      <c r="C313" s="977">
        <v>57</v>
      </c>
      <c r="D313" s="977">
        <v>9.1</v>
      </c>
      <c r="E313" s="977">
        <v>0.3</v>
      </c>
      <c r="F313" s="977" t="s">
        <v>708</v>
      </c>
      <c r="G313" s="977" t="s">
        <v>349</v>
      </c>
      <c r="H313" s="977" t="s">
        <v>411</v>
      </c>
      <c r="I313" s="977"/>
      <c r="J313" s="977"/>
      <c r="K313" s="403"/>
      <c r="L313" s="403"/>
      <c r="M313" s="146"/>
      <c r="N313" s="146"/>
      <c r="O313" s="146"/>
      <c r="P313" s="146"/>
      <c r="Q313" s="146"/>
      <c r="R313" s="146"/>
      <c r="S313" s="146"/>
      <c r="T313" s="146"/>
      <c r="U313" s="403"/>
      <c r="V313" s="407"/>
    </row>
    <row r="314" spans="1:22" ht="14.25">
      <c r="A314" s="977" t="s">
        <v>733</v>
      </c>
      <c r="B314" s="977">
        <v>44</v>
      </c>
      <c r="C314" s="977">
        <v>57</v>
      </c>
      <c r="D314" s="977">
        <v>36.1</v>
      </c>
      <c r="E314" s="977">
        <v>0.2</v>
      </c>
      <c r="F314" s="977" t="s">
        <v>708</v>
      </c>
      <c r="G314" s="977" t="s">
        <v>348</v>
      </c>
      <c r="H314" s="977" t="s">
        <v>411</v>
      </c>
      <c r="I314" s="977"/>
      <c r="J314" s="977"/>
      <c r="K314" s="403"/>
      <c r="L314" s="403"/>
      <c r="M314" s="146"/>
      <c r="N314" s="146"/>
      <c r="O314" s="146"/>
      <c r="P314" s="146"/>
      <c r="Q314" s="146"/>
      <c r="R314" s="146"/>
      <c r="S314" s="146"/>
      <c r="T314" s="146"/>
      <c r="U314" s="403"/>
      <c r="V314" s="407"/>
    </row>
    <row r="315" spans="1:22" ht="14.25">
      <c r="A315" s="977" t="s">
        <v>898</v>
      </c>
      <c r="B315" s="977">
        <v>45</v>
      </c>
      <c r="C315" s="977">
        <v>60</v>
      </c>
      <c r="D315" s="977">
        <v>12.1</v>
      </c>
      <c r="E315" s="977">
        <v>0.7</v>
      </c>
      <c r="F315" s="977" t="s">
        <v>708</v>
      </c>
      <c r="G315" s="977" t="s">
        <v>348</v>
      </c>
      <c r="H315" s="977" t="s">
        <v>411</v>
      </c>
      <c r="I315" s="977"/>
      <c r="J315" s="977"/>
      <c r="K315" s="403"/>
      <c r="L315" s="403"/>
      <c r="M315" s="146"/>
      <c r="N315" s="146"/>
      <c r="O315" s="146"/>
      <c r="P315" s="146"/>
      <c r="Q315" s="146"/>
      <c r="R315" s="146"/>
      <c r="S315" s="146"/>
      <c r="T315" s="146"/>
      <c r="U315" s="403"/>
      <c r="V315" s="407"/>
    </row>
    <row r="316" spans="1:22" ht="14.25">
      <c r="A316" s="977" t="s">
        <v>898</v>
      </c>
      <c r="B316" s="977">
        <v>46</v>
      </c>
      <c r="C316" s="977">
        <v>60</v>
      </c>
      <c r="D316" s="977">
        <v>12.2</v>
      </c>
      <c r="E316" s="977">
        <v>0.9</v>
      </c>
      <c r="F316" s="977" t="s">
        <v>708</v>
      </c>
      <c r="G316" s="977" t="s">
        <v>348</v>
      </c>
      <c r="H316" s="977" t="s">
        <v>411</v>
      </c>
      <c r="I316" s="977"/>
      <c r="J316" s="977"/>
      <c r="K316" s="403"/>
      <c r="L316" s="403"/>
      <c r="M316" s="146"/>
      <c r="N316" s="146"/>
      <c r="O316" s="146"/>
      <c r="P316" s="146"/>
      <c r="Q316" s="146"/>
      <c r="R316" s="146"/>
      <c r="S316" s="146"/>
      <c r="T316" s="146"/>
      <c r="U316" s="403"/>
      <c r="V316" s="407"/>
    </row>
    <row r="317" spans="1:22" ht="14.25">
      <c r="A317" s="977" t="s">
        <v>898</v>
      </c>
      <c r="B317" s="977">
        <v>47</v>
      </c>
      <c r="C317" s="977">
        <v>60</v>
      </c>
      <c r="D317" s="977">
        <v>17.1</v>
      </c>
      <c r="E317" s="977">
        <v>0.6</v>
      </c>
      <c r="F317" s="977" t="s">
        <v>708</v>
      </c>
      <c r="G317" s="977" t="s">
        <v>348</v>
      </c>
      <c r="H317" s="977" t="s">
        <v>411</v>
      </c>
      <c r="I317" s="977"/>
      <c r="J317" s="977"/>
      <c r="K317" s="403"/>
      <c r="L317" s="403"/>
      <c r="M317" s="146"/>
      <c r="N317" s="146"/>
      <c r="O317" s="146"/>
      <c r="P317" s="146"/>
      <c r="Q317" s="146"/>
      <c r="R317" s="146"/>
      <c r="S317" s="146"/>
      <c r="T317" s="146"/>
      <c r="U317" s="403"/>
      <c r="V317" s="407"/>
    </row>
    <row r="318" spans="1:22" ht="14.25">
      <c r="A318" s="977" t="s">
        <v>898</v>
      </c>
      <c r="B318" s="977">
        <v>48</v>
      </c>
      <c r="C318" s="977">
        <v>60</v>
      </c>
      <c r="D318" s="977">
        <v>30.1</v>
      </c>
      <c r="E318" s="977">
        <v>0.7</v>
      </c>
      <c r="F318" s="977" t="s">
        <v>708</v>
      </c>
      <c r="G318" s="977" t="s">
        <v>348</v>
      </c>
      <c r="H318" s="977" t="s">
        <v>411</v>
      </c>
      <c r="I318" s="977"/>
      <c r="J318" s="977"/>
      <c r="K318" s="403"/>
      <c r="L318" s="403"/>
      <c r="M318" s="146"/>
      <c r="N318" s="146"/>
      <c r="O318" s="146"/>
      <c r="P318" s="146"/>
      <c r="Q318" s="146"/>
      <c r="R318" s="146"/>
      <c r="S318" s="146"/>
      <c r="T318" s="146"/>
      <c r="U318" s="403"/>
      <c r="V318" s="407"/>
    </row>
    <row r="319" spans="1:22" ht="14.25">
      <c r="A319" s="977" t="s">
        <v>898</v>
      </c>
      <c r="B319" s="977">
        <v>49</v>
      </c>
      <c r="C319" s="977">
        <v>61</v>
      </c>
      <c r="D319" s="977">
        <v>12.1</v>
      </c>
      <c r="E319" s="977">
        <v>0.7</v>
      </c>
      <c r="F319" s="977" t="s">
        <v>708</v>
      </c>
      <c r="G319" s="977" t="s">
        <v>348</v>
      </c>
      <c r="H319" s="977" t="s">
        <v>411</v>
      </c>
      <c r="I319" s="977"/>
      <c r="J319" s="977"/>
      <c r="K319" s="977"/>
      <c r="L319" s="977"/>
      <c r="M319" s="977"/>
      <c r="N319" s="977"/>
      <c r="O319" s="977"/>
      <c r="P319" s="977"/>
      <c r="Q319" s="977"/>
      <c r="R319" s="977"/>
      <c r="S319" s="977"/>
      <c r="T319" s="977"/>
      <c r="U319" s="977"/>
      <c r="V319" s="727"/>
    </row>
    <row r="320" spans="1:22" ht="14.25">
      <c r="A320" s="977" t="s">
        <v>898</v>
      </c>
      <c r="B320" s="977">
        <v>50</v>
      </c>
      <c r="C320" s="977">
        <v>61</v>
      </c>
      <c r="D320" s="977">
        <v>12.2</v>
      </c>
      <c r="E320" s="977">
        <v>0.5</v>
      </c>
      <c r="F320" s="977" t="s">
        <v>708</v>
      </c>
      <c r="G320" s="977" t="s">
        <v>348</v>
      </c>
      <c r="H320" s="977" t="s">
        <v>411</v>
      </c>
      <c r="I320" s="977"/>
      <c r="J320" s="977"/>
      <c r="K320" s="977"/>
      <c r="L320" s="977"/>
      <c r="M320" s="977"/>
      <c r="N320" s="977"/>
      <c r="O320" s="977"/>
      <c r="P320" s="977"/>
      <c r="Q320" s="977"/>
      <c r="R320" s="977"/>
      <c r="S320" s="977"/>
      <c r="T320" s="977"/>
      <c r="U320" s="977"/>
      <c r="V320" s="727"/>
    </row>
    <row r="321" spans="1:22" ht="14.25">
      <c r="A321" s="977" t="s">
        <v>898</v>
      </c>
      <c r="B321" s="977">
        <v>51</v>
      </c>
      <c r="C321" s="977">
        <v>66</v>
      </c>
      <c r="D321" s="977">
        <v>15</v>
      </c>
      <c r="E321" s="977">
        <v>0.6</v>
      </c>
      <c r="F321" s="977" t="s">
        <v>708</v>
      </c>
      <c r="G321" s="977" t="s">
        <v>349</v>
      </c>
      <c r="H321" s="977" t="s">
        <v>411</v>
      </c>
      <c r="I321" s="977"/>
      <c r="J321" s="977"/>
      <c r="K321" s="977"/>
      <c r="L321" s="977"/>
      <c r="M321" s="977"/>
      <c r="N321" s="977"/>
      <c r="O321" s="977"/>
      <c r="P321" s="977"/>
      <c r="Q321" s="977"/>
      <c r="R321" s="977"/>
      <c r="S321" s="977"/>
      <c r="T321" s="977"/>
      <c r="U321" s="977"/>
      <c r="V321" s="727"/>
    </row>
    <row r="322" spans="1:22" ht="14.25">
      <c r="A322" s="977" t="s">
        <v>898</v>
      </c>
      <c r="B322" s="977">
        <v>52</v>
      </c>
      <c r="C322" s="977">
        <v>66</v>
      </c>
      <c r="D322" s="977">
        <v>23.1</v>
      </c>
      <c r="E322" s="977">
        <v>0.4</v>
      </c>
      <c r="F322" s="977" t="s">
        <v>708</v>
      </c>
      <c r="G322" s="977" t="s">
        <v>349</v>
      </c>
      <c r="H322" s="977" t="s">
        <v>411</v>
      </c>
      <c r="I322" s="977"/>
      <c r="J322" s="977"/>
      <c r="K322" s="977"/>
      <c r="L322" s="977"/>
      <c r="M322" s="977"/>
      <c r="N322" s="977"/>
      <c r="O322" s="977"/>
      <c r="P322" s="977"/>
      <c r="Q322" s="977"/>
      <c r="R322" s="977"/>
      <c r="S322" s="977"/>
      <c r="T322" s="977"/>
      <c r="U322" s="977"/>
      <c r="V322" s="727"/>
    </row>
    <row r="323" spans="1:22" ht="14.25">
      <c r="A323" s="977" t="s">
        <v>898</v>
      </c>
      <c r="B323" s="977">
        <v>53</v>
      </c>
      <c r="C323" s="977">
        <v>70</v>
      </c>
      <c r="D323" s="977">
        <v>2.1</v>
      </c>
      <c r="E323" s="977">
        <v>0.7</v>
      </c>
      <c r="F323" s="977" t="s">
        <v>708</v>
      </c>
      <c r="G323" s="977" t="s">
        <v>349</v>
      </c>
      <c r="H323" s="977" t="s">
        <v>411</v>
      </c>
      <c r="I323" s="977"/>
      <c r="J323" s="977"/>
      <c r="K323" s="977"/>
      <c r="L323" s="977"/>
      <c r="M323" s="977"/>
      <c r="N323" s="977"/>
      <c r="O323" s="977"/>
      <c r="P323" s="977"/>
      <c r="Q323" s="977"/>
      <c r="R323" s="977"/>
      <c r="S323" s="977"/>
      <c r="T323" s="977"/>
      <c r="U323" s="977"/>
      <c r="V323" s="727"/>
    </row>
    <row r="324" spans="1:22" ht="14.25">
      <c r="A324" s="977" t="s">
        <v>898</v>
      </c>
      <c r="B324" s="977">
        <v>54</v>
      </c>
      <c r="C324" s="977">
        <v>78</v>
      </c>
      <c r="D324" s="977">
        <v>4.1</v>
      </c>
      <c r="E324" s="977">
        <v>0.1</v>
      </c>
      <c r="F324" s="977" t="s">
        <v>708</v>
      </c>
      <c r="G324" s="977" t="s">
        <v>348</v>
      </c>
      <c r="H324" s="977" t="s">
        <v>411</v>
      </c>
      <c r="I324" s="977"/>
      <c r="J324" s="977"/>
      <c r="K324" s="977"/>
      <c r="L324" s="977"/>
      <c r="M324" s="977"/>
      <c r="N324" s="977"/>
      <c r="O324" s="977"/>
      <c r="P324" s="977"/>
      <c r="Q324" s="977"/>
      <c r="R324" s="977"/>
      <c r="S324" s="977"/>
      <c r="T324" s="977"/>
      <c r="U324" s="977"/>
      <c r="V324" s="727"/>
    </row>
    <row r="325" spans="1:22" ht="14.25">
      <c r="A325" s="977" t="s">
        <v>898</v>
      </c>
      <c r="B325" s="977">
        <v>55</v>
      </c>
      <c r="C325" s="977">
        <v>78</v>
      </c>
      <c r="D325" s="977">
        <v>5.1</v>
      </c>
      <c r="E325" s="977">
        <v>0.6</v>
      </c>
      <c r="F325" s="977" t="s">
        <v>708</v>
      </c>
      <c r="G325" s="977" t="s">
        <v>349</v>
      </c>
      <c r="H325" s="977" t="s">
        <v>411</v>
      </c>
      <c r="I325" s="977"/>
      <c r="J325" s="977"/>
      <c r="K325" s="977"/>
      <c r="L325" s="977"/>
      <c r="M325" s="977"/>
      <c r="N325" s="977"/>
      <c r="O325" s="977"/>
      <c r="P325" s="977"/>
      <c r="Q325" s="977"/>
      <c r="R325" s="977"/>
      <c r="S325" s="977"/>
      <c r="T325" s="977"/>
      <c r="U325" s="977"/>
      <c r="V325" s="727"/>
    </row>
    <row r="326" spans="1:22" ht="14.25">
      <c r="A326" s="1929" t="s">
        <v>898</v>
      </c>
      <c r="B326" s="1929">
        <v>56</v>
      </c>
      <c r="C326" s="1929">
        <v>78</v>
      </c>
      <c r="D326" s="1929">
        <v>8.1</v>
      </c>
      <c r="E326" s="1929">
        <v>0.9</v>
      </c>
      <c r="F326" s="1929" t="s">
        <v>708</v>
      </c>
      <c r="G326" s="1929" t="s">
        <v>348</v>
      </c>
      <c r="H326" s="1929" t="s">
        <v>411</v>
      </c>
      <c r="I326" s="1929"/>
      <c r="J326" s="1929"/>
      <c r="K326" s="977"/>
      <c r="L326" s="977"/>
      <c r="M326" s="977"/>
      <c r="N326" s="977"/>
      <c r="O326" s="977"/>
      <c r="P326" s="977"/>
      <c r="Q326" s="977"/>
      <c r="R326" s="977"/>
      <c r="S326" s="977"/>
      <c r="T326" s="977"/>
      <c r="U326" s="977"/>
      <c r="V326" s="727"/>
    </row>
    <row r="327" spans="1:22" ht="14.25">
      <c r="A327" s="979" t="s">
        <v>298</v>
      </c>
      <c r="B327" s="979"/>
      <c r="C327" s="979"/>
      <c r="D327" s="979"/>
      <c r="E327" s="963">
        <f>E326+E325+E324+E323+E322+E321+E320+E319+E318+E317+E316+E315+E314+E313+E312+E311+E310+E309+E308+E307+E306+E305+E304+E303+E302+E301+E300+E299+E298+E297+E296+E295+E294+E293</f>
        <v>17.099999999999998</v>
      </c>
      <c r="F327" s="979"/>
      <c r="G327" s="979"/>
      <c r="H327" s="979"/>
      <c r="I327" s="979"/>
      <c r="J327" s="979"/>
      <c r="K327" s="979"/>
      <c r="L327" s="979"/>
      <c r="M327" s="979"/>
      <c r="N327" s="979"/>
      <c r="O327" s="979"/>
      <c r="P327" s="979"/>
      <c r="Q327" s="979"/>
      <c r="R327" s="979"/>
      <c r="S327" s="979"/>
      <c r="T327" s="979"/>
      <c r="U327" s="979"/>
      <c r="V327" s="727"/>
    </row>
    <row r="328" spans="1:22" ht="14.25">
      <c r="A328" s="490" t="s">
        <v>715</v>
      </c>
      <c r="B328" s="452"/>
      <c r="C328" s="452"/>
      <c r="D328" s="452"/>
      <c r="E328" s="1881">
        <f>E327+E290</f>
        <v>33.9</v>
      </c>
      <c r="F328" s="146"/>
      <c r="G328" s="146"/>
      <c r="H328" s="146"/>
      <c r="I328" s="146"/>
      <c r="J328" s="146"/>
      <c r="K328" s="146"/>
      <c r="L328" s="146"/>
      <c r="M328" s="405">
        <f aca="true" t="shared" si="15" ref="M328:S328">SUM(M291:M327)</f>
        <v>0</v>
      </c>
      <c r="N328" s="405">
        <f t="shared" si="15"/>
        <v>0</v>
      </c>
      <c r="O328" s="405">
        <f t="shared" si="15"/>
        <v>0</v>
      </c>
      <c r="P328" s="405">
        <f t="shared" si="15"/>
        <v>0</v>
      </c>
      <c r="Q328" s="405">
        <f t="shared" si="15"/>
        <v>0</v>
      </c>
      <c r="R328" s="405">
        <f t="shared" si="15"/>
        <v>0</v>
      </c>
      <c r="S328" s="405">
        <f t="shared" si="15"/>
        <v>0</v>
      </c>
      <c r="T328" s="405"/>
      <c r="U328" s="146"/>
      <c r="V328" s="417"/>
    </row>
    <row r="329" spans="1:22" ht="14.25">
      <c r="A329" s="148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404"/>
    </row>
    <row r="331" spans="1:5" ht="18">
      <c r="A331" s="1771" t="s">
        <v>1908</v>
      </c>
      <c r="E331" s="1772">
        <f>E290+E243+E211+E169+E117+E68+E26</f>
        <v>111.50000000000001</v>
      </c>
    </row>
    <row r="332" spans="1:5" ht="18">
      <c r="A332" s="1771" t="s">
        <v>1909</v>
      </c>
      <c r="E332" s="1772">
        <f>E327+E264+E217+E190+E153+E87+E45</f>
        <v>106.1</v>
      </c>
    </row>
    <row r="335" spans="1:5" ht="18">
      <c r="A335" s="1771" t="s">
        <v>2078</v>
      </c>
      <c r="E335" s="1976">
        <f>E332+E331</f>
        <v>217.60000000000002</v>
      </c>
    </row>
  </sheetData>
  <sheetProtection/>
  <mergeCells count="4">
    <mergeCell ref="A244:U244"/>
    <mergeCell ref="G291:K291"/>
    <mergeCell ref="A212:Y212"/>
    <mergeCell ref="A219:Y2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X338"/>
  <sheetViews>
    <sheetView zoomScale="75" zoomScaleNormal="75" zoomScalePageLayoutView="0" workbookViewId="0" topLeftCell="A1">
      <selection activeCell="A263" sqref="A263:V263"/>
    </sheetView>
  </sheetViews>
  <sheetFormatPr defaultColWidth="9.140625" defaultRowHeight="15"/>
  <cols>
    <col min="1" max="5" width="9.28125" style="0" bestFit="1" customWidth="1"/>
    <col min="6" max="6" width="16.28125" style="0" customWidth="1"/>
    <col min="7" max="7" width="27.57421875" style="0" customWidth="1"/>
    <col min="8" max="8" width="35.57421875" style="0" customWidth="1"/>
    <col min="9" max="9" width="19.140625" style="0" customWidth="1"/>
    <col min="10" max="10" width="18.8515625" style="0" customWidth="1"/>
    <col min="11" max="11" width="39.421875" style="0" customWidth="1"/>
    <col min="12" max="12" width="14.421875" style="0" customWidth="1"/>
    <col min="13" max="13" width="15.28125" style="0" customWidth="1"/>
    <col min="14" max="14" width="12.28125" style="0" customWidth="1"/>
    <col min="17" max="17" width="10.421875" style="0" customWidth="1"/>
    <col min="19" max="19" width="10.421875" style="0" customWidth="1"/>
  </cols>
  <sheetData>
    <row r="1" spans="1:22" ht="24">
      <c r="A1" s="2244" t="s">
        <v>734</v>
      </c>
      <c r="B1" s="2244"/>
      <c r="C1" s="2244"/>
      <c r="D1" s="2244"/>
      <c r="E1" s="2244"/>
      <c r="F1" s="2244"/>
      <c r="G1" s="2244"/>
      <c r="H1" s="2244"/>
      <c r="I1" s="2244"/>
      <c r="J1" s="2244"/>
      <c r="K1" s="2244"/>
      <c r="L1" s="2244"/>
      <c r="M1" s="2244"/>
      <c r="N1" s="2244"/>
      <c r="O1" s="2244"/>
      <c r="P1" s="2244"/>
      <c r="Q1" s="2244"/>
      <c r="R1" s="2244"/>
      <c r="S1" s="2244"/>
      <c r="T1" s="2244"/>
      <c r="U1" s="2244"/>
      <c r="V1" s="491"/>
    </row>
    <row r="2" spans="1:22" ht="24">
      <c r="A2" s="2249" t="s">
        <v>1271</v>
      </c>
      <c r="B2" s="2249"/>
      <c r="C2" s="2249"/>
      <c r="D2" s="2249"/>
      <c r="E2" s="2249"/>
      <c r="F2" s="2249"/>
      <c r="G2" s="2249"/>
      <c r="H2" s="2249"/>
      <c r="I2" s="2249"/>
      <c r="J2" s="2249"/>
      <c r="K2" s="2249"/>
      <c r="L2" s="2249"/>
      <c r="M2" s="2249"/>
      <c r="N2" s="2249"/>
      <c r="O2" s="2249"/>
      <c r="P2" s="2249"/>
      <c r="Q2" s="2249"/>
      <c r="R2" s="2249"/>
      <c r="S2" s="2249"/>
      <c r="T2" s="2249"/>
      <c r="U2" s="2249"/>
      <c r="V2" s="491"/>
    </row>
    <row r="3" spans="1:22" ht="24">
      <c r="A3" s="2250" t="s">
        <v>735</v>
      </c>
      <c r="B3" s="2251"/>
      <c r="C3" s="2251"/>
      <c r="D3" s="2251"/>
      <c r="E3" s="2251"/>
      <c r="F3" s="2251"/>
      <c r="G3" s="2251"/>
      <c r="H3" s="2251"/>
      <c r="I3" s="2251"/>
      <c r="J3" s="2251"/>
      <c r="K3" s="2252"/>
      <c r="L3" s="2252"/>
      <c r="M3" s="2252"/>
      <c r="N3" s="2252"/>
      <c r="O3" s="2252"/>
      <c r="P3" s="2252"/>
      <c r="Q3" s="2252"/>
      <c r="R3" s="2252"/>
      <c r="S3" s="2252"/>
      <c r="T3" s="2252"/>
      <c r="U3" s="2252"/>
      <c r="V3" s="491"/>
    </row>
    <row r="4" spans="1:22" ht="17.25">
      <c r="A4" s="2245" t="s">
        <v>183</v>
      </c>
      <c r="B4" s="2245" t="s">
        <v>184</v>
      </c>
      <c r="C4" s="2245" t="s">
        <v>185</v>
      </c>
      <c r="D4" s="2245" t="s">
        <v>736</v>
      </c>
      <c r="E4" s="2245" t="s">
        <v>187</v>
      </c>
      <c r="F4" s="2245" t="s">
        <v>737</v>
      </c>
      <c r="G4" s="2245" t="s">
        <v>335</v>
      </c>
      <c r="H4" s="2245" t="s">
        <v>191</v>
      </c>
      <c r="I4" s="2247" t="s">
        <v>190</v>
      </c>
      <c r="J4" s="2247"/>
      <c r="K4" s="2247" t="s">
        <v>192</v>
      </c>
      <c r="L4" s="2247" t="s">
        <v>738</v>
      </c>
      <c r="M4" s="2247"/>
      <c r="N4" s="2247"/>
      <c r="O4" s="2247"/>
      <c r="P4" s="2247"/>
      <c r="Q4" s="2247"/>
      <c r="R4" s="2247"/>
      <c r="S4" s="2247"/>
      <c r="T4" s="2247"/>
      <c r="U4" s="2247"/>
      <c r="V4" s="2247"/>
    </row>
    <row r="5" spans="1:22" ht="17.25">
      <c r="A5" s="2245"/>
      <c r="B5" s="2245"/>
      <c r="C5" s="2245"/>
      <c r="D5" s="2245"/>
      <c r="E5" s="2245"/>
      <c r="F5" s="2245"/>
      <c r="G5" s="2245"/>
      <c r="H5" s="2245"/>
      <c r="I5" s="2247" t="s">
        <v>195</v>
      </c>
      <c r="J5" s="2247" t="s">
        <v>739</v>
      </c>
      <c r="K5" s="2247"/>
      <c r="L5" s="2247" t="s">
        <v>298</v>
      </c>
      <c r="M5" s="2247" t="s">
        <v>740</v>
      </c>
      <c r="N5" s="2247"/>
      <c r="O5" s="2247"/>
      <c r="P5" s="2247"/>
      <c r="Q5" s="2247"/>
      <c r="R5" s="2247"/>
      <c r="S5" s="2247"/>
      <c r="T5" s="2247"/>
      <c r="U5" s="2247"/>
      <c r="V5" s="2247"/>
    </row>
    <row r="6" spans="1:24" ht="20.25">
      <c r="A6" s="2246"/>
      <c r="B6" s="2246"/>
      <c r="C6" s="2246"/>
      <c r="D6" s="2246"/>
      <c r="E6" s="2246"/>
      <c r="F6" s="2246"/>
      <c r="G6" s="2246"/>
      <c r="H6" s="2246"/>
      <c r="I6" s="2248"/>
      <c r="J6" s="2248"/>
      <c r="K6" s="2247"/>
      <c r="L6" s="2247"/>
      <c r="M6" s="1440" t="s">
        <v>309</v>
      </c>
      <c r="N6" s="1440" t="s">
        <v>364</v>
      </c>
      <c r="O6" s="1440" t="s">
        <v>341</v>
      </c>
      <c r="P6" s="1440" t="s">
        <v>724</v>
      </c>
      <c r="Q6" s="1440" t="s">
        <v>220</v>
      </c>
      <c r="R6" s="1440" t="s">
        <v>214</v>
      </c>
      <c r="S6" s="1440" t="s">
        <v>741</v>
      </c>
      <c r="T6" s="1440" t="s">
        <v>238</v>
      </c>
      <c r="U6" s="1441" t="s">
        <v>1278</v>
      </c>
      <c r="V6" s="1441" t="s">
        <v>462</v>
      </c>
      <c r="W6" s="1441" t="s">
        <v>154</v>
      </c>
      <c r="X6" s="1441" t="s">
        <v>1027</v>
      </c>
    </row>
    <row r="7" spans="1:22" ht="18" thickBot="1">
      <c r="A7" s="493">
        <v>1</v>
      </c>
      <c r="B7" s="493">
        <v>2</v>
      </c>
      <c r="C7" s="493">
        <v>3</v>
      </c>
      <c r="D7" s="493">
        <v>4</v>
      </c>
      <c r="E7" s="493">
        <v>5</v>
      </c>
      <c r="F7" s="493">
        <v>6</v>
      </c>
      <c r="G7" s="493">
        <v>7</v>
      </c>
      <c r="H7" s="493">
        <v>8</v>
      </c>
      <c r="I7" s="493">
        <v>9</v>
      </c>
      <c r="J7" s="493">
        <v>10</v>
      </c>
      <c r="K7" s="494">
        <v>11</v>
      </c>
      <c r="L7" s="494">
        <v>12</v>
      </c>
      <c r="M7" s="494">
        <v>13</v>
      </c>
      <c r="N7" s="494">
        <v>14</v>
      </c>
      <c r="O7" s="494">
        <v>15</v>
      </c>
      <c r="P7" s="494">
        <v>16</v>
      </c>
      <c r="Q7" s="494">
        <v>17</v>
      </c>
      <c r="R7" s="494">
        <v>18</v>
      </c>
      <c r="S7" s="494">
        <v>19</v>
      </c>
      <c r="T7" s="494">
        <v>20</v>
      </c>
      <c r="U7" s="492">
        <v>21</v>
      </c>
      <c r="V7" s="492">
        <v>22</v>
      </c>
    </row>
    <row r="8" spans="1:22" ht="18" thickBot="1">
      <c r="A8" s="2236" t="s">
        <v>742</v>
      </c>
      <c r="B8" s="2237"/>
      <c r="C8" s="2237"/>
      <c r="D8" s="2237"/>
      <c r="E8" s="2237"/>
      <c r="F8" s="2237"/>
      <c r="G8" s="2237"/>
      <c r="H8" s="2237"/>
      <c r="I8" s="2237"/>
      <c r="J8" s="2237"/>
      <c r="K8" s="2237"/>
      <c r="L8" s="2237"/>
      <c r="M8" s="2237"/>
      <c r="N8" s="2237"/>
      <c r="O8" s="2237"/>
      <c r="P8" s="2237"/>
      <c r="Q8" s="2237"/>
      <c r="R8" s="2237"/>
      <c r="S8" s="2237"/>
      <c r="T8" s="2237"/>
      <c r="U8" s="2262"/>
      <c r="V8" s="2263"/>
    </row>
    <row r="9" spans="1:24" ht="18">
      <c r="A9" s="510">
        <v>1</v>
      </c>
      <c r="B9" s="1430">
        <v>2</v>
      </c>
      <c r="C9" s="1431">
        <v>39.3</v>
      </c>
      <c r="D9" s="1432">
        <v>0.5</v>
      </c>
      <c r="E9" s="1433" t="s">
        <v>364</v>
      </c>
      <c r="F9" s="498" t="s">
        <v>348</v>
      </c>
      <c r="G9" s="495" t="s">
        <v>1272</v>
      </c>
      <c r="H9" s="503" t="s">
        <v>745</v>
      </c>
      <c r="I9" s="504" t="s">
        <v>1274</v>
      </c>
      <c r="J9" s="504" t="s">
        <v>743</v>
      </c>
      <c r="K9" s="504" t="s">
        <v>957</v>
      </c>
      <c r="L9" s="497">
        <v>2.08</v>
      </c>
      <c r="M9" s="497"/>
      <c r="N9" s="497">
        <v>2.08</v>
      </c>
      <c r="O9" s="497"/>
      <c r="P9" s="497"/>
      <c r="Q9" s="497"/>
      <c r="R9" s="497"/>
      <c r="S9" s="497"/>
      <c r="T9" s="497"/>
      <c r="U9" s="497"/>
      <c r="V9" s="1436"/>
      <c r="W9" s="1436"/>
      <c r="X9" s="1437"/>
    </row>
    <row r="10" spans="1:24" ht="34.5">
      <c r="A10" s="510">
        <v>2</v>
      </c>
      <c r="B10" s="1430">
        <v>4</v>
      </c>
      <c r="C10" s="1431">
        <v>28.1</v>
      </c>
      <c r="D10" s="1432">
        <v>1</v>
      </c>
      <c r="E10" s="1433" t="s">
        <v>309</v>
      </c>
      <c r="F10" s="498" t="s">
        <v>342</v>
      </c>
      <c r="G10" s="495" t="s">
        <v>1272</v>
      </c>
      <c r="H10" s="1434" t="s">
        <v>1273</v>
      </c>
      <c r="I10" s="504" t="s">
        <v>1274</v>
      </c>
      <c r="J10" s="504" t="s">
        <v>743</v>
      </c>
      <c r="K10" s="1435" t="s">
        <v>903</v>
      </c>
      <c r="L10" s="497">
        <v>7.08</v>
      </c>
      <c r="M10" s="497">
        <v>4.8</v>
      </c>
      <c r="N10" s="497">
        <v>1.14</v>
      </c>
      <c r="O10" s="497"/>
      <c r="P10" s="497">
        <v>1.14</v>
      </c>
      <c r="Q10" s="497"/>
      <c r="R10" s="497"/>
      <c r="S10" s="497"/>
      <c r="T10" s="497"/>
      <c r="U10" s="497"/>
      <c r="V10" s="1436"/>
      <c r="W10" s="1436"/>
      <c r="X10" s="1437"/>
    </row>
    <row r="11" spans="1:24" ht="34.5">
      <c r="A11" s="510">
        <v>3</v>
      </c>
      <c r="B11" s="1430">
        <v>14</v>
      </c>
      <c r="C11" s="1431">
        <v>3.3</v>
      </c>
      <c r="D11" s="1432">
        <v>0.9</v>
      </c>
      <c r="E11" s="1433" t="s">
        <v>309</v>
      </c>
      <c r="F11" s="498" t="s">
        <v>348</v>
      </c>
      <c r="G11" s="495" t="s">
        <v>1272</v>
      </c>
      <c r="H11" s="1434" t="s">
        <v>1273</v>
      </c>
      <c r="I11" s="504" t="s">
        <v>1274</v>
      </c>
      <c r="J11" s="504" t="s">
        <v>743</v>
      </c>
      <c r="K11" s="1435" t="s">
        <v>903</v>
      </c>
      <c r="L11" s="497">
        <v>6.37</v>
      </c>
      <c r="M11" s="497">
        <v>4.32</v>
      </c>
      <c r="N11" s="497">
        <v>1.02</v>
      </c>
      <c r="O11" s="497"/>
      <c r="P11" s="497">
        <v>1.02</v>
      </c>
      <c r="Q11" s="497"/>
      <c r="R11" s="497"/>
      <c r="S11" s="497"/>
      <c r="T11" s="497"/>
      <c r="U11" s="497"/>
      <c r="V11" s="1436"/>
      <c r="W11" s="1436"/>
      <c r="X11" s="1437"/>
    </row>
    <row r="12" spans="1:24" ht="18">
      <c r="A12" s="510">
        <v>4</v>
      </c>
      <c r="B12" s="1430">
        <v>15</v>
      </c>
      <c r="C12" s="1431">
        <v>11.1</v>
      </c>
      <c r="D12" s="1431">
        <v>0.9</v>
      </c>
      <c r="E12" s="1433" t="s">
        <v>364</v>
      </c>
      <c r="F12" s="498" t="s">
        <v>342</v>
      </c>
      <c r="G12" s="495" t="s">
        <v>1275</v>
      </c>
      <c r="H12" s="503" t="s">
        <v>745</v>
      </c>
      <c r="I12" s="504" t="s">
        <v>743</v>
      </c>
      <c r="J12" s="504" t="s">
        <v>743</v>
      </c>
      <c r="K12" s="518" t="s">
        <v>957</v>
      </c>
      <c r="L12" s="497">
        <v>3.75</v>
      </c>
      <c r="M12" s="497"/>
      <c r="N12" s="497">
        <v>3.75</v>
      </c>
      <c r="O12" s="497"/>
      <c r="P12" s="497"/>
      <c r="Q12" s="497"/>
      <c r="R12" s="497"/>
      <c r="S12" s="497"/>
      <c r="T12" s="497"/>
      <c r="U12" s="497"/>
      <c r="V12" s="1436"/>
      <c r="W12" s="1436"/>
      <c r="X12" s="1437"/>
    </row>
    <row r="13" spans="1:24" ht="18">
      <c r="A13" s="510">
        <v>5</v>
      </c>
      <c r="B13" s="1430">
        <v>35</v>
      </c>
      <c r="C13" s="1431">
        <v>25.3</v>
      </c>
      <c r="D13" s="1432">
        <v>0.8</v>
      </c>
      <c r="E13" s="1433" t="s">
        <v>309</v>
      </c>
      <c r="F13" s="498" t="s">
        <v>349</v>
      </c>
      <c r="G13" s="495" t="s">
        <v>1272</v>
      </c>
      <c r="H13" s="503" t="s">
        <v>1276</v>
      </c>
      <c r="I13" s="498" t="s">
        <v>531</v>
      </c>
      <c r="J13" s="498" t="s">
        <v>465</v>
      </c>
      <c r="K13" s="504" t="s">
        <v>1277</v>
      </c>
      <c r="L13" s="497">
        <v>6.03</v>
      </c>
      <c r="M13" s="497">
        <v>5.12</v>
      </c>
      <c r="N13" s="497"/>
      <c r="O13" s="497"/>
      <c r="P13" s="497"/>
      <c r="Q13" s="497"/>
      <c r="R13" s="497"/>
      <c r="S13" s="497">
        <v>0.91</v>
      </c>
      <c r="T13" s="497"/>
      <c r="U13" s="497"/>
      <c r="V13" s="1436"/>
      <c r="W13" s="1436"/>
      <c r="X13" s="1437"/>
    </row>
    <row r="14" spans="1:24" ht="18">
      <c r="A14" s="510">
        <v>6</v>
      </c>
      <c r="B14" s="1430">
        <v>36</v>
      </c>
      <c r="C14" s="1431">
        <v>27.2</v>
      </c>
      <c r="D14" s="1432">
        <v>1</v>
      </c>
      <c r="E14" s="1433" t="s">
        <v>309</v>
      </c>
      <c r="F14" s="498" t="s">
        <v>349</v>
      </c>
      <c r="G14" s="495" t="s">
        <v>1272</v>
      </c>
      <c r="H14" s="1438" t="s">
        <v>1276</v>
      </c>
      <c r="I14" s="498" t="s">
        <v>531</v>
      </c>
      <c r="J14" s="498" t="s">
        <v>465</v>
      </c>
      <c r="K14" s="504" t="s">
        <v>1277</v>
      </c>
      <c r="L14" s="497">
        <v>7.54</v>
      </c>
      <c r="M14" s="497">
        <v>6.4</v>
      </c>
      <c r="N14" s="497"/>
      <c r="O14" s="497"/>
      <c r="P14" s="497"/>
      <c r="Q14" s="497"/>
      <c r="R14" s="497"/>
      <c r="S14" s="497">
        <v>1.14</v>
      </c>
      <c r="T14" s="497"/>
      <c r="U14" s="497"/>
      <c r="V14" s="1436"/>
      <c r="W14" s="1436"/>
      <c r="X14" s="1437"/>
    </row>
    <row r="15" spans="1:24" ht="18">
      <c r="A15" s="510">
        <v>7</v>
      </c>
      <c r="B15" s="1430">
        <v>41</v>
      </c>
      <c r="C15" s="1431">
        <v>23.3</v>
      </c>
      <c r="D15" s="1432">
        <v>0.8</v>
      </c>
      <c r="E15" s="1433" t="s">
        <v>220</v>
      </c>
      <c r="F15" s="498" t="s">
        <v>215</v>
      </c>
      <c r="G15" s="495" t="s">
        <v>900</v>
      </c>
      <c r="H15" s="1438" t="s">
        <v>773</v>
      </c>
      <c r="I15" s="511" t="s">
        <v>1274</v>
      </c>
      <c r="J15" s="504" t="s">
        <v>743</v>
      </c>
      <c r="K15" s="511" t="s">
        <v>165</v>
      </c>
      <c r="L15" s="497">
        <v>2.96</v>
      </c>
      <c r="M15" s="500"/>
      <c r="N15" s="500"/>
      <c r="O15" s="500"/>
      <c r="P15" s="500"/>
      <c r="Q15" s="500">
        <v>2.96</v>
      </c>
      <c r="R15" s="500"/>
      <c r="S15" s="500"/>
      <c r="T15" s="500"/>
      <c r="U15" s="500"/>
      <c r="V15" s="501"/>
      <c r="W15" s="501"/>
      <c r="X15" s="537"/>
    </row>
    <row r="16" spans="1:22" ht="24">
      <c r="A16" s="2224" t="s">
        <v>298</v>
      </c>
      <c r="B16" s="2225"/>
      <c r="C16" s="2226"/>
      <c r="D16" s="759">
        <f>D15+D14+D13+D12+D11+D10+D9</f>
        <v>5.9</v>
      </c>
      <c r="E16" s="753"/>
      <c r="F16" s="754"/>
      <c r="G16" s="754"/>
      <c r="H16" s="753"/>
      <c r="I16" s="754"/>
      <c r="J16" s="754"/>
      <c r="K16" s="754"/>
      <c r="L16" s="1439">
        <f>L15+L14+L13+L12+L11+L10+L9</f>
        <v>35.81</v>
      </c>
      <c r="M16" s="1439">
        <f aca="true" t="shared" si="0" ref="M16:V16">M15+M14+M13+M12+M11+M10+M9</f>
        <v>20.64</v>
      </c>
      <c r="N16" s="1439">
        <f t="shared" si="0"/>
        <v>7.989999999999999</v>
      </c>
      <c r="O16" s="1439">
        <f t="shared" si="0"/>
        <v>0</v>
      </c>
      <c r="P16" s="1439">
        <f t="shared" si="0"/>
        <v>2.16</v>
      </c>
      <c r="Q16" s="1439">
        <f t="shared" si="0"/>
        <v>2.96</v>
      </c>
      <c r="R16" s="1439">
        <f t="shared" si="0"/>
        <v>0</v>
      </c>
      <c r="S16" s="1439">
        <f t="shared" si="0"/>
        <v>2.05</v>
      </c>
      <c r="T16" s="1439">
        <f t="shared" si="0"/>
        <v>0</v>
      </c>
      <c r="U16" s="1439">
        <f t="shared" si="0"/>
        <v>0</v>
      </c>
      <c r="V16" s="1439">
        <f t="shared" si="0"/>
        <v>0</v>
      </c>
    </row>
    <row r="17" spans="1:24" ht="18">
      <c r="A17" s="1752" t="s">
        <v>747</v>
      </c>
      <c r="B17" s="1752"/>
      <c r="C17" s="1752"/>
      <c r="D17" s="1752"/>
      <c r="E17" s="1752"/>
      <c r="F17" s="1752"/>
      <c r="G17" s="1752"/>
      <c r="H17" s="1753"/>
      <c r="I17" s="1752"/>
      <c r="J17" s="1752"/>
      <c r="K17" s="1752"/>
      <c r="L17" s="1754"/>
      <c r="M17" s="1754"/>
      <c r="N17" s="1754"/>
      <c r="O17" s="1754"/>
      <c r="P17" s="1754"/>
      <c r="Q17" s="1754"/>
      <c r="R17" s="1754"/>
      <c r="S17" s="1754"/>
      <c r="T17" s="1754"/>
      <c r="U17" s="1754"/>
      <c r="V17" s="1755"/>
      <c r="W17" s="1519"/>
      <c r="X17" s="1519"/>
    </row>
    <row r="18" spans="1:24" ht="18">
      <c r="A18" s="511">
        <v>1</v>
      </c>
      <c r="B18" s="1430">
        <v>2</v>
      </c>
      <c r="C18" s="1431">
        <v>12.1</v>
      </c>
      <c r="D18" s="1432">
        <v>0.7</v>
      </c>
      <c r="E18" s="1433" t="s">
        <v>309</v>
      </c>
      <c r="F18" s="498" t="s">
        <v>349</v>
      </c>
      <c r="G18" s="495" t="s">
        <v>900</v>
      </c>
      <c r="H18" s="1438"/>
      <c r="I18" s="511"/>
      <c r="J18" s="511"/>
      <c r="K18" s="504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1436"/>
      <c r="W18" s="1436"/>
      <c r="X18" s="1437"/>
    </row>
    <row r="19" spans="1:24" ht="18">
      <c r="A19" s="510">
        <v>2</v>
      </c>
      <c r="B19" s="1430">
        <v>2</v>
      </c>
      <c r="C19" s="1431">
        <v>21.4</v>
      </c>
      <c r="D19" s="1432">
        <v>0.5</v>
      </c>
      <c r="E19" s="1433" t="s">
        <v>309</v>
      </c>
      <c r="F19" s="498" t="s">
        <v>342</v>
      </c>
      <c r="G19" s="495" t="s">
        <v>900</v>
      </c>
      <c r="H19" s="1438"/>
      <c r="I19" s="511"/>
      <c r="J19" s="511"/>
      <c r="K19" s="504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1436"/>
      <c r="W19" s="1436"/>
      <c r="X19" s="1437"/>
    </row>
    <row r="20" spans="1:24" ht="18">
      <c r="A20" s="511">
        <v>3</v>
      </c>
      <c r="B20" s="1430">
        <v>2</v>
      </c>
      <c r="C20" s="1431">
        <v>21.3</v>
      </c>
      <c r="D20" s="1432">
        <v>0.6</v>
      </c>
      <c r="E20" s="1433" t="s">
        <v>309</v>
      </c>
      <c r="F20" s="498" t="s">
        <v>342</v>
      </c>
      <c r="G20" s="495" t="s">
        <v>1275</v>
      </c>
      <c r="H20" s="1438"/>
      <c r="I20" s="511"/>
      <c r="J20" s="511"/>
      <c r="K20" s="504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1436"/>
      <c r="W20" s="1436"/>
      <c r="X20" s="1437"/>
    </row>
    <row r="21" spans="1:24" ht="18">
      <c r="A21" s="510">
        <v>4</v>
      </c>
      <c r="B21" s="1430">
        <v>4</v>
      </c>
      <c r="C21" s="1431">
        <v>9.2</v>
      </c>
      <c r="D21" s="1432">
        <v>0.7</v>
      </c>
      <c r="E21" s="1433" t="s">
        <v>309</v>
      </c>
      <c r="F21" s="498" t="s">
        <v>387</v>
      </c>
      <c r="G21" s="495" t="s">
        <v>900</v>
      </c>
      <c r="H21" s="1438"/>
      <c r="I21" s="511"/>
      <c r="J21" s="511"/>
      <c r="K21" s="1435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1436"/>
      <c r="W21" s="1436"/>
      <c r="X21" s="1437"/>
    </row>
    <row r="22" spans="1:24" ht="18">
      <c r="A22" s="511">
        <v>5</v>
      </c>
      <c r="B22" s="1430">
        <v>15</v>
      </c>
      <c r="C22" s="1431">
        <v>6.4</v>
      </c>
      <c r="D22" s="1432">
        <v>0.3</v>
      </c>
      <c r="E22" s="1433" t="s">
        <v>309</v>
      </c>
      <c r="F22" s="498" t="s">
        <v>342</v>
      </c>
      <c r="G22" s="495" t="s">
        <v>900</v>
      </c>
      <c r="H22" s="1438"/>
      <c r="I22" s="511"/>
      <c r="J22" s="511"/>
      <c r="K22" s="504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1436"/>
      <c r="W22" s="1436"/>
      <c r="X22" s="1437"/>
    </row>
    <row r="23" spans="1:24" ht="18">
      <c r="A23" s="510">
        <v>6</v>
      </c>
      <c r="B23" s="1430">
        <v>16</v>
      </c>
      <c r="C23" s="1431">
        <v>4.4</v>
      </c>
      <c r="D23" s="1432">
        <v>0.8</v>
      </c>
      <c r="E23" s="1433" t="s">
        <v>309</v>
      </c>
      <c r="F23" s="498" t="s">
        <v>349</v>
      </c>
      <c r="G23" s="495" t="s">
        <v>900</v>
      </c>
      <c r="H23" s="1438"/>
      <c r="I23" s="511"/>
      <c r="J23" s="511"/>
      <c r="K23" s="1435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1436"/>
      <c r="W23" s="1436"/>
      <c r="X23" s="1437"/>
    </row>
    <row r="24" spans="1:24" ht="18">
      <c r="A24" s="511">
        <v>7</v>
      </c>
      <c r="B24" s="1430">
        <v>18</v>
      </c>
      <c r="C24" s="1431">
        <v>10.1</v>
      </c>
      <c r="D24" s="1432">
        <v>0.9</v>
      </c>
      <c r="E24" s="1433" t="s">
        <v>309</v>
      </c>
      <c r="F24" s="498" t="s">
        <v>825</v>
      </c>
      <c r="G24" s="495" t="s">
        <v>900</v>
      </c>
      <c r="H24" s="1438"/>
      <c r="I24" s="511"/>
      <c r="J24" s="511"/>
      <c r="K24" s="504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1436"/>
      <c r="W24" s="1436"/>
      <c r="X24" s="1437"/>
    </row>
    <row r="25" spans="1:24" ht="18">
      <c r="A25" s="510">
        <v>8</v>
      </c>
      <c r="B25" s="1430">
        <v>18</v>
      </c>
      <c r="C25" s="1431">
        <v>6.2</v>
      </c>
      <c r="D25" s="1431">
        <v>0.5</v>
      </c>
      <c r="E25" s="1433" t="s">
        <v>309</v>
      </c>
      <c r="F25" s="498" t="s">
        <v>348</v>
      </c>
      <c r="G25" s="495" t="s">
        <v>900</v>
      </c>
      <c r="H25" s="1438"/>
      <c r="I25" s="511"/>
      <c r="J25" s="511"/>
      <c r="K25" s="504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1436"/>
      <c r="W25" s="1436"/>
      <c r="X25" s="1437"/>
    </row>
    <row r="26" spans="1:24" ht="18">
      <c r="A26" s="511">
        <v>9</v>
      </c>
      <c r="B26" s="1430">
        <v>19</v>
      </c>
      <c r="C26" s="1442" t="s">
        <v>1106</v>
      </c>
      <c r="D26" s="1432">
        <v>0.6</v>
      </c>
      <c r="E26" s="1433" t="s">
        <v>309</v>
      </c>
      <c r="F26" s="498" t="s">
        <v>348</v>
      </c>
      <c r="G26" s="495" t="s">
        <v>900</v>
      </c>
      <c r="H26" s="1438"/>
      <c r="I26" s="511"/>
      <c r="J26" s="511"/>
      <c r="K26" s="504"/>
      <c r="L26" s="497"/>
      <c r="M26" s="500"/>
      <c r="N26" s="500"/>
      <c r="O26" s="500"/>
      <c r="P26" s="500"/>
      <c r="Q26" s="500"/>
      <c r="R26" s="500"/>
      <c r="S26" s="500"/>
      <c r="T26" s="500"/>
      <c r="U26" s="500"/>
      <c r="V26" s="501"/>
      <c r="W26" s="501"/>
      <c r="X26" s="537"/>
    </row>
    <row r="27" spans="1:24" ht="18">
      <c r="A27" s="510">
        <v>10</v>
      </c>
      <c r="B27" s="1430">
        <v>24</v>
      </c>
      <c r="C27" s="1431">
        <v>56.1</v>
      </c>
      <c r="D27" s="1432">
        <v>0.8</v>
      </c>
      <c r="E27" s="1433" t="s">
        <v>309</v>
      </c>
      <c r="F27" s="498" t="s">
        <v>1279</v>
      </c>
      <c r="G27" s="495" t="s">
        <v>900</v>
      </c>
      <c r="H27" s="1438"/>
      <c r="I27" s="511"/>
      <c r="J27" s="511"/>
      <c r="K27" s="504"/>
      <c r="L27" s="497"/>
      <c r="M27" s="500"/>
      <c r="N27" s="500"/>
      <c r="O27" s="500"/>
      <c r="P27" s="500"/>
      <c r="Q27" s="500"/>
      <c r="R27" s="500"/>
      <c r="S27" s="500"/>
      <c r="T27" s="500"/>
      <c r="U27" s="500"/>
      <c r="V27" s="501"/>
      <c r="W27" s="501"/>
      <c r="X27" s="537"/>
    </row>
    <row r="28" spans="1:24" ht="18">
      <c r="A28" s="511">
        <v>11</v>
      </c>
      <c r="B28" s="1430">
        <v>24</v>
      </c>
      <c r="C28" s="1430">
        <v>40</v>
      </c>
      <c r="D28" s="1432">
        <v>0.6</v>
      </c>
      <c r="E28" s="1433" t="s">
        <v>309</v>
      </c>
      <c r="F28" s="498" t="s">
        <v>1279</v>
      </c>
      <c r="G28" s="495" t="s">
        <v>900</v>
      </c>
      <c r="H28" s="1438"/>
      <c r="I28" s="511"/>
      <c r="J28" s="511"/>
      <c r="K28" s="504"/>
      <c r="L28" s="497"/>
      <c r="M28" s="500"/>
      <c r="N28" s="500"/>
      <c r="O28" s="500"/>
      <c r="P28" s="500"/>
      <c r="Q28" s="500"/>
      <c r="R28" s="500"/>
      <c r="S28" s="500"/>
      <c r="T28" s="500"/>
      <c r="U28" s="500"/>
      <c r="V28" s="501"/>
      <c r="W28" s="501"/>
      <c r="X28" s="537"/>
    </row>
    <row r="29" spans="1:24" ht="18">
      <c r="A29" s="510">
        <v>12</v>
      </c>
      <c r="B29" s="1430">
        <v>34</v>
      </c>
      <c r="C29" s="1431">
        <v>9.1</v>
      </c>
      <c r="D29" s="1431">
        <v>1</v>
      </c>
      <c r="E29" s="1433" t="s">
        <v>309</v>
      </c>
      <c r="F29" s="498" t="s">
        <v>349</v>
      </c>
      <c r="G29" s="495" t="s">
        <v>900</v>
      </c>
      <c r="H29" s="1438"/>
      <c r="I29" s="511"/>
      <c r="J29" s="511"/>
      <c r="K29" s="504"/>
      <c r="L29" s="497"/>
      <c r="M29" s="500"/>
      <c r="N29" s="497"/>
      <c r="O29" s="500"/>
      <c r="P29" s="500"/>
      <c r="Q29" s="500"/>
      <c r="R29" s="500"/>
      <c r="S29" s="500"/>
      <c r="T29" s="497"/>
      <c r="U29" s="497"/>
      <c r="V29" s="501"/>
      <c r="W29" s="501"/>
      <c r="X29" s="537"/>
    </row>
    <row r="30" spans="1:24" ht="18">
      <c r="A30" s="511">
        <v>13</v>
      </c>
      <c r="B30" s="1430">
        <v>34</v>
      </c>
      <c r="C30" s="1431">
        <v>26.1</v>
      </c>
      <c r="D30" s="1431">
        <v>1</v>
      </c>
      <c r="E30" s="1433" t="s">
        <v>309</v>
      </c>
      <c r="F30" s="498" t="s">
        <v>825</v>
      </c>
      <c r="G30" s="495" t="s">
        <v>900</v>
      </c>
      <c r="H30" s="1438"/>
      <c r="I30" s="511"/>
      <c r="J30" s="511"/>
      <c r="K30" s="511"/>
      <c r="L30" s="497"/>
      <c r="M30" s="500"/>
      <c r="N30" s="497"/>
      <c r="O30" s="500"/>
      <c r="P30" s="500"/>
      <c r="Q30" s="500"/>
      <c r="R30" s="500"/>
      <c r="S30" s="500"/>
      <c r="T30" s="497"/>
      <c r="U30" s="497"/>
      <c r="V30" s="501"/>
      <c r="W30" s="501"/>
      <c r="X30" s="537"/>
    </row>
    <row r="31" spans="1:24" ht="18">
      <c r="A31" s="510">
        <v>14</v>
      </c>
      <c r="B31" s="1430">
        <v>36</v>
      </c>
      <c r="C31" s="1431">
        <v>27.1</v>
      </c>
      <c r="D31" s="1432">
        <v>0.7</v>
      </c>
      <c r="E31" s="1433" t="s">
        <v>309</v>
      </c>
      <c r="F31" s="498" t="s">
        <v>349</v>
      </c>
      <c r="G31" s="495" t="s">
        <v>900</v>
      </c>
      <c r="H31" s="1438"/>
      <c r="I31" s="511"/>
      <c r="J31" s="511"/>
      <c r="K31" s="504"/>
      <c r="L31" s="497"/>
      <c r="M31" s="500"/>
      <c r="N31" s="497"/>
      <c r="O31" s="500"/>
      <c r="P31" s="500"/>
      <c r="Q31" s="500"/>
      <c r="R31" s="500"/>
      <c r="S31" s="500"/>
      <c r="T31" s="497"/>
      <c r="U31" s="497"/>
      <c r="V31" s="501"/>
      <c r="W31" s="501"/>
      <c r="X31" s="537"/>
    </row>
    <row r="32" spans="1:22" ht="24">
      <c r="A32" s="2240" t="s">
        <v>298</v>
      </c>
      <c r="B32" s="2240"/>
      <c r="C32" s="2240"/>
      <c r="D32" s="1040">
        <f>D31+D30+D29+D28+D27+D26+D25+D24+D23+D22+D21+D20+D19+D18</f>
        <v>9.7</v>
      </c>
      <c r="E32" s="754"/>
      <c r="F32" s="754"/>
      <c r="G32" s="754"/>
      <c r="H32" s="753"/>
      <c r="I32" s="765"/>
      <c r="J32" s="765"/>
      <c r="K32" s="765"/>
      <c r="L32" s="766"/>
      <c r="M32" s="766"/>
      <c r="N32" s="766"/>
      <c r="O32" s="766"/>
      <c r="P32" s="766"/>
      <c r="Q32" s="766"/>
      <c r="R32" s="766"/>
      <c r="S32" s="766"/>
      <c r="T32" s="766"/>
      <c r="U32" s="53"/>
      <c r="V32" s="53"/>
    </row>
    <row r="33" spans="1:22" ht="18" thickBot="1">
      <c r="A33" s="2239" t="s">
        <v>244</v>
      </c>
      <c r="B33" s="2239"/>
      <c r="C33" s="2239"/>
      <c r="D33" s="1756">
        <f>D32+D16</f>
        <v>15.6</v>
      </c>
      <c r="E33" s="513"/>
      <c r="F33" s="513"/>
      <c r="G33" s="513"/>
      <c r="H33" s="514"/>
      <c r="I33" s="509"/>
      <c r="J33" s="509"/>
      <c r="K33" s="509"/>
      <c r="L33" s="515"/>
      <c r="M33" s="515"/>
      <c r="N33" s="515"/>
      <c r="O33" s="515"/>
      <c r="P33" s="515"/>
      <c r="Q33" s="515"/>
      <c r="R33" s="515"/>
      <c r="S33" s="515"/>
      <c r="T33" s="515"/>
      <c r="U33" s="516"/>
      <c r="V33" s="516"/>
    </row>
    <row r="34" spans="1:22" ht="18" thickBot="1">
      <c r="A34" s="2236" t="s">
        <v>751</v>
      </c>
      <c r="B34" s="2237"/>
      <c r="C34" s="2237"/>
      <c r="D34" s="2237"/>
      <c r="E34" s="2237"/>
      <c r="F34" s="2237"/>
      <c r="G34" s="2237"/>
      <c r="H34" s="2237"/>
      <c r="I34" s="2237"/>
      <c r="J34" s="2237"/>
      <c r="K34" s="2237"/>
      <c r="L34" s="2237"/>
      <c r="M34" s="2237"/>
      <c r="N34" s="2237"/>
      <c r="O34" s="2237"/>
      <c r="P34" s="2237"/>
      <c r="Q34" s="2237"/>
      <c r="R34" s="2237"/>
      <c r="S34" s="2237"/>
      <c r="T34" s="2237"/>
      <c r="U34" s="2237"/>
      <c r="V34" s="2238"/>
    </row>
    <row r="35" spans="1:24" ht="34.5">
      <c r="A35" s="511">
        <v>1</v>
      </c>
      <c r="B35" s="1430">
        <v>27</v>
      </c>
      <c r="C35" s="1431">
        <v>15.4</v>
      </c>
      <c r="D35" s="1432">
        <v>1</v>
      </c>
      <c r="E35" s="496" t="s">
        <v>309</v>
      </c>
      <c r="F35" s="495" t="s">
        <v>348</v>
      </c>
      <c r="G35" s="495" t="s">
        <v>1272</v>
      </c>
      <c r="H35" s="1444" t="s">
        <v>1362</v>
      </c>
      <c r="I35" s="498" t="s">
        <v>531</v>
      </c>
      <c r="J35" s="498" t="s">
        <v>465</v>
      </c>
      <c r="K35" s="1433" t="s">
        <v>1485</v>
      </c>
      <c r="L35" s="497">
        <v>6.7</v>
      </c>
      <c r="M35" s="1449">
        <v>5.12</v>
      </c>
      <c r="N35" s="497">
        <v>0.91</v>
      </c>
      <c r="O35" s="497">
        <v>0.67</v>
      </c>
      <c r="P35" s="497"/>
      <c r="Q35" s="497"/>
      <c r="R35" s="497"/>
      <c r="S35" s="497"/>
      <c r="T35" s="497"/>
      <c r="U35" s="1437"/>
      <c r="V35" s="537"/>
      <c r="W35" s="537"/>
      <c r="X35" s="537"/>
    </row>
    <row r="36" spans="1:24" ht="18">
      <c r="A36" s="511">
        <v>2</v>
      </c>
      <c r="B36" s="1430">
        <v>27</v>
      </c>
      <c r="C36" s="1430">
        <v>2</v>
      </c>
      <c r="D36" s="1432">
        <v>0.4</v>
      </c>
      <c r="E36" s="1433" t="s">
        <v>364</v>
      </c>
      <c r="F36" s="498" t="s">
        <v>348</v>
      </c>
      <c r="G36" s="495" t="s">
        <v>1272</v>
      </c>
      <c r="H36" s="1444" t="s">
        <v>745</v>
      </c>
      <c r="I36" s="498" t="s">
        <v>1274</v>
      </c>
      <c r="J36" s="518" t="s">
        <v>743</v>
      </c>
      <c r="K36" s="498" t="s">
        <v>367</v>
      </c>
      <c r="L36" s="1449">
        <v>1.67</v>
      </c>
      <c r="M36" s="1449"/>
      <c r="N36" s="497">
        <v>1.67</v>
      </c>
      <c r="O36" s="497"/>
      <c r="P36" s="497"/>
      <c r="Q36" s="497"/>
      <c r="R36" s="497"/>
      <c r="S36" s="497"/>
      <c r="T36" s="497"/>
      <c r="U36" s="1437"/>
      <c r="V36" s="537"/>
      <c r="W36" s="537"/>
      <c r="X36" s="537"/>
    </row>
    <row r="37" spans="1:24" ht="18">
      <c r="A37" s="511">
        <v>3</v>
      </c>
      <c r="B37" s="1430">
        <v>28</v>
      </c>
      <c r="C37" s="1431">
        <v>20.1</v>
      </c>
      <c r="D37" s="1432">
        <v>1</v>
      </c>
      <c r="E37" s="1433" t="s">
        <v>309</v>
      </c>
      <c r="F37" s="498" t="s">
        <v>348</v>
      </c>
      <c r="G37" s="495" t="s">
        <v>1272</v>
      </c>
      <c r="H37" s="503" t="s">
        <v>1293</v>
      </c>
      <c r="I37" s="504" t="s">
        <v>531</v>
      </c>
      <c r="J37" s="504" t="s">
        <v>465</v>
      </c>
      <c r="K37" s="503" t="s">
        <v>1294</v>
      </c>
      <c r="L37" s="497">
        <v>7.54</v>
      </c>
      <c r="M37" s="1449">
        <v>6.4</v>
      </c>
      <c r="N37" s="497"/>
      <c r="O37" s="497"/>
      <c r="P37" s="497"/>
      <c r="Q37" s="497"/>
      <c r="R37" s="497">
        <v>1.14</v>
      </c>
      <c r="S37" s="497"/>
      <c r="T37" s="497"/>
      <c r="U37" s="1437"/>
      <c r="V37" s="537"/>
      <c r="W37" s="537"/>
      <c r="X37" s="537"/>
    </row>
    <row r="38" spans="1:24" ht="18">
      <c r="A38" s="511">
        <v>4</v>
      </c>
      <c r="B38" s="1430">
        <v>30</v>
      </c>
      <c r="C38" s="1431">
        <v>26.1</v>
      </c>
      <c r="D38" s="1432">
        <v>0.9</v>
      </c>
      <c r="E38" s="1433" t="s">
        <v>309</v>
      </c>
      <c r="F38" s="498" t="s">
        <v>342</v>
      </c>
      <c r="G38" s="495" t="s">
        <v>1272</v>
      </c>
      <c r="H38" s="1444" t="s">
        <v>1281</v>
      </c>
      <c r="I38" s="1435" t="s">
        <v>531</v>
      </c>
      <c r="J38" s="1435" t="s">
        <v>465</v>
      </c>
      <c r="K38" s="495" t="s">
        <v>1156</v>
      </c>
      <c r="L38" s="497">
        <v>6.79</v>
      </c>
      <c r="M38" s="1449">
        <v>5.76</v>
      </c>
      <c r="N38" s="497">
        <v>1.03</v>
      </c>
      <c r="O38" s="497"/>
      <c r="P38" s="497"/>
      <c r="Q38" s="497"/>
      <c r="R38" s="497"/>
      <c r="S38" s="497"/>
      <c r="T38" s="497"/>
      <c r="U38" s="1437"/>
      <c r="V38" s="537"/>
      <c r="W38" s="537"/>
      <c r="X38" s="537"/>
    </row>
    <row r="39" spans="1:24" ht="18">
      <c r="A39" s="511">
        <v>5</v>
      </c>
      <c r="B39" s="1430">
        <v>30</v>
      </c>
      <c r="C39" s="1431">
        <v>16.2</v>
      </c>
      <c r="D39" s="1432">
        <v>1</v>
      </c>
      <c r="E39" s="1433" t="s">
        <v>309</v>
      </c>
      <c r="F39" s="498" t="s">
        <v>348</v>
      </c>
      <c r="G39" s="495" t="s">
        <v>1272</v>
      </c>
      <c r="H39" s="1444" t="s">
        <v>1281</v>
      </c>
      <c r="I39" s="1435" t="s">
        <v>531</v>
      </c>
      <c r="J39" s="1435" t="s">
        <v>465</v>
      </c>
      <c r="K39" s="495" t="s">
        <v>1156</v>
      </c>
      <c r="L39" s="497">
        <v>7.54</v>
      </c>
      <c r="M39" s="1449">
        <v>6.4</v>
      </c>
      <c r="N39" s="497">
        <v>1.14</v>
      </c>
      <c r="O39" s="497"/>
      <c r="P39" s="497"/>
      <c r="Q39" s="497"/>
      <c r="R39" s="497"/>
      <c r="S39" s="497"/>
      <c r="T39" s="497"/>
      <c r="U39" s="1437"/>
      <c r="V39" s="537"/>
      <c r="W39" s="537"/>
      <c r="X39" s="537"/>
    </row>
    <row r="40" spans="1:24" ht="18">
      <c r="A40" s="511">
        <v>6</v>
      </c>
      <c r="B40" s="1430">
        <v>51</v>
      </c>
      <c r="C40" s="1431">
        <v>1.1</v>
      </c>
      <c r="D40" s="1432">
        <v>0.9</v>
      </c>
      <c r="E40" s="1433" t="s">
        <v>309</v>
      </c>
      <c r="F40" s="498" t="s">
        <v>348</v>
      </c>
      <c r="G40" s="495" t="s">
        <v>1272</v>
      </c>
      <c r="H40" s="503" t="s">
        <v>1293</v>
      </c>
      <c r="I40" s="504" t="s">
        <v>531</v>
      </c>
      <c r="J40" s="504" t="s">
        <v>465</v>
      </c>
      <c r="K40" s="503" t="s">
        <v>1294</v>
      </c>
      <c r="L40" s="497">
        <v>6.79</v>
      </c>
      <c r="M40" s="1449">
        <v>5.76</v>
      </c>
      <c r="N40" s="497"/>
      <c r="O40" s="497"/>
      <c r="P40" s="497"/>
      <c r="Q40" s="497"/>
      <c r="R40" s="497">
        <v>1.03</v>
      </c>
      <c r="S40" s="497"/>
      <c r="T40" s="497"/>
      <c r="U40" s="1437"/>
      <c r="V40" s="537"/>
      <c r="W40" s="537"/>
      <c r="X40" s="537"/>
    </row>
    <row r="41" spans="1:24" ht="18">
      <c r="A41" s="511">
        <v>7</v>
      </c>
      <c r="B41" s="1430">
        <v>52</v>
      </c>
      <c r="C41" s="1431">
        <v>22.2</v>
      </c>
      <c r="D41" s="1432">
        <v>0.9</v>
      </c>
      <c r="E41" s="1433" t="s">
        <v>309</v>
      </c>
      <c r="F41" s="498" t="s">
        <v>349</v>
      </c>
      <c r="G41" s="495" t="s">
        <v>1272</v>
      </c>
      <c r="H41" s="503" t="s">
        <v>1293</v>
      </c>
      <c r="I41" s="504" t="s">
        <v>531</v>
      </c>
      <c r="J41" s="504" t="s">
        <v>465</v>
      </c>
      <c r="K41" s="1438" t="s">
        <v>1294</v>
      </c>
      <c r="L41" s="497">
        <v>6.79</v>
      </c>
      <c r="M41" s="1449">
        <v>5.76</v>
      </c>
      <c r="N41" s="497"/>
      <c r="O41" s="497"/>
      <c r="P41" s="497"/>
      <c r="Q41" s="497"/>
      <c r="R41" s="497">
        <v>1.03</v>
      </c>
      <c r="S41" s="497"/>
      <c r="T41" s="497"/>
      <c r="U41" s="1437"/>
      <c r="V41" s="537"/>
      <c r="W41" s="537"/>
      <c r="X41" s="537"/>
    </row>
    <row r="42" spans="1:24" ht="18">
      <c r="A42" s="511">
        <v>8</v>
      </c>
      <c r="B42" s="1430">
        <v>53</v>
      </c>
      <c r="C42" s="1431">
        <v>22.1</v>
      </c>
      <c r="D42" s="1432">
        <v>1</v>
      </c>
      <c r="E42" s="1433" t="s">
        <v>309</v>
      </c>
      <c r="F42" s="498" t="s">
        <v>349</v>
      </c>
      <c r="G42" s="495" t="s">
        <v>1272</v>
      </c>
      <c r="H42" s="503" t="s">
        <v>1276</v>
      </c>
      <c r="I42" s="498" t="s">
        <v>531</v>
      </c>
      <c r="J42" s="498" t="s">
        <v>465</v>
      </c>
      <c r="K42" s="504" t="s">
        <v>1277</v>
      </c>
      <c r="L42" s="497">
        <v>7.54</v>
      </c>
      <c r="M42" s="1449">
        <v>6.4</v>
      </c>
      <c r="N42" s="497"/>
      <c r="O42" s="497"/>
      <c r="P42" s="497"/>
      <c r="Q42" s="497"/>
      <c r="R42" s="497"/>
      <c r="S42" s="497">
        <v>1.14</v>
      </c>
      <c r="T42" s="497"/>
      <c r="U42" s="1437"/>
      <c r="V42" s="537"/>
      <c r="W42" s="537"/>
      <c r="X42" s="537"/>
    </row>
    <row r="43" spans="1:24" ht="18">
      <c r="A43" s="511">
        <v>9</v>
      </c>
      <c r="B43" s="1430">
        <v>53</v>
      </c>
      <c r="C43" s="1431">
        <v>27.1</v>
      </c>
      <c r="D43" s="1432">
        <v>0.9</v>
      </c>
      <c r="E43" s="1433" t="s">
        <v>309</v>
      </c>
      <c r="F43" s="498" t="s">
        <v>348</v>
      </c>
      <c r="G43" s="495" t="s">
        <v>1272</v>
      </c>
      <c r="H43" s="1444" t="s">
        <v>1319</v>
      </c>
      <c r="I43" s="498" t="s">
        <v>1274</v>
      </c>
      <c r="J43" s="525" t="s">
        <v>743</v>
      </c>
      <c r="K43" s="498" t="s">
        <v>756</v>
      </c>
      <c r="L43" s="497">
        <v>7.2</v>
      </c>
      <c r="M43" s="1449">
        <v>7.2</v>
      </c>
      <c r="N43" s="497"/>
      <c r="O43" s="497"/>
      <c r="P43" s="497"/>
      <c r="Q43" s="497"/>
      <c r="R43" s="497"/>
      <c r="S43" s="497"/>
      <c r="T43" s="497"/>
      <c r="U43" s="1437"/>
      <c r="V43" s="537"/>
      <c r="W43" s="537"/>
      <c r="X43" s="537"/>
    </row>
    <row r="44" spans="1:24" ht="18">
      <c r="A44" s="511">
        <v>10</v>
      </c>
      <c r="B44" s="1430">
        <v>55</v>
      </c>
      <c r="C44" s="1431">
        <v>18.3</v>
      </c>
      <c r="D44" s="1432">
        <v>0.9</v>
      </c>
      <c r="E44" s="1433" t="s">
        <v>309</v>
      </c>
      <c r="F44" s="498" t="s">
        <v>348</v>
      </c>
      <c r="G44" s="495" t="s">
        <v>1272</v>
      </c>
      <c r="H44" s="503" t="s">
        <v>1276</v>
      </c>
      <c r="I44" s="498" t="s">
        <v>531</v>
      </c>
      <c r="J44" s="498" t="s">
        <v>465</v>
      </c>
      <c r="K44" s="504" t="s">
        <v>1277</v>
      </c>
      <c r="L44" s="497">
        <v>6.79</v>
      </c>
      <c r="M44" s="1449">
        <v>5.76</v>
      </c>
      <c r="N44" s="497"/>
      <c r="O44" s="497"/>
      <c r="P44" s="497"/>
      <c r="Q44" s="497"/>
      <c r="R44" s="497"/>
      <c r="S44" s="497">
        <v>1.03</v>
      </c>
      <c r="T44" s="497"/>
      <c r="U44" s="1437"/>
      <c r="V44" s="537"/>
      <c r="W44" s="537"/>
      <c r="X44" s="537"/>
    </row>
    <row r="45" spans="1:24" ht="18">
      <c r="A45" s="511">
        <v>11</v>
      </c>
      <c r="B45" s="1430">
        <v>58</v>
      </c>
      <c r="C45" s="1431">
        <v>13.3</v>
      </c>
      <c r="D45" s="1432">
        <v>1</v>
      </c>
      <c r="E45" s="1433" t="s">
        <v>309</v>
      </c>
      <c r="F45" s="504" t="s">
        <v>342</v>
      </c>
      <c r="G45" s="495" t="s">
        <v>1272</v>
      </c>
      <c r="H45" s="1444" t="s">
        <v>1281</v>
      </c>
      <c r="I45" s="1435" t="s">
        <v>531</v>
      </c>
      <c r="J45" s="1456" t="s">
        <v>465</v>
      </c>
      <c r="K45" s="498" t="s">
        <v>1156</v>
      </c>
      <c r="L45" s="497">
        <v>7.54</v>
      </c>
      <c r="M45" s="1449">
        <v>6.4</v>
      </c>
      <c r="N45" s="497">
        <v>1.14</v>
      </c>
      <c r="O45" s="497"/>
      <c r="P45" s="497"/>
      <c r="Q45" s="497"/>
      <c r="R45" s="497"/>
      <c r="S45" s="497"/>
      <c r="T45" s="497"/>
      <c r="U45" s="1437"/>
      <c r="V45" s="537"/>
      <c r="W45" s="537"/>
      <c r="X45" s="537"/>
    </row>
    <row r="46" spans="1:24" ht="18">
      <c r="A46" s="511">
        <v>12</v>
      </c>
      <c r="B46" s="503">
        <v>58</v>
      </c>
      <c r="C46" s="503">
        <v>23.1</v>
      </c>
      <c r="D46" s="1556">
        <v>0.6</v>
      </c>
      <c r="E46" s="1433" t="s">
        <v>309</v>
      </c>
      <c r="F46" s="498" t="s">
        <v>348</v>
      </c>
      <c r="G46" s="495" t="s">
        <v>1272</v>
      </c>
      <c r="H46" s="503" t="s">
        <v>1276</v>
      </c>
      <c r="I46" s="498" t="s">
        <v>531</v>
      </c>
      <c r="J46" s="498" t="s">
        <v>465</v>
      </c>
      <c r="K46" s="504" t="s">
        <v>1277</v>
      </c>
      <c r="L46" s="497">
        <v>4.52</v>
      </c>
      <c r="M46" s="1449">
        <v>3.84</v>
      </c>
      <c r="N46" s="497"/>
      <c r="O46" s="497"/>
      <c r="P46" s="497"/>
      <c r="Q46" s="497"/>
      <c r="R46" s="497"/>
      <c r="S46" s="497">
        <v>0.68</v>
      </c>
      <c r="T46" s="497"/>
      <c r="U46" s="1437"/>
      <c r="V46" s="537"/>
      <c r="W46" s="537"/>
      <c r="X46" s="537"/>
    </row>
    <row r="47" spans="1:24" ht="18">
      <c r="A47" s="511">
        <v>13</v>
      </c>
      <c r="B47" s="503">
        <v>58</v>
      </c>
      <c r="C47" s="503">
        <v>23.3</v>
      </c>
      <c r="D47" s="1556">
        <v>0.2</v>
      </c>
      <c r="E47" s="1433" t="s">
        <v>309</v>
      </c>
      <c r="F47" s="498" t="s">
        <v>348</v>
      </c>
      <c r="G47" s="495" t="s">
        <v>1272</v>
      </c>
      <c r="H47" s="503" t="s">
        <v>1276</v>
      </c>
      <c r="I47" s="498" t="s">
        <v>531</v>
      </c>
      <c r="J47" s="498" t="s">
        <v>465</v>
      </c>
      <c r="K47" s="504" t="s">
        <v>1277</v>
      </c>
      <c r="L47" s="497">
        <v>1.51</v>
      </c>
      <c r="M47" s="1449">
        <v>1.28</v>
      </c>
      <c r="N47" s="497"/>
      <c r="O47" s="497"/>
      <c r="P47" s="497"/>
      <c r="Q47" s="497"/>
      <c r="R47" s="497"/>
      <c r="S47" s="497">
        <v>0.23</v>
      </c>
      <c r="T47" s="497"/>
      <c r="U47" s="1437"/>
      <c r="V47" s="537"/>
      <c r="W47" s="537"/>
      <c r="X47" s="537"/>
    </row>
    <row r="48" spans="1:24" ht="18">
      <c r="A48" s="511">
        <v>14</v>
      </c>
      <c r="B48" s="504">
        <v>58</v>
      </c>
      <c r="C48" s="498" t="s">
        <v>1307</v>
      </c>
      <c r="D48" s="499">
        <v>0.7</v>
      </c>
      <c r="E48" s="1433" t="s">
        <v>309</v>
      </c>
      <c r="F48" s="498" t="s">
        <v>342</v>
      </c>
      <c r="G48" s="495" t="s">
        <v>900</v>
      </c>
      <c r="H48" s="1444" t="s">
        <v>1281</v>
      </c>
      <c r="I48" s="1435" t="s">
        <v>531</v>
      </c>
      <c r="J48" s="1435" t="s">
        <v>465</v>
      </c>
      <c r="K48" s="498" t="s">
        <v>1156</v>
      </c>
      <c r="L48" s="497">
        <v>5.28</v>
      </c>
      <c r="M48" s="1449">
        <v>4.48</v>
      </c>
      <c r="N48" s="497">
        <v>0.8</v>
      </c>
      <c r="O48" s="497"/>
      <c r="P48" s="497"/>
      <c r="Q48" s="497"/>
      <c r="R48" s="497"/>
      <c r="S48" s="497"/>
      <c r="T48" s="497"/>
      <c r="U48" s="1437"/>
      <c r="V48" s="537"/>
      <c r="W48" s="537"/>
      <c r="X48" s="537"/>
    </row>
    <row r="49" spans="1:24" ht="18">
      <c r="A49" s="511">
        <v>15</v>
      </c>
      <c r="B49" s="1430">
        <v>59</v>
      </c>
      <c r="C49" s="1431">
        <v>3.1</v>
      </c>
      <c r="D49" s="1432">
        <v>0.2</v>
      </c>
      <c r="E49" s="1433" t="s">
        <v>309</v>
      </c>
      <c r="F49" s="498" t="s">
        <v>348</v>
      </c>
      <c r="G49" s="495" t="s">
        <v>900</v>
      </c>
      <c r="H49" s="1444" t="s">
        <v>1319</v>
      </c>
      <c r="I49" s="1435" t="s">
        <v>531</v>
      </c>
      <c r="J49" s="1435" t="s">
        <v>465</v>
      </c>
      <c r="K49" s="498" t="s">
        <v>756</v>
      </c>
      <c r="L49" s="497">
        <v>1.6</v>
      </c>
      <c r="M49" s="1449">
        <v>1.6</v>
      </c>
      <c r="N49" s="497"/>
      <c r="O49" s="497"/>
      <c r="P49" s="497"/>
      <c r="Q49" s="497"/>
      <c r="R49" s="497"/>
      <c r="S49" s="497"/>
      <c r="T49" s="497"/>
      <c r="U49" s="1437"/>
      <c r="V49" s="537"/>
      <c r="W49" s="537"/>
      <c r="X49" s="537"/>
    </row>
    <row r="50" spans="1:24" ht="18">
      <c r="A50" s="511">
        <v>16</v>
      </c>
      <c r="B50" s="503">
        <v>60</v>
      </c>
      <c r="C50" s="1433" t="s">
        <v>1486</v>
      </c>
      <c r="D50" s="1556">
        <v>1</v>
      </c>
      <c r="E50" s="1433" t="s">
        <v>309</v>
      </c>
      <c r="F50" s="498" t="s">
        <v>349</v>
      </c>
      <c r="G50" s="495" t="s">
        <v>1272</v>
      </c>
      <c r="H50" s="503" t="s">
        <v>1276</v>
      </c>
      <c r="I50" s="498" t="s">
        <v>531</v>
      </c>
      <c r="J50" s="498" t="s">
        <v>465</v>
      </c>
      <c r="K50" s="504" t="s">
        <v>1277</v>
      </c>
      <c r="L50" s="497">
        <v>7.54</v>
      </c>
      <c r="M50" s="1449">
        <v>6.4</v>
      </c>
      <c r="N50" s="497"/>
      <c r="O50" s="497"/>
      <c r="P50" s="497"/>
      <c r="Q50" s="497"/>
      <c r="R50" s="497"/>
      <c r="S50" s="497">
        <v>1.14</v>
      </c>
      <c r="T50" s="497"/>
      <c r="U50" s="1437"/>
      <c r="V50" s="537"/>
      <c r="W50" s="537"/>
      <c r="X50" s="537"/>
    </row>
    <row r="51" spans="1:24" ht="18">
      <c r="A51" s="511">
        <v>17</v>
      </c>
      <c r="B51" s="503">
        <v>60</v>
      </c>
      <c r="C51" s="503">
        <v>6.1</v>
      </c>
      <c r="D51" s="1556">
        <v>0.6</v>
      </c>
      <c r="E51" s="1433" t="s">
        <v>309</v>
      </c>
      <c r="F51" s="498" t="s">
        <v>348</v>
      </c>
      <c r="G51" s="495" t="s">
        <v>1272</v>
      </c>
      <c r="H51" s="503" t="s">
        <v>1276</v>
      </c>
      <c r="I51" s="498" t="s">
        <v>531</v>
      </c>
      <c r="J51" s="498" t="s">
        <v>465</v>
      </c>
      <c r="K51" s="504" t="s">
        <v>1277</v>
      </c>
      <c r="L51" s="497">
        <v>4.65</v>
      </c>
      <c r="M51" s="1449">
        <v>3.84</v>
      </c>
      <c r="N51" s="497"/>
      <c r="O51" s="497"/>
      <c r="P51" s="497">
        <v>0.13</v>
      </c>
      <c r="Q51" s="497"/>
      <c r="R51" s="497"/>
      <c r="S51" s="497">
        <v>0.68</v>
      </c>
      <c r="T51" s="497"/>
      <c r="U51" s="1437"/>
      <c r="V51" s="537"/>
      <c r="W51" s="537"/>
      <c r="X51" s="537"/>
    </row>
    <row r="52" spans="1:24" ht="18">
      <c r="A52" s="511">
        <v>18</v>
      </c>
      <c r="B52" s="503">
        <v>60</v>
      </c>
      <c r="C52" s="503">
        <v>14.3</v>
      </c>
      <c r="D52" s="1556">
        <v>0.9</v>
      </c>
      <c r="E52" s="1433" t="s">
        <v>309</v>
      </c>
      <c r="F52" s="498" t="s">
        <v>349</v>
      </c>
      <c r="G52" s="495" t="s">
        <v>1272</v>
      </c>
      <c r="H52" s="503" t="s">
        <v>1276</v>
      </c>
      <c r="I52" s="498" t="s">
        <v>531</v>
      </c>
      <c r="J52" s="498" t="s">
        <v>465</v>
      </c>
      <c r="K52" s="504" t="s">
        <v>1277</v>
      </c>
      <c r="L52" s="497">
        <v>6.79</v>
      </c>
      <c r="M52" s="1449">
        <v>5.76</v>
      </c>
      <c r="N52" s="497"/>
      <c r="O52" s="497"/>
      <c r="P52" s="497"/>
      <c r="Q52" s="497"/>
      <c r="R52" s="497"/>
      <c r="S52" s="497">
        <v>1.03</v>
      </c>
      <c r="T52" s="497"/>
      <c r="U52" s="1437"/>
      <c r="V52" s="537"/>
      <c r="W52" s="537"/>
      <c r="X52" s="537"/>
    </row>
    <row r="53" spans="1:24" ht="18">
      <c r="A53" s="511">
        <v>19</v>
      </c>
      <c r="B53" s="503">
        <v>60</v>
      </c>
      <c r="C53" s="503">
        <v>14.4</v>
      </c>
      <c r="D53" s="1556">
        <v>0.6</v>
      </c>
      <c r="E53" s="1433" t="s">
        <v>309</v>
      </c>
      <c r="F53" s="498" t="s">
        <v>349</v>
      </c>
      <c r="G53" s="495" t="s">
        <v>1272</v>
      </c>
      <c r="H53" s="503" t="s">
        <v>1276</v>
      </c>
      <c r="I53" s="498" t="s">
        <v>531</v>
      </c>
      <c r="J53" s="498" t="s">
        <v>465</v>
      </c>
      <c r="K53" s="504" t="s">
        <v>1277</v>
      </c>
      <c r="L53" s="497">
        <v>4.52</v>
      </c>
      <c r="M53" s="1449">
        <v>3.84</v>
      </c>
      <c r="N53" s="497"/>
      <c r="O53" s="497"/>
      <c r="P53" s="497"/>
      <c r="Q53" s="497"/>
      <c r="R53" s="497"/>
      <c r="S53" s="497">
        <v>0.68</v>
      </c>
      <c r="T53" s="497"/>
      <c r="U53" s="1437"/>
      <c r="V53" s="537"/>
      <c r="W53" s="537"/>
      <c r="X53" s="537"/>
    </row>
    <row r="54" spans="1:24" ht="18">
      <c r="A54" s="511">
        <v>20</v>
      </c>
      <c r="B54" s="503">
        <v>60</v>
      </c>
      <c r="C54" s="503">
        <v>17.2</v>
      </c>
      <c r="D54" s="1556">
        <v>0.5</v>
      </c>
      <c r="E54" s="1433" t="s">
        <v>309</v>
      </c>
      <c r="F54" s="498" t="s">
        <v>348</v>
      </c>
      <c r="G54" s="495" t="s">
        <v>1272</v>
      </c>
      <c r="H54" s="503" t="s">
        <v>1276</v>
      </c>
      <c r="I54" s="498" t="s">
        <v>531</v>
      </c>
      <c r="J54" s="498" t="s">
        <v>465</v>
      </c>
      <c r="K54" s="504" t="s">
        <v>1277</v>
      </c>
      <c r="L54" s="497">
        <v>3.77</v>
      </c>
      <c r="M54" s="1449">
        <v>3.2</v>
      </c>
      <c r="N54" s="497"/>
      <c r="O54" s="497"/>
      <c r="P54" s="497"/>
      <c r="Q54" s="497"/>
      <c r="R54" s="497"/>
      <c r="S54" s="497">
        <v>0.57</v>
      </c>
      <c r="T54" s="497"/>
      <c r="U54" s="1437"/>
      <c r="V54" s="537"/>
      <c r="W54" s="537"/>
      <c r="X54" s="537"/>
    </row>
    <row r="55" spans="1:24" ht="18">
      <c r="A55" s="511">
        <v>21</v>
      </c>
      <c r="B55" s="503">
        <v>60</v>
      </c>
      <c r="C55" s="1433" t="s">
        <v>893</v>
      </c>
      <c r="D55" s="1175">
        <v>0.5</v>
      </c>
      <c r="E55" s="1433" t="s">
        <v>309</v>
      </c>
      <c r="F55" s="498" t="s">
        <v>348</v>
      </c>
      <c r="G55" s="495" t="s">
        <v>1272</v>
      </c>
      <c r="H55" s="503" t="s">
        <v>1276</v>
      </c>
      <c r="I55" s="498" t="s">
        <v>531</v>
      </c>
      <c r="J55" s="498" t="s">
        <v>465</v>
      </c>
      <c r="K55" s="504" t="s">
        <v>1277</v>
      </c>
      <c r="L55" s="497">
        <v>3.88</v>
      </c>
      <c r="M55" s="1449">
        <v>3.2</v>
      </c>
      <c r="N55" s="497"/>
      <c r="O55" s="497"/>
      <c r="P55" s="497">
        <v>0.11</v>
      </c>
      <c r="Q55" s="497"/>
      <c r="R55" s="497"/>
      <c r="S55" s="497">
        <v>0.57</v>
      </c>
      <c r="T55" s="497"/>
      <c r="U55" s="1437"/>
      <c r="V55" s="537"/>
      <c r="W55" s="537"/>
      <c r="X55" s="537"/>
    </row>
    <row r="56" spans="1:24" ht="18">
      <c r="A56" s="511">
        <v>22</v>
      </c>
      <c r="B56" s="1557">
        <v>60</v>
      </c>
      <c r="C56" s="1558" t="s">
        <v>1487</v>
      </c>
      <c r="D56" s="1559">
        <v>0.9</v>
      </c>
      <c r="E56" s="1433" t="s">
        <v>309</v>
      </c>
      <c r="F56" s="498" t="s">
        <v>348</v>
      </c>
      <c r="G56" s="495" t="s">
        <v>1272</v>
      </c>
      <c r="H56" s="503" t="s">
        <v>1276</v>
      </c>
      <c r="I56" s="498" t="s">
        <v>531</v>
      </c>
      <c r="J56" s="498" t="s">
        <v>465</v>
      </c>
      <c r="K56" s="504" t="s">
        <v>1277</v>
      </c>
      <c r="L56" s="497">
        <v>6.79</v>
      </c>
      <c r="M56" s="1449">
        <v>5.76</v>
      </c>
      <c r="N56" s="497"/>
      <c r="O56" s="497"/>
      <c r="P56" s="497"/>
      <c r="Q56" s="497"/>
      <c r="R56" s="497"/>
      <c r="S56" s="497">
        <v>1.03</v>
      </c>
      <c r="T56" s="497"/>
      <c r="U56" s="1437"/>
      <c r="V56" s="537"/>
      <c r="W56" s="537"/>
      <c r="X56" s="537"/>
    </row>
    <row r="57" spans="1:24" ht="18">
      <c r="A57" s="511">
        <v>23</v>
      </c>
      <c r="B57" s="1557">
        <v>60</v>
      </c>
      <c r="C57" s="1558" t="s">
        <v>1488</v>
      </c>
      <c r="D57" s="1559">
        <v>0.3</v>
      </c>
      <c r="E57" s="1433" t="s">
        <v>309</v>
      </c>
      <c r="F57" s="498" t="s">
        <v>348</v>
      </c>
      <c r="G57" s="495" t="s">
        <v>1272</v>
      </c>
      <c r="H57" s="503" t="s">
        <v>1276</v>
      </c>
      <c r="I57" s="498" t="s">
        <v>531</v>
      </c>
      <c r="J57" s="498" t="s">
        <v>465</v>
      </c>
      <c r="K57" s="504" t="s">
        <v>1277</v>
      </c>
      <c r="L57" s="497">
        <v>2.26</v>
      </c>
      <c r="M57" s="1449">
        <v>1.92</v>
      </c>
      <c r="N57" s="497"/>
      <c r="O57" s="497"/>
      <c r="P57" s="497"/>
      <c r="Q57" s="497"/>
      <c r="R57" s="497"/>
      <c r="S57" s="497">
        <v>0.34</v>
      </c>
      <c r="T57" s="497"/>
      <c r="U57" s="1437"/>
      <c r="V57" s="537"/>
      <c r="W57" s="537"/>
      <c r="X57" s="537"/>
    </row>
    <row r="58" spans="1:24" ht="18">
      <c r="A58" s="511">
        <v>24</v>
      </c>
      <c r="B58" s="503">
        <v>60</v>
      </c>
      <c r="C58" s="1433" t="s">
        <v>1489</v>
      </c>
      <c r="D58" s="1175">
        <v>0.6</v>
      </c>
      <c r="E58" s="1433" t="s">
        <v>309</v>
      </c>
      <c r="F58" s="498" t="s">
        <v>349</v>
      </c>
      <c r="G58" s="495" t="s">
        <v>1272</v>
      </c>
      <c r="H58" s="503" t="s">
        <v>1276</v>
      </c>
      <c r="I58" s="498" t="s">
        <v>531</v>
      </c>
      <c r="J58" s="498" t="s">
        <v>465</v>
      </c>
      <c r="K58" s="504" t="s">
        <v>1277</v>
      </c>
      <c r="L58" s="497">
        <v>4.52</v>
      </c>
      <c r="M58" s="1449">
        <v>3.84</v>
      </c>
      <c r="N58" s="497"/>
      <c r="O58" s="497"/>
      <c r="P58" s="497"/>
      <c r="Q58" s="497"/>
      <c r="R58" s="500"/>
      <c r="S58" s="500">
        <v>0.68</v>
      </c>
      <c r="T58" s="500"/>
      <c r="U58" s="1560"/>
      <c r="V58" s="537"/>
      <c r="W58" s="537"/>
      <c r="X58" s="537"/>
    </row>
    <row r="59" spans="1:24" ht="18">
      <c r="A59" s="511">
        <v>25</v>
      </c>
      <c r="B59" s="504">
        <v>60</v>
      </c>
      <c r="C59" s="498" t="s">
        <v>1490</v>
      </c>
      <c r="D59" s="1561">
        <v>0.8</v>
      </c>
      <c r="E59" s="1433" t="s">
        <v>309</v>
      </c>
      <c r="F59" s="498" t="s">
        <v>387</v>
      </c>
      <c r="G59" s="495" t="s">
        <v>1272</v>
      </c>
      <c r="H59" s="503" t="s">
        <v>1276</v>
      </c>
      <c r="I59" s="498" t="s">
        <v>531</v>
      </c>
      <c r="J59" s="498" t="s">
        <v>465</v>
      </c>
      <c r="K59" s="504" t="s">
        <v>1277</v>
      </c>
      <c r="L59" s="497">
        <v>6.21</v>
      </c>
      <c r="M59" s="1449">
        <v>5.12</v>
      </c>
      <c r="N59" s="497"/>
      <c r="O59" s="497"/>
      <c r="P59" s="497">
        <v>0.18</v>
      </c>
      <c r="Q59" s="497"/>
      <c r="R59" s="500"/>
      <c r="S59" s="500">
        <v>0.91</v>
      </c>
      <c r="T59" s="500"/>
      <c r="U59" s="1560"/>
      <c r="V59" s="537"/>
      <c r="W59" s="537"/>
      <c r="X59" s="537"/>
    </row>
    <row r="60" spans="1:24" ht="18">
      <c r="A60" s="511">
        <v>26</v>
      </c>
      <c r="B60" s="504">
        <v>60</v>
      </c>
      <c r="C60" s="498" t="s">
        <v>1350</v>
      </c>
      <c r="D60" s="1561">
        <v>0.3</v>
      </c>
      <c r="E60" s="1433" t="s">
        <v>309</v>
      </c>
      <c r="F60" s="498" t="s">
        <v>348</v>
      </c>
      <c r="G60" s="495" t="s">
        <v>1272</v>
      </c>
      <c r="H60" s="503" t="s">
        <v>1276</v>
      </c>
      <c r="I60" s="498" t="s">
        <v>531</v>
      </c>
      <c r="J60" s="498" t="s">
        <v>465</v>
      </c>
      <c r="K60" s="504" t="s">
        <v>1277</v>
      </c>
      <c r="L60" s="497">
        <v>2.26</v>
      </c>
      <c r="M60" s="1449">
        <v>1.92</v>
      </c>
      <c r="N60" s="497"/>
      <c r="O60" s="497"/>
      <c r="P60" s="497"/>
      <c r="Q60" s="497"/>
      <c r="R60" s="500"/>
      <c r="S60" s="500">
        <v>0.34</v>
      </c>
      <c r="T60" s="500"/>
      <c r="U60" s="538"/>
      <c r="V60" s="537"/>
      <c r="W60" s="537"/>
      <c r="X60" s="537"/>
    </row>
    <row r="61" spans="1:24" ht="18">
      <c r="A61" s="511">
        <v>27</v>
      </c>
      <c r="B61" s="504">
        <v>60</v>
      </c>
      <c r="C61" s="498" t="s">
        <v>1491</v>
      </c>
      <c r="D61" s="1561">
        <v>0.5</v>
      </c>
      <c r="E61" s="1433" t="s">
        <v>309</v>
      </c>
      <c r="F61" s="498" t="s">
        <v>348</v>
      </c>
      <c r="G61" s="495" t="s">
        <v>1272</v>
      </c>
      <c r="H61" s="503" t="s">
        <v>1276</v>
      </c>
      <c r="I61" s="498" t="s">
        <v>531</v>
      </c>
      <c r="J61" s="498" t="s">
        <v>465</v>
      </c>
      <c r="K61" s="504" t="s">
        <v>1277</v>
      </c>
      <c r="L61" s="497">
        <v>3.77</v>
      </c>
      <c r="M61" s="1449">
        <v>3.2</v>
      </c>
      <c r="N61" s="497"/>
      <c r="O61" s="497"/>
      <c r="P61" s="497"/>
      <c r="Q61" s="497"/>
      <c r="R61" s="500"/>
      <c r="S61" s="500">
        <v>0.57</v>
      </c>
      <c r="T61" s="500"/>
      <c r="U61" s="538"/>
      <c r="V61" s="537"/>
      <c r="W61" s="537"/>
      <c r="X61" s="537"/>
    </row>
    <row r="62" spans="1:22" ht="24">
      <c r="A62" s="2265" t="s">
        <v>298</v>
      </c>
      <c r="B62" s="2265"/>
      <c r="C62" s="2265"/>
      <c r="D62" s="1040">
        <f>D61+D60+D59+D58+D57+D56+D55+D54+D53+D52+D51+D50+D49+D48+D47+D46+D45+D44+D43+D42+D41+D40+D39+D38+D37+D36+D35</f>
        <v>19.099999999999998</v>
      </c>
      <c r="E62" s="758"/>
      <c r="F62" s="758"/>
      <c r="G62" s="758"/>
      <c r="H62" s="758"/>
      <c r="I62" s="758"/>
      <c r="J62" s="758"/>
      <c r="K62" s="758"/>
      <c r="L62" s="761" t="e">
        <f>#REF!+#REF!+#REF!+L61+L60+L59+L35</f>
        <v>#REF!</v>
      </c>
      <c r="M62" s="761" t="e">
        <f>#REF!+#REF!+#REF!+M61+M60+M59+M35</f>
        <v>#REF!</v>
      </c>
      <c r="N62" s="761" t="e">
        <f>#REF!+#REF!+#REF!+N61+N60+N59+N35</f>
        <v>#REF!</v>
      </c>
      <c r="O62" s="761" t="e">
        <f>#REF!+#REF!+#REF!+O61+O60+O59+O35</f>
        <v>#REF!</v>
      </c>
      <c r="P62" s="761" t="e">
        <f>#REF!+#REF!+#REF!+P61+P60+P59+P35</f>
        <v>#REF!</v>
      </c>
      <c r="Q62" s="761" t="e">
        <f>#REF!+#REF!+#REF!+Q61+Q60+Q59+Q35</f>
        <v>#REF!</v>
      </c>
      <c r="R62" s="761" t="e">
        <f>#REF!+#REF!+#REF!+R61+R60+R59+R35</f>
        <v>#REF!</v>
      </c>
      <c r="S62" s="761" t="e">
        <f>#REF!+#REF!+#REF!+S61+S60+S59+S35</f>
        <v>#REF!</v>
      </c>
      <c r="T62" s="761" t="e">
        <f>#REF!+#REF!+#REF!+T61+T60+T59+T35</f>
        <v>#REF!</v>
      </c>
      <c r="U62" s="761" t="e">
        <f>#REF!+#REF!+#REF!+U61+U60+U59+U35</f>
        <v>#REF!</v>
      </c>
      <c r="V62" s="761" t="e">
        <f>V35+V59+V60+V61+#REF!+#REF!+#REF!</f>
        <v>#REF!</v>
      </c>
    </row>
    <row r="63" spans="1:22" ht="18">
      <c r="A63" s="504" t="s">
        <v>747</v>
      </c>
      <c r="B63" s="504"/>
      <c r="C63" s="504"/>
      <c r="D63" s="504"/>
      <c r="E63" s="504"/>
      <c r="F63" s="504"/>
      <c r="G63" s="504"/>
      <c r="H63" s="504"/>
      <c r="I63" s="504"/>
      <c r="J63" s="504"/>
      <c r="K63" s="519"/>
      <c r="L63" s="500"/>
      <c r="M63" s="500"/>
      <c r="N63" s="500"/>
      <c r="O63" s="500"/>
      <c r="P63" s="500"/>
      <c r="Q63" s="500"/>
      <c r="R63" s="500"/>
      <c r="S63" s="500"/>
      <c r="T63" s="502"/>
      <c r="U63" s="502"/>
      <c r="V63" s="502"/>
    </row>
    <row r="64" spans="1:24" ht="18">
      <c r="A64" s="511">
        <v>1</v>
      </c>
      <c r="B64" s="1430">
        <v>52</v>
      </c>
      <c r="C64" s="1431">
        <v>26.2</v>
      </c>
      <c r="D64" s="1432">
        <v>0.4</v>
      </c>
      <c r="E64" s="496" t="s">
        <v>309</v>
      </c>
      <c r="F64" s="511" t="s">
        <v>349</v>
      </c>
      <c r="G64" s="495" t="s">
        <v>900</v>
      </c>
      <c r="H64" s="1444"/>
      <c r="I64" s="498"/>
      <c r="J64" s="498"/>
      <c r="K64" s="498"/>
      <c r="L64" s="497"/>
      <c r="M64" s="497"/>
      <c r="N64" s="497"/>
      <c r="O64" s="497"/>
      <c r="P64" s="497"/>
      <c r="Q64" s="497"/>
      <c r="R64" s="497"/>
      <c r="S64" s="1562"/>
      <c r="T64" s="1562"/>
      <c r="U64" s="538"/>
      <c r="V64" s="537"/>
      <c r="W64" s="537"/>
      <c r="X64" s="537"/>
    </row>
    <row r="65" spans="1:24" ht="18">
      <c r="A65" s="511">
        <v>2</v>
      </c>
      <c r="B65" s="1430">
        <v>52</v>
      </c>
      <c r="C65" s="1431">
        <v>20.1</v>
      </c>
      <c r="D65" s="1432">
        <v>1</v>
      </c>
      <c r="E65" s="496" t="s">
        <v>309</v>
      </c>
      <c r="F65" s="498" t="s">
        <v>348</v>
      </c>
      <c r="G65" s="495" t="s">
        <v>900</v>
      </c>
      <c r="H65" s="1444"/>
      <c r="I65" s="498"/>
      <c r="J65" s="498"/>
      <c r="K65" s="498"/>
      <c r="L65" s="497"/>
      <c r="M65" s="497"/>
      <c r="N65" s="497"/>
      <c r="O65" s="497"/>
      <c r="P65" s="497"/>
      <c r="Q65" s="497"/>
      <c r="R65" s="497"/>
      <c r="S65" s="1562"/>
      <c r="T65" s="1562"/>
      <c r="U65" s="538"/>
      <c r="V65" s="537"/>
      <c r="W65" s="537"/>
      <c r="X65" s="537"/>
    </row>
    <row r="66" spans="1:24" ht="18">
      <c r="A66" s="511">
        <v>3</v>
      </c>
      <c r="B66" s="1430">
        <v>52</v>
      </c>
      <c r="C66" s="1431">
        <v>22.1</v>
      </c>
      <c r="D66" s="1432">
        <v>1</v>
      </c>
      <c r="E66" s="496" t="s">
        <v>309</v>
      </c>
      <c r="F66" s="498" t="s">
        <v>349</v>
      </c>
      <c r="G66" s="495" t="s">
        <v>900</v>
      </c>
      <c r="H66" s="1444"/>
      <c r="I66" s="498"/>
      <c r="J66" s="498"/>
      <c r="K66" s="498"/>
      <c r="L66" s="497"/>
      <c r="M66" s="497"/>
      <c r="N66" s="497"/>
      <c r="O66" s="497"/>
      <c r="P66" s="497"/>
      <c r="Q66" s="497"/>
      <c r="R66" s="497"/>
      <c r="S66" s="1562"/>
      <c r="T66" s="1562"/>
      <c r="U66" s="538"/>
      <c r="V66" s="537"/>
      <c r="W66" s="537"/>
      <c r="X66" s="537"/>
    </row>
    <row r="67" spans="1:24" ht="18">
      <c r="A67" s="511">
        <v>4</v>
      </c>
      <c r="B67" s="1430">
        <v>53</v>
      </c>
      <c r="C67" s="1430">
        <v>21</v>
      </c>
      <c r="D67" s="1432">
        <v>1</v>
      </c>
      <c r="E67" s="496" t="s">
        <v>309</v>
      </c>
      <c r="F67" s="498" t="s">
        <v>348</v>
      </c>
      <c r="G67" s="495" t="s">
        <v>900</v>
      </c>
      <c r="H67" s="1444"/>
      <c r="I67" s="498"/>
      <c r="J67" s="498"/>
      <c r="K67" s="498"/>
      <c r="L67" s="497"/>
      <c r="M67" s="497"/>
      <c r="N67" s="497"/>
      <c r="O67" s="497"/>
      <c r="P67" s="497"/>
      <c r="Q67" s="497"/>
      <c r="R67" s="497"/>
      <c r="S67" s="1562"/>
      <c r="T67" s="1562"/>
      <c r="U67" s="538"/>
      <c r="V67" s="537"/>
      <c r="W67" s="537"/>
      <c r="X67" s="537"/>
    </row>
    <row r="68" spans="1:24" ht="18">
      <c r="A68" s="511">
        <v>5</v>
      </c>
      <c r="B68" s="504">
        <v>57</v>
      </c>
      <c r="C68" s="498" t="s">
        <v>1492</v>
      </c>
      <c r="D68" s="499">
        <v>0.6</v>
      </c>
      <c r="E68" s="496" t="s">
        <v>309</v>
      </c>
      <c r="F68" s="498" t="s">
        <v>348</v>
      </c>
      <c r="G68" s="495" t="s">
        <v>1272</v>
      </c>
      <c r="H68" s="1444"/>
      <c r="I68" s="498"/>
      <c r="J68" s="498"/>
      <c r="K68" s="498"/>
      <c r="L68" s="497"/>
      <c r="M68" s="497"/>
      <c r="N68" s="497"/>
      <c r="O68" s="497"/>
      <c r="P68" s="497"/>
      <c r="Q68" s="497"/>
      <c r="R68" s="497"/>
      <c r="S68" s="1562"/>
      <c r="T68" s="1562"/>
      <c r="U68" s="538"/>
      <c r="V68" s="537"/>
      <c r="W68" s="537"/>
      <c r="X68" s="537"/>
    </row>
    <row r="69" spans="1:24" ht="18">
      <c r="A69" s="511">
        <v>6</v>
      </c>
      <c r="B69" s="504">
        <v>57</v>
      </c>
      <c r="C69" s="498" t="s">
        <v>347</v>
      </c>
      <c r="D69" s="499">
        <v>1.2</v>
      </c>
      <c r="E69" s="496" t="s">
        <v>309</v>
      </c>
      <c r="F69" s="498" t="s">
        <v>348</v>
      </c>
      <c r="G69" s="495" t="s">
        <v>1272</v>
      </c>
      <c r="H69" s="1444"/>
      <c r="I69" s="498"/>
      <c r="J69" s="498"/>
      <c r="K69" s="498"/>
      <c r="L69" s="497"/>
      <c r="M69" s="497"/>
      <c r="N69" s="497"/>
      <c r="O69" s="497"/>
      <c r="P69" s="497"/>
      <c r="Q69" s="497"/>
      <c r="R69" s="497"/>
      <c r="S69" s="1562"/>
      <c r="T69" s="1562"/>
      <c r="U69" s="538"/>
      <c r="V69" s="537"/>
      <c r="W69" s="537"/>
      <c r="X69" s="537"/>
    </row>
    <row r="70" spans="1:24" ht="18">
      <c r="A70" s="511">
        <v>7</v>
      </c>
      <c r="B70" s="504">
        <v>58</v>
      </c>
      <c r="C70" s="498" t="s">
        <v>447</v>
      </c>
      <c r="D70" s="499">
        <v>0.9</v>
      </c>
      <c r="E70" s="496" t="s">
        <v>309</v>
      </c>
      <c r="F70" s="498" t="s">
        <v>342</v>
      </c>
      <c r="G70" s="495" t="s">
        <v>1272</v>
      </c>
      <c r="H70" s="1444"/>
      <c r="I70" s="498"/>
      <c r="J70" s="498"/>
      <c r="K70" s="498"/>
      <c r="L70" s="497"/>
      <c r="M70" s="497"/>
      <c r="N70" s="497"/>
      <c r="O70" s="497"/>
      <c r="P70" s="497"/>
      <c r="Q70" s="497"/>
      <c r="R70" s="497"/>
      <c r="S70" s="1562"/>
      <c r="T70" s="1562"/>
      <c r="U70" s="538"/>
      <c r="V70" s="537"/>
      <c r="W70" s="537"/>
      <c r="X70" s="537"/>
    </row>
    <row r="71" spans="1:24" ht="18">
      <c r="A71" s="511">
        <v>8</v>
      </c>
      <c r="B71" s="1430">
        <v>59</v>
      </c>
      <c r="C71" s="1431">
        <v>1.4</v>
      </c>
      <c r="D71" s="1432">
        <v>0.7</v>
      </c>
      <c r="E71" s="496" t="s">
        <v>309</v>
      </c>
      <c r="F71" s="498" t="s">
        <v>348</v>
      </c>
      <c r="G71" s="495" t="s">
        <v>900</v>
      </c>
      <c r="H71" s="1444"/>
      <c r="I71" s="498"/>
      <c r="J71" s="498"/>
      <c r="K71" s="498"/>
      <c r="L71" s="497"/>
      <c r="M71" s="497"/>
      <c r="N71" s="497"/>
      <c r="O71" s="497"/>
      <c r="P71" s="497"/>
      <c r="Q71" s="497"/>
      <c r="R71" s="497"/>
      <c r="S71" s="1562"/>
      <c r="T71" s="1562"/>
      <c r="U71" s="538"/>
      <c r="V71" s="537"/>
      <c r="W71" s="537"/>
      <c r="X71" s="537"/>
    </row>
    <row r="72" spans="1:24" ht="18">
      <c r="A72" s="511">
        <v>9</v>
      </c>
      <c r="B72" s="1430">
        <v>59</v>
      </c>
      <c r="C72" s="1431">
        <v>10.1</v>
      </c>
      <c r="D72" s="1432">
        <v>0.4</v>
      </c>
      <c r="E72" s="496" t="s">
        <v>309</v>
      </c>
      <c r="F72" s="498" t="s">
        <v>348</v>
      </c>
      <c r="G72" s="495" t="s">
        <v>900</v>
      </c>
      <c r="H72" s="1444"/>
      <c r="I72" s="498"/>
      <c r="J72" s="498"/>
      <c r="K72" s="498"/>
      <c r="L72" s="497"/>
      <c r="M72" s="497"/>
      <c r="N72" s="497"/>
      <c r="O72" s="497"/>
      <c r="P72" s="497"/>
      <c r="Q72" s="497"/>
      <c r="R72" s="497"/>
      <c r="S72" s="1562"/>
      <c r="T72" s="1562"/>
      <c r="U72" s="538"/>
      <c r="V72" s="537"/>
      <c r="W72" s="537"/>
      <c r="X72" s="537"/>
    </row>
    <row r="73" spans="1:22" ht="22.5">
      <c r="A73" s="2243" t="s">
        <v>298</v>
      </c>
      <c r="B73" s="2243"/>
      <c r="C73" s="2243"/>
      <c r="D73" s="1041">
        <f>D72+D71+D70+D69+D68+D67+D66+D65+D64</f>
        <v>7.200000000000001</v>
      </c>
      <c r="E73" s="765"/>
      <c r="F73" s="765"/>
      <c r="G73" s="765"/>
      <c r="H73" s="765"/>
      <c r="I73" s="765"/>
      <c r="J73" s="765"/>
      <c r="K73" s="768"/>
      <c r="L73" s="766"/>
      <c r="M73" s="766"/>
      <c r="N73" s="766"/>
      <c r="O73" s="766"/>
      <c r="P73" s="766"/>
      <c r="Q73" s="766"/>
      <c r="R73" s="766"/>
      <c r="S73" s="766"/>
      <c r="T73" s="53"/>
      <c r="U73" s="53"/>
      <c r="V73" s="53"/>
    </row>
    <row r="74" spans="1:22" ht="18" thickBot="1">
      <c r="A74" s="2235" t="s">
        <v>244</v>
      </c>
      <c r="B74" s="2235"/>
      <c r="C74" s="2235"/>
      <c r="D74" s="1756">
        <f>D62+D73</f>
        <v>26.299999999999997</v>
      </c>
      <c r="E74" s="509"/>
      <c r="F74" s="509"/>
      <c r="G74" s="509"/>
      <c r="H74" s="520"/>
      <c r="I74" s="509"/>
      <c r="J74" s="509"/>
      <c r="K74" s="520"/>
      <c r="L74" s="515"/>
      <c r="M74" s="515"/>
      <c r="N74" s="515"/>
      <c r="O74" s="515"/>
      <c r="P74" s="515"/>
      <c r="Q74" s="515"/>
      <c r="R74" s="515"/>
      <c r="S74" s="515"/>
      <c r="T74" s="516"/>
      <c r="U74" s="521"/>
      <c r="V74" s="522"/>
    </row>
    <row r="75" spans="1:22" ht="18" thickBot="1">
      <c r="A75" s="2241" t="s">
        <v>755</v>
      </c>
      <c r="B75" s="2242"/>
      <c r="C75" s="2242"/>
      <c r="D75" s="2242"/>
      <c r="E75" s="2242"/>
      <c r="F75" s="2242"/>
      <c r="G75" s="2242"/>
      <c r="H75" s="2242"/>
      <c r="I75" s="2242"/>
      <c r="J75" s="2242"/>
      <c r="K75" s="2242"/>
      <c r="L75" s="2242"/>
      <c r="M75" s="2242"/>
      <c r="N75" s="2242"/>
      <c r="O75" s="2242"/>
      <c r="P75" s="2242"/>
      <c r="Q75" s="2242"/>
      <c r="R75" s="2242"/>
      <c r="S75" s="2242"/>
      <c r="T75" s="2242"/>
      <c r="U75" s="2242"/>
      <c r="V75" s="2238"/>
    </row>
    <row r="76" spans="1:24" ht="18">
      <c r="A76" s="511">
        <v>2</v>
      </c>
      <c r="B76" s="1430">
        <v>65</v>
      </c>
      <c r="C76" s="1431">
        <v>19.2</v>
      </c>
      <c r="D76" s="1432">
        <v>1</v>
      </c>
      <c r="E76" s="1433" t="s">
        <v>238</v>
      </c>
      <c r="F76" s="498" t="s">
        <v>215</v>
      </c>
      <c r="G76" s="495" t="s">
        <v>1272</v>
      </c>
      <c r="H76" s="503" t="s">
        <v>1482</v>
      </c>
      <c r="I76" s="504" t="s">
        <v>1274</v>
      </c>
      <c r="J76" s="525" t="s">
        <v>743</v>
      </c>
      <c r="K76" s="500" t="s">
        <v>746</v>
      </c>
      <c r="L76" s="497">
        <v>3.08</v>
      </c>
      <c r="M76" s="500"/>
      <c r="N76" s="500"/>
      <c r="O76" s="500"/>
      <c r="P76" s="500"/>
      <c r="Q76" s="500"/>
      <c r="R76" s="500"/>
      <c r="S76" s="500"/>
      <c r="T76" s="500">
        <v>3.08</v>
      </c>
      <c r="U76" s="500"/>
      <c r="V76" s="537"/>
      <c r="W76" s="537"/>
      <c r="X76" s="537"/>
    </row>
    <row r="77" spans="1:24" ht="18">
      <c r="A77" s="504">
        <v>3</v>
      </c>
      <c r="B77" s="1430">
        <v>67</v>
      </c>
      <c r="C77" s="1431">
        <v>25.1</v>
      </c>
      <c r="D77" s="1432">
        <v>1</v>
      </c>
      <c r="E77" s="1433" t="s">
        <v>238</v>
      </c>
      <c r="F77" s="511" t="s">
        <v>342</v>
      </c>
      <c r="G77" s="495" t="s">
        <v>1272</v>
      </c>
      <c r="H77" s="503" t="s">
        <v>1482</v>
      </c>
      <c r="I77" s="525" t="s">
        <v>743</v>
      </c>
      <c r="J77" s="525" t="s">
        <v>743</v>
      </c>
      <c r="K77" s="500" t="s">
        <v>746</v>
      </c>
      <c r="L77" s="497">
        <v>3.08</v>
      </c>
      <c r="M77" s="500"/>
      <c r="N77" s="500"/>
      <c r="O77" s="500"/>
      <c r="P77" s="500"/>
      <c r="Q77" s="500"/>
      <c r="R77" s="500"/>
      <c r="S77" s="500"/>
      <c r="T77" s="500">
        <v>3.08</v>
      </c>
      <c r="U77" s="537"/>
      <c r="V77" s="537"/>
      <c r="W77" s="537"/>
      <c r="X77" s="537"/>
    </row>
    <row r="78" spans="1:24" ht="18">
      <c r="A78" s="511">
        <v>4</v>
      </c>
      <c r="B78" s="1430">
        <v>71</v>
      </c>
      <c r="C78" s="1431">
        <v>9.1</v>
      </c>
      <c r="D78" s="1432">
        <v>1</v>
      </c>
      <c r="E78" s="504" t="s">
        <v>462</v>
      </c>
      <c r="F78" s="511" t="s">
        <v>342</v>
      </c>
      <c r="G78" s="495" t="s">
        <v>1272</v>
      </c>
      <c r="H78" s="1438" t="s">
        <v>1483</v>
      </c>
      <c r="I78" s="504" t="s">
        <v>1274</v>
      </c>
      <c r="J78" s="525" t="s">
        <v>743</v>
      </c>
      <c r="K78" s="1438" t="s">
        <v>1484</v>
      </c>
      <c r="L78" s="497">
        <v>4.06</v>
      </c>
      <c r="M78" s="500"/>
      <c r="N78" s="500"/>
      <c r="O78" s="500"/>
      <c r="P78" s="500"/>
      <c r="Q78" s="500"/>
      <c r="R78" s="500"/>
      <c r="S78" s="500"/>
      <c r="T78" s="500"/>
      <c r="U78" s="537"/>
      <c r="V78" s="1555">
        <v>2.67</v>
      </c>
      <c r="W78" s="1555">
        <v>1.39</v>
      </c>
      <c r="X78" s="537"/>
    </row>
    <row r="79" spans="1:23" ht="22.5">
      <c r="A79" s="2243" t="s">
        <v>298</v>
      </c>
      <c r="B79" s="2243"/>
      <c r="C79" s="2243"/>
      <c r="D79" s="1041">
        <f>D78+D77+D76</f>
        <v>3</v>
      </c>
      <c r="E79" s="765"/>
      <c r="F79" s="765"/>
      <c r="G79" s="765"/>
      <c r="H79" s="769"/>
      <c r="I79" s="765"/>
      <c r="J79" s="765"/>
      <c r="K79" s="769"/>
      <c r="L79" s="767">
        <f>L78+L77+L76</f>
        <v>10.219999999999999</v>
      </c>
      <c r="M79" s="767">
        <f aca="true" t="shared" si="1" ref="M79:W79">M78+M77+M76</f>
        <v>0</v>
      </c>
      <c r="N79" s="767">
        <f t="shared" si="1"/>
        <v>0</v>
      </c>
      <c r="O79" s="767">
        <f t="shared" si="1"/>
        <v>0</v>
      </c>
      <c r="P79" s="767">
        <f t="shared" si="1"/>
        <v>0</v>
      </c>
      <c r="Q79" s="767">
        <f t="shared" si="1"/>
        <v>0</v>
      </c>
      <c r="R79" s="767">
        <f t="shared" si="1"/>
        <v>0</v>
      </c>
      <c r="S79" s="767">
        <f t="shared" si="1"/>
        <v>0</v>
      </c>
      <c r="T79" s="767">
        <f t="shared" si="1"/>
        <v>6.16</v>
      </c>
      <c r="U79" s="767">
        <f t="shared" si="1"/>
        <v>0</v>
      </c>
      <c r="V79" s="767">
        <f t="shared" si="1"/>
        <v>2.67</v>
      </c>
      <c r="W79" s="767">
        <f t="shared" si="1"/>
        <v>1.39</v>
      </c>
    </row>
    <row r="80" spans="1:24" ht="18">
      <c r="A80" s="1757" t="s">
        <v>747</v>
      </c>
      <c r="B80" s="1757"/>
      <c r="C80" s="1757"/>
      <c r="D80" s="1757"/>
      <c r="E80" s="1757"/>
      <c r="F80" s="1757"/>
      <c r="G80" s="1757"/>
      <c r="H80" s="1758"/>
      <c r="I80" s="1757"/>
      <c r="J80" s="1757"/>
      <c r="K80" s="1758"/>
      <c r="L80" s="1754"/>
      <c r="M80" s="1754"/>
      <c r="N80" s="1754"/>
      <c r="O80" s="1754"/>
      <c r="P80" s="1754"/>
      <c r="Q80" s="1754"/>
      <c r="R80" s="1754"/>
      <c r="S80" s="1754"/>
      <c r="T80" s="1755"/>
      <c r="U80" s="1755"/>
      <c r="V80" s="1755"/>
      <c r="W80" s="1519"/>
      <c r="X80" s="1519"/>
    </row>
    <row r="81" spans="1:24" ht="18">
      <c r="A81" s="511">
        <v>1</v>
      </c>
      <c r="B81" s="1430">
        <v>65</v>
      </c>
      <c r="C81" s="1430">
        <v>19.1</v>
      </c>
      <c r="D81" s="1432">
        <v>0.5</v>
      </c>
      <c r="E81" s="1433"/>
      <c r="F81" s="498" t="s">
        <v>215</v>
      </c>
      <c r="G81" s="495" t="s">
        <v>900</v>
      </c>
      <c r="H81" s="1444"/>
      <c r="I81" s="498"/>
      <c r="J81" s="525"/>
      <c r="K81" s="1438"/>
      <c r="L81" s="497"/>
      <c r="M81" s="500"/>
      <c r="N81" s="500"/>
      <c r="O81" s="500"/>
      <c r="P81" s="500"/>
      <c r="Q81" s="500"/>
      <c r="R81" s="500"/>
      <c r="S81" s="500"/>
      <c r="T81" s="500"/>
      <c r="U81" s="537"/>
      <c r="V81" s="537"/>
      <c r="W81" s="537"/>
      <c r="X81" s="537"/>
    </row>
    <row r="82" spans="1:24" ht="18">
      <c r="A82" s="504">
        <v>2</v>
      </c>
      <c r="B82" s="1430">
        <v>68</v>
      </c>
      <c r="C82" s="1431">
        <v>25.1</v>
      </c>
      <c r="D82" s="1432">
        <v>0.6</v>
      </c>
      <c r="E82" s="1433"/>
      <c r="F82" s="498" t="s">
        <v>342</v>
      </c>
      <c r="G82" s="495" t="s">
        <v>900</v>
      </c>
      <c r="H82" s="1444"/>
      <c r="I82" s="498"/>
      <c r="J82" s="525"/>
      <c r="K82" s="1438"/>
      <c r="L82" s="497"/>
      <c r="M82" s="500"/>
      <c r="N82" s="500"/>
      <c r="O82" s="500"/>
      <c r="P82" s="500"/>
      <c r="Q82" s="500"/>
      <c r="R82" s="500"/>
      <c r="S82" s="500"/>
      <c r="T82" s="500"/>
      <c r="U82" s="537"/>
      <c r="V82" s="537"/>
      <c r="W82" s="537"/>
      <c r="X82" s="537"/>
    </row>
    <row r="83" spans="1:22" ht="22.5">
      <c r="A83" s="2243" t="s">
        <v>298</v>
      </c>
      <c r="B83" s="2243"/>
      <c r="C83" s="2243"/>
      <c r="D83" s="1041">
        <f>D82+D81</f>
        <v>1.1</v>
      </c>
      <c r="E83" s="765"/>
      <c r="F83" s="765"/>
      <c r="G83" s="765"/>
      <c r="H83" s="769"/>
      <c r="I83" s="765"/>
      <c r="J83" s="765"/>
      <c r="K83" s="769"/>
      <c r="L83" s="766"/>
      <c r="M83" s="766"/>
      <c r="N83" s="766"/>
      <c r="O83" s="766"/>
      <c r="P83" s="766"/>
      <c r="Q83" s="766"/>
      <c r="R83" s="766"/>
      <c r="S83" s="766"/>
      <c r="T83" s="53"/>
      <c r="U83" s="53"/>
      <c r="V83" s="53"/>
    </row>
    <row r="84" spans="1:22" ht="18" thickBot="1">
      <c r="A84" s="2235" t="s">
        <v>244</v>
      </c>
      <c r="B84" s="2235"/>
      <c r="C84" s="2235"/>
      <c r="D84" s="1756">
        <f>D79+D83</f>
        <v>4.1</v>
      </c>
      <c r="E84" s="509"/>
      <c r="F84" s="509"/>
      <c r="G84" s="509"/>
      <c r="H84" s="520"/>
      <c r="I84" s="509"/>
      <c r="J84" s="509"/>
      <c r="K84" s="520"/>
      <c r="L84" s="515"/>
      <c r="M84" s="515"/>
      <c r="N84" s="515"/>
      <c r="O84" s="515"/>
      <c r="P84" s="515"/>
      <c r="Q84" s="515"/>
      <c r="R84" s="515"/>
      <c r="S84" s="515"/>
      <c r="T84" s="516"/>
      <c r="U84" s="516"/>
      <c r="V84" s="516"/>
    </row>
    <row r="85" spans="1:22" ht="18" thickBot="1">
      <c r="A85" s="2236" t="s">
        <v>759</v>
      </c>
      <c r="B85" s="2237"/>
      <c r="C85" s="2237"/>
      <c r="D85" s="2237"/>
      <c r="E85" s="2237"/>
      <c r="F85" s="2237"/>
      <c r="G85" s="2237"/>
      <c r="H85" s="2237"/>
      <c r="I85" s="2237"/>
      <c r="J85" s="2237"/>
      <c r="K85" s="2237"/>
      <c r="L85" s="2237"/>
      <c r="M85" s="2237"/>
      <c r="N85" s="2237"/>
      <c r="O85" s="2237"/>
      <c r="P85" s="2237"/>
      <c r="Q85" s="2237"/>
      <c r="R85" s="2237"/>
      <c r="S85" s="2237"/>
      <c r="T85" s="2237"/>
      <c r="U85" s="2237"/>
      <c r="V85" s="2238"/>
    </row>
    <row r="86" spans="1:24" ht="34.5">
      <c r="A86" s="511">
        <v>1</v>
      </c>
      <c r="B86" s="1430">
        <v>54</v>
      </c>
      <c r="C86" s="1431">
        <v>26.1</v>
      </c>
      <c r="D86" s="1432">
        <v>1</v>
      </c>
      <c r="E86" s="1433" t="s">
        <v>309</v>
      </c>
      <c r="F86" s="498" t="s">
        <v>342</v>
      </c>
      <c r="G86" s="495" t="s">
        <v>1272</v>
      </c>
      <c r="H86" s="503" t="s">
        <v>1480</v>
      </c>
      <c r="I86" s="504" t="s">
        <v>1274</v>
      </c>
      <c r="J86" s="504" t="s">
        <v>1340</v>
      </c>
      <c r="K86" s="1554" t="s">
        <v>1481</v>
      </c>
      <c r="L86" s="497">
        <v>6.33</v>
      </c>
      <c r="M86" s="497">
        <v>3.84</v>
      </c>
      <c r="N86" s="497">
        <v>0.91</v>
      </c>
      <c r="O86" s="497">
        <v>0.67</v>
      </c>
      <c r="P86" s="511">
        <v>0.91</v>
      </c>
      <c r="Q86" s="497"/>
      <c r="R86" s="511"/>
      <c r="S86" s="511"/>
      <c r="T86" s="511"/>
      <c r="U86" s="511"/>
      <c r="V86" s="1437"/>
      <c r="W86" s="1437"/>
      <c r="X86" s="1437"/>
    </row>
    <row r="87" spans="1:24" ht="17.25">
      <c r="A87" s="1503"/>
      <c r="B87" s="1504" t="s">
        <v>244</v>
      </c>
      <c r="C87" s="1505"/>
      <c r="D87" s="499">
        <f>D86</f>
        <v>1</v>
      </c>
      <c r="E87" s="1433"/>
      <c r="F87" s="504"/>
      <c r="G87" s="519"/>
      <c r="H87" s="503"/>
      <c r="I87" s="518"/>
      <c r="J87" s="518"/>
      <c r="K87" s="518"/>
      <c r="L87" s="497" t="e">
        <f>#REF!+#REF!+#REF!+#REF!+#REF!+L86</f>
        <v>#REF!</v>
      </c>
      <c r="M87" s="497" t="e">
        <f>#REF!+#REF!+#REF!+#REF!+#REF!+M86</f>
        <v>#REF!</v>
      </c>
      <c r="N87" s="497" t="e">
        <f>#REF!+#REF!+#REF!+#REF!+#REF!+N86</f>
        <v>#REF!</v>
      </c>
      <c r="O87" s="497" t="e">
        <f>#REF!+#REF!+#REF!+#REF!+#REF!+O86</f>
        <v>#REF!</v>
      </c>
      <c r="P87" s="497" t="e">
        <f>#REF!+#REF!+#REF!+#REF!+#REF!+P86</f>
        <v>#REF!</v>
      </c>
      <c r="Q87" s="497" t="e">
        <f>#REF!+#REF!+#REF!+#REF!+#REF!+Q86</f>
        <v>#REF!</v>
      </c>
      <c r="R87" s="497" t="e">
        <f>#REF!+#REF!+#REF!+#REF!+#REF!+R86</f>
        <v>#REF!</v>
      </c>
      <c r="S87" s="497" t="e">
        <f>#REF!+#REF!+#REF!+#REF!+#REF!+S86</f>
        <v>#REF!</v>
      </c>
      <c r="T87" s="497" t="e">
        <f>#REF!+#REF!+#REF!+#REF!+#REF!+T86</f>
        <v>#REF!</v>
      </c>
      <c r="U87" s="497" t="e">
        <f>#REF!+#REF!+#REF!+#REF!+#REF!+U86</f>
        <v>#REF!</v>
      </c>
      <c r="V87" s="497" t="e">
        <f>SUM(#REF!)</f>
        <v>#REF!</v>
      </c>
      <c r="W87" s="497"/>
      <c r="X87" s="497" t="e">
        <f>SUM(#REF!)</f>
        <v>#REF!</v>
      </c>
    </row>
    <row r="88" spans="1:22" ht="18">
      <c r="A88" s="504"/>
      <c r="B88" s="504"/>
      <c r="C88" s="498"/>
      <c r="D88" s="499"/>
      <c r="E88" s="496"/>
      <c r="F88" s="498"/>
      <c r="G88" s="498"/>
      <c r="H88" s="503"/>
      <c r="I88" s="518"/>
      <c r="J88" s="518"/>
      <c r="K88" s="518"/>
      <c r="L88" s="500"/>
      <c r="M88" s="500"/>
      <c r="N88" s="500"/>
      <c r="O88" s="500"/>
      <c r="P88" s="500"/>
      <c r="Q88" s="500"/>
      <c r="R88" s="500"/>
      <c r="S88" s="500"/>
      <c r="T88" s="500"/>
      <c r="U88" s="502"/>
      <c r="V88" s="502"/>
    </row>
    <row r="89" spans="1:22" ht="18" thickBot="1">
      <c r="A89" s="2235" t="s">
        <v>244</v>
      </c>
      <c r="B89" s="2235"/>
      <c r="C89" s="2235"/>
      <c r="D89" s="1756">
        <f>D87</f>
        <v>1</v>
      </c>
      <c r="E89" s="509"/>
      <c r="F89" s="509"/>
      <c r="G89" s="523"/>
      <c r="H89" s="520"/>
      <c r="I89" s="524"/>
      <c r="J89" s="524"/>
      <c r="K89" s="524"/>
      <c r="L89" s="515"/>
      <c r="M89" s="515"/>
      <c r="N89" s="515"/>
      <c r="O89" s="515"/>
      <c r="P89" s="515"/>
      <c r="Q89" s="515"/>
      <c r="R89" s="515"/>
      <c r="S89" s="515"/>
      <c r="T89" s="515"/>
      <c r="U89" s="516"/>
      <c r="V89" s="516"/>
    </row>
    <row r="90" spans="1:22" ht="18" thickBot="1">
      <c r="A90" s="2236" t="s">
        <v>760</v>
      </c>
      <c r="B90" s="2237"/>
      <c r="C90" s="2237"/>
      <c r="D90" s="2237"/>
      <c r="E90" s="2237"/>
      <c r="F90" s="2237"/>
      <c r="G90" s="2237"/>
      <c r="H90" s="2237"/>
      <c r="I90" s="2237"/>
      <c r="J90" s="2237"/>
      <c r="K90" s="2237"/>
      <c r="L90" s="2237"/>
      <c r="M90" s="2237"/>
      <c r="N90" s="2237"/>
      <c r="O90" s="2237"/>
      <c r="P90" s="2237"/>
      <c r="Q90" s="2237"/>
      <c r="R90" s="2237"/>
      <c r="S90" s="2237"/>
      <c r="T90" s="2237"/>
      <c r="U90" s="2237"/>
      <c r="V90" s="2238"/>
    </row>
    <row r="91" spans="1:24" ht="34.5">
      <c r="A91" s="511">
        <v>1</v>
      </c>
      <c r="B91" s="503">
        <v>40</v>
      </c>
      <c r="C91" s="1433" t="s">
        <v>1280</v>
      </c>
      <c r="D91" s="1175">
        <v>0.9</v>
      </c>
      <c r="E91" s="1433" t="s">
        <v>309</v>
      </c>
      <c r="F91" s="498" t="s">
        <v>348</v>
      </c>
      <c r="G91" s="495" t="s">
        <v>1272</v>
      </c>
      <c r="H91" s="1434" t="s">
        <v>1273</v>
      </c>
      <c r="I91" s="1435" t="s">
        <v>531</v>
      </c>
      <c r="J91" s="1435" t="s">
        <v>465</v>
      </c>
      <c r="K91" s="1435" t="s">
        <v>903</v>
      </c>
      <c r="L91" s="497">
        <v>6.38</v>
      </c>
      <c r="M91" s="500">
        <v>4.32</v>
      </c>
      <c r="N91" s="500">
        <v>1.03</v>
      </c>
      <c r="O91" s="500"/>
      <c r="P91" s="500">
        <v>1.03</v>
      </c>
      <c r="Q91" s="500"/>
      <c r="R91" s="500"/>
      <c r="S91" s="500"/>
      <c r="T91" s="500"/>
      <c r="U91" s="1443"/>
      <c r="V91" s="1443"/>
      <c r="W91" s="1443"/>
      <c r="X91" s="1443"/>
    </row>
    <row r="92" spans="1:24" ht="18">
      <c r="A92" s="504">
        <v>2</v>
      </c>
      <c r="B92" s="1430">
        <v>43</v>
      </c>
      <c r="C92" s="1431">
        <v>29.2</v>
      </c>
      <c r="D92" s="1432">
        <v>1</v>
      </c>
      <c r="E92" s="1433" t="s">
        <v>309</v>
      </c>
      <c r="F92" s="498" t="s">
        <v>349</v>
      </c>
      <c r="G92" s="495" t="s">
        <v>1272</v>
      </c>
      <c r="H92" s="1444" t="s">
        <v>1281</v>
      </c>
      <c r="I92" s="1435" t="s">
        <v>531</v>
      </c>
      <c r="J92" s="1435" t="s">
        <v>465</v>
      </c>
      <c r="K92" s="498" t="s">
        <v>1156</v>
      </c>
      <c r="L92" s="497">
        <v>7.54</v>
      </c>
      <c r="M92" s="500">
        <v>6.4</v>
      </c>
      <c r="N92" s="500">
        <v>1.14</v>
      </c>
      <c r="O92" s="500"/>
      <c r="P92" s="500"/>
      <c r="Q92" s="500"/>
      <c r="R92" s="500"/>
      <c r="S92" s="500"/>
      <c r="T92" s="500"/>
      <c r="U92" s="1443"/>
      <c r="V92" s="1443"/>
      <c r="W92" s="1443"/>
      <c r="X92" s="1443"/>
    </row>
    <row r="93" spans="1:24" ht="18">
      <c r="A93" s="511">
        <v>3</v>
      </c>
      <c r="B93" s="503">
        <v>53</v>
      </c>
      <c r="C93" s="1433" t="s">
        <v>1282</v>
      </c>
      <c r="D93" s="1175">
        <v>1</v>
      </c>
      <c r="E93" s="1433" t="s">
        <v>309</v>
      </c>
      <c r="F93" s="498" t="s">
        <v>348</v>
      </c>
      <c r="G93" s="495" t="s">
        <v>900</v>
      </c>
      <c r="H93" s="1444" t="s">
        <v>1283</v>
      </c>
      <c r="I93" s="1435" t="s">
        <v>531</v>
      </c>
      <c r="J93" s="1435" t="s">
        <v>465</v>
      </c>
      <c r="K93" s="498" t="s">
        <v>1277</v>
      </c>
      <c r="L93" s="497">
        <v>7.54</v>
      </c>
      <c r="M93" s="500">
        <v>6.4</v>
      </c>
      <c r="N93" s="500"/>
      <c r="O93" s="500"/>
      <c r="P93" s="500"/>
      <c r="Q93" s="500"/>
      <c r="R93" s="500"/>
      <c r="S93" s="500">
        <v>1.14</v>
      </c>
      <c r="T93" s="500"/>
      <c r="U93" s="1443"/>
      <c r="V93" s="1443"/>
      <c r="W93" s="1443"/>
      <c r="X93" s="1443"/>
    </row>
    <row r="94" spans="1:24" ht="18">
      <c r="A94" s="504">
        <v>4</v>
      </c>
      <c r="B94" s="503">
        <v>60</v>
      </c>
      <c r="C94" s="1433" t="s">
        <v>1284</v>
      </c>
      <c r="D94" s="1175">
        <v>0.9</v>
      </c>
      <c r="E94" s="1433" t="s">
        <v>309</v>
      </c>
      <c r="F94" s="498" t="s">
        <v>348</v>
      </c>
      <c r="G94" s="495" t="s">
        <v>1272</v>
      </c>
      <c r="H94" s="1444" t="s">
        <v>1283</v>
      </c>
      <c r="I94" s="1435" t="s">
        <v>531</v>
      </c>
      <c r="J94" s="1435" t="s">
        <v>465</v>
      </c>
      <c r="K94" s="498" t="s">
        <v>1277</v>
      </c>
      <c r="L94" s="497">
        <v>6.79</v>
      </c>
      <c r="M94" s="500">
        <v>5.76</v>
      </c>
      <c r="N94" s="500"/>
      <c r="O94" s="500"/>
      <c r="P94" s="500"/>
      <c r="Q94" s="500"/>
      <c r="R94" s="500"/>
      <c r="S94" s="500">
        <v>1.03</v>
      </c>
      <c r="T94" s="500"/>
      <c r="U94" s="1443"/>
      <c r="V94" s="1443"/>
      <c r="W94" s="1443"/>
      <c r="X94" s="1443"/>
    </row>
    <row r="95" spans="1:24" ht="18">
      <c r="A95" s="511">
        <v>5</v>
      </c>
      <c r="B95" s="1430">
        <v>61</v>
      </c>
      <c r="C95" s="1431">
        <v>25.2</v>
      </c>
      <c r="D95" s="1432">
        <v>0.6</v>
      </c>
      <c r="E95" s="1433" t="s">
        <v>309</v>
      </c>
      <c r="F95" s="498" t="s">
        <v>348</v>
      </c>
      <c r="G95" s="495" t="s">
        <v>1272</v>
      </c>
      <c r="H95" s="1444" t="s">
        <v>1283</v>
      </c>
      <c r="I95" s="1435" t="s">
        <v>531</v>
      </c>
      <c r="J95" s="1435" t="s">
        <v>465</v>
      </c>
      <c r="K95" s="498" t="s">
        <v>1277</v>
      </c>
      <c r="L95" s="497">
        <v>4.53</v>
      </c>
      <c r="M95" s="500">
        <v>3.84</v>
      </c>
      <c r="N95" s="500"/>
      <c r="O95" s="500"/>
      <c r="P95" s="500"/>
      <c r="Q95" s="500"/>
      <c r="R95" s="500"/>
      <c r="S95" s="500">
        <v>0.69</v>
      </c>
      <c r="T95" s="500"/>
      <c r="U95" s="1443"/>
      <c r="V95" s="1443"/>
      <c r="W95" s="1443"/>
      <c r="X95" s="1443"/>
    </row>
    <row r="96" spans="1:24" ht="18">
      <c r="A96" s="504">
        <v>6</v>
      </c>
      <c r="B96" s="503">
        <v>65</v>
      </c>
      <c r="C96" s="1433" t="s">
        <v>357</v>
      </c>
      <c r="D96" s="1175">
        <v>0.7</v>
      </c>
      <c r="E96" s="1433" t="s">
        <v>309</v>
      </c>
      <c r="F96" s="498" t="s">
        <v>215</v>
      </c>
      <c r="G96" s="495" t="s">
        <v>1272</v>
      </c>
      <c r="H96" s="1444" t="s">
        <v>1281</v>
      </c>
      <c r="I96" s="1435" t="s">
        <v>531</v>
      </c>
      <c r="J96" s="1435" t="s">
        <v>465</v>
      </c>
      <c r="K96" s="498" t="s">
        <v>1156</v>
      </c>
      <c r="L96" s="497">
        <v>5.28</v>
      </c>
      <c r="M96" s="500">
        <v>4.48</v>
      </c>
      <c r="N96" s="500">
        <v>0.8</v>
      </c>
      <c r="O96" s="500"/>
      <c r="P96" s="500"/>
      <c r="Q96" s="500"/>
      <c r="R96" s="500"/>
      <c r="S96" s="500"/>
      <c r="T96" s="500"/>
      <c r="U96" s="1443"/>
      <c r="V96" s="1443"/>
      <c r="W96" s="1443"/>
      <c r="X96" s="1443"/>
    </row>
    <row r="97" spans="1:24" ht="18">
      <c r="A97" s="511">
        <v>7</v>
      </c>
      <c r="B97" s="503">
        <v>69</v>
      </c>
      <c r="C97" s="1433" t="s">
        <v>1285</v>
      </c>
      <c r="D97" s="1175">
        <v>1</v>
      </c>
      <c r="E97" s="1433" t="s">
        <v>309</v>
      </c>
      <c r="F97" s="498" t="s">
        <v>387</v>
      </c>
      <c r="G97" s="495" t="s">
        <v>900</v>
      </c>
      <c r="H97" s="1444" t="s">
        <v>1283</v>
      </c>
      <c r="I97" s="1435" t="s">
        <v>531</v>
      </c>
      <c r="J97" s="1435" t="s">
        <v>465</v>
      </c>
      <c r="K97" s="498" t="s">
        <v>1277</v>
      </c>
      <c r="L97" s="497">
        <v>7.54</v>
      </c>
      <c r="M97" s="500">
        <v>6.4</v>
      </c>
      <c r="N97" s="500"/>
      <c r="O97" s="500"/>
      <c r="P97" s="500"/>
      <c r="Q97" s="500"/>
      <c r="R97" s="500"/>
      <c r="S97" s="500">
        <v>1.14</v>
      </c>
      <c r="T97" s="500"/>
      <c r="U97" s="1443"/>
      <c r="V97" s="1443"/>
      <c r="W97" s="1443"/>
      <c r="X97" s="1443"/>
    </row>
    <row r="98" spans="1:22" ht="17.25">
      <c r="A98" s="2266" t="s">
        <v>298</v>
      </c>
      <c r="B98" s="2266"/>
      <c r="C98" s="2266"/>
      <c r="D98" s="1042">
        <f>D97+D96+D95+D94+D93+D92+D91</f>
        <v>6.1</v>
      </c>
      <c r="E98" s="504"/>
      <c r="F98" s="504"/>
      <c r="G98" s="504"/>
      <c r="H98" s="503"/>
      <c r="I98" s="504"/>
      <c r="J98" s="504"/>
      <c r="K98" s="504"/>
      <c r="L98" s="497">
        <f>L97+L96+L95+L94+L93+L92+L91</f>
        <v>45.6</v>
      </c>
      <c r="M98" s="497">
        <f aca="true" t="shared" si="2" ref="M98:T98">M97+M96+M95+M94+M93+M92+M91</f>
        <v>37.6</v>
      </c>
      <c r="N98" s="497">
        <f t="shared" si="2"/>
        <v>2.9699999999999998</v>
      </c>
      <c r="O98" s="497">
        <f t="shared" si="2"/>
        <v>0</v>
      </c>
      <c r="P98" s="497">
        <f t="shared" si="2"/>
        <v>1.03</v>
      </c>
      <c r="Q98" s="497">
        <f t="shared" si="2"/>
        <v>0</v>
      </c>
      <c r="R98" s="497">
        <f t="shared" si="2"/>
        <v>0</v>
      </c>
      <c r="S98" s="497">
        <f t="shared" si="2"/>
        <v>4</v>
      </c>
      <c r="T98" s="497">
        <f t="shared" si="2"/>
        <v>0</v>
      </c>
      <c r="U98" s="497">
        <f>U97+U96+U95+U94+U93+U92+U91</f>
        <v>0</v>
      </c>
      <c r="V98" s="497">
        <f>V97+V96+V95+V94+V93+V92+V91</f>
        <v>0</v>
      </c>
    </row>
    <row r="99" spans="1:22" ht="18">
      <c r="A99" s="539" t="s">
        <v>747</v>
      </c>
      <c r="B99" s="539"/>
      <c r="C99" s="539"/>
      <c r="D99" s="539"/>
      <c r="E99" s="539"/>
      <c r="F99" s="504"/>
      <c r="G99" s="504"/>
      <c r="H99" s="520"/>
      <c r="I99" s="509"/>
      <c r="J99" s="509"/>
      <c r="K99" s="509"/>
      <c r="L99" s="515"/>
      <c r="M99" s="515"/>
      <c r="N99" s="515"/>
      <c r="O99" s="515"/>
      <c r="P99" s="515"/>
      <c r="Q99" s="515"/>
      <c r="R99" s="515"/>
      <c r="S99" s="500"/>
      <c r="T99" s="500"/>
      <c r="U99" s="502"/>
      <c r="V99" s="502"/>
    </row>
    <row r="100" spans="1:24" ht="18">
      <c r="A100" s="511">
        <v>1</v>
      </c>
      <c r="B100" s="504">
        <v>27</v>
      </c>
      <c r="C100" s="504">
        <v>26.1</v>
      </c>
      <c r="D100" s="504">
        <v>1</v>
      </c>
      <c r="E100" s="504" t="s">
        <v>341</v>
      </c>
      <c r="F100" s="504" t="s">
        <v>354</v>
      </c>
      <c r="G100" s="495" t="s">
        <v>900</v>
      </c>
      <c r="H100" s="504"/>
      <c r="I100" s="504"/>
      <c r="J100" s="504"/>
      <c r="K100" s="498"/>
      <c r="L100" s="500"/>
      <c r="M100" s="500"/>
      <c r="N100" s="500"/>
      <c r="O100" s="500"/>
      <c r="P100" s="500"/>
      <c r="Q100" s="500"/>
      <c r="R100" s="500"/>
      <c r="S100" s="500"/>
      <c r="T100" s="500"/>
      <c r="U100" s="1443"/>
      <c r="V100" s="1443"/>
      <c r="W100" s="1443"/>
      <c r="X100" s="1443"/>
    </row>
    <row r="101" spans="1:24" ht="18">
      <c r="A101" s="504">
        <v>2</v>
      </c>
      <c r="B101" s="503">
        <v>53</v>
      </c>
      <c r="C101" s="1433" t="s">
        <v>1286</v>
      </c>
      <c r="D101" s="1175">
        <v>1</v>
      </c>
      <c r="E101" s="1433" t="s">
        <v>309</v>
      </c>
      <c r="F101" s="498" t="s">
        <v>348</v>
      </c>
      <c r="G101" s="495" t="s">
        <v>1272</v>
      </c>
      <c r="H101" s="1444"/>
      <c r="I101" s="498"/>
      <c r="J101" s="498"/>
      <c r="K101" s="498"/>
      <c r="L101" s="497"/>
      <c r="M101" s="500"/>
      <c r="N101" s="500"/>
      <c r="O101" s="500"/>
      <c r="P101" s="500"/>
      <c r="Q101" s="500"/>
      <c r="R101" s="500"/>
      <c r="S101" s="500"/>
      <c r="T101" s="500"/>
      <c r="U101" s="1443"/>
      <c r="V101" s="1443"/>
      <c r="W101" s="1443"/>
      <c r="X101" s="1443"/>
    </row>
    <row r="102" spans="1:24" ht="18">
      <c r="A102" s="511">
        <v>3</v>
      </c>
      <c r="B102" s="503">
        <v>58</v>
      </c>
      <c r="C102" s="1433" t="s">
        <v>1287</v>
      </c>
      <c r="D102" s="1175">
        <v>1</v>
      </c>
      <c r="E102" s="1433" t="s">
        <v>309</v>
      </c>
      <c r="F102" s="498" t="s">
        <v>348</v>
      </c>
      <c r="G102" s="495" t="s">
        <v>900</v>
      </c>
      <c r="H102" s="1444"/>
      <c r="I102" s="498"/>
      <c r="J102" s="498"/>
      <c r="K102" s="498"/>
      <c r="L102" s="497"/>
      <c r="M102" s="500"/>
      <c r="N102" s="500"/>
      <c r="O102" s="500"/>
      <c r="P102" s="500"/>
      <c r="Q102" s="500"/>
      <c r="R102" s="500"/>
      <c r="S102" s="500"/>
      <c r="T102" s="500"/>
      <c r="U102" s="1443"/>
      <c r="V102" s="1443"/>
      <c r="W102" s="1443"/>
      <c r="X102" s="1443"/>
    </row>
    <row r="103" spans="1:24" ht="18">
      <c r="A103" s="504">
        <v>4</v>
      </c>
      <c r="B103" s="503">
        <v>60</v>
      </c>
      <c r="C103" s="1433" t="s">
        <v>1144</v>
      </c>
      <c r="D103" s="1175">
        <v>1</v>
      </c>
      <c r="E103" s="1433" t="s">
        <v>309</v>
      </c>
      <c r="F103" s="498" t="s">
        <v>348</v>
      </c>
      <c r="G103" s="495" t="s">
        <v>900</v>
      </c>
      <c r="H103" s="1444"/>
      <c r="I103" s="498"/>
      <c r="J103" s="498"/>
      <c r="K103" s="498"/>
      <c r="L103" s="497"/>
      <c r="M103" s="500"/>
      <c r="N103" s="500"/>
      <c r="O103" s="500"/>
      <c r="P103" s="500"/>
      <c r="Q103" s="500"/>
      <c r="R103" s="500"/>
      <c r="S103" s="500"/>
      <c r="T103" s="500"/>
      <c r="U103" s="1443"/>
      <c r="V103" s="1443"/>
      <c r="W103" s="1443"/>
      <c r="X103" s="1443"/>
    </row>
    <row r="104" spans="1:24" ht="18">
      <c r="A104" s="511">
        <v>5</v>
      </c>
      <c r="B104" s="503">
        <v>61</v>
      </c>
      <c r="C104" s="1433" t="s">
        <v>1288</v>
      </c>
      <c r="D104" s="1175">
        <v>0.5</v>
      </c>
      <c r="E104" s="1433" t="s">
        <v>309</v>
      </c>
      <c r="F104" s="498" t="s">
        <v>348</v>
      </c>
      <c r="G104" s="495" t="s">
        <v>1272</v>
      </c>
      <c r="H104" s="1444"/>
      <c r="I104" s="498"/>
      <c r="J104" s="498"/>
      <c r="K104" s="498"/>
      <c r="L104" s="497"/>
      <c r="M104" s="500"/>
      <c r="N104" s="500"/>
      <c r="O104" s="500"/>
      <c r="P104" s="500"/>
      <c r="Q104" s="500"/>
      <c r="R104" s="500"/>
      <c r="S104" s="500"/>
      <c r="T104" s="500"/>
      <c r="U104" s="1443"/>
      <c r="V104" s="1443"/>
      <c r="W104" s="1443"/>
      <c r="X104" s="1443"/>
    </row>
    <row r="105" spans="1:24" ht="18">
      <c r="A105" s="511">
        <v>6</v>
      </c>
      <c r="B105" s="503">
        <v>61</v>
      </c>
      <c r="C105" s="1433" t="s">
        <v>1289</v>
      </c>
      <c r="D105" s="1175">
        <v>0.4</v>
      </c>
      <c r="E105" s="1433" t="s">
        <v>309</v>
      </c>
      <c r="F105" s="498" t="s">
        <v>348</v>
      </c>
      <c r="G105" s="495" t="s">
        <v>1272</v>
      </c>
      <c r="H105" s="1444"/>
      <c r="I105" s="498"/>
      <c r="J105" s="498"/>
      <c r="K105" s="498"/>
      <c r="L105" s="497"/>
      <c r="M105" s="500"/>
      <c r="N105" s="500"/>
      <c r="O105" s="500"/>
      <c r="P105" s="500"/>
      <c r="Q105" s="500"/>
      <c r="R105" s="500"/>
      <c r="S105" s="500"/>
      <c r="T105" s="500"/>
      <c r="U105" s="1443"/>
      <c r="V105" s="1443"/>
      <c r="W105" s="1443"/>
      <c r="X105" s="1443"/>
    </row>
    <row r="106" spans="1:24" ht="18">
      <c r="A106" s="504">
        <v>7</v>
      </c>
      <c r="B106" s="1430">
        <v>67</v>
      </c>
      <c r="C106" s="1431">
        <v>1.1</v>
      </c>
      <c r="D106" s="1432">
        <v>0.9</v>
      </c>
      <c r="E106" s="1433" t="s">
        <v>309</v>
      </c>
      <c r="F106" s="498" t="s">
        <v>348</v>
      </c>
      <c r="G106" s="495" t="s">
        <v>900</v>
      </c>
      <c r="H106" s="1444"/>
      <c r="I106" s="498"/>
      <c r="J106" s="498"/>
      <c r="K106" s="498"/>
      <c r="L106" s="497"/>
      <c r="M106" s="500"/>
      <c r="N106" s="500"/>
      <c r="O106" s="500"/>
      <c r="P106" s="500"/>
      <c r="Q106" s="500"/>
      <c r="R106" s="500"/>
      <c r="S106" s="500"/>
      <c r="T106" s="500"/>
      <c r="U106" s="1443"/>
      <c r="V106" s="1443"/>
      <c r="W106" s="1443"/>
      <c r="X106" s="1443"/>
    </row>
    <row r="107" spans="1:22" ht="24">
      <c r="A107" s="2260" t="s">
        <v>298</v>
      </c>
      <c r="B107" s="2260"/>
      <c r="C107" s="2260"/>
      <c r="D107" s="1040">
        <f>D106+D105+D104+D103+D102+D101+D100</f>
        <v>5.8</v>
      </c>
      <c r="E107" s="758"/>
      <c r="F107" s="758"/>
      <c r="G107" s="758"/>
      <c r="H107" s="771"/>
      <c r="I107" s="772"/>
      <c r="J107" s="772"/>
      <c r="K107" s="772"/>
      <c r="L107" s="773"/>
      <c r="M107" s="773"/>
      <c r="N107" s="773"/>
      <c r="O107" s="773"/>
      <c r="P107" s="773"/>
      <c r="Q107" s="773"/>
      <c r="R107" s="773"/>
      <c r="S107" s="766"/>
      <c r="T107" s="766"/>
      <c r="U107" s="53"/>
      <c r="V107" s="53"/>
    </row>
    <row r="108" spans="1:22" ht="18" thickBot="1">
      <c r="A108" s="2235" t="s">
        <v>244</v>
      </c>
      <c r="B108" s="2235"/>
      <c r="C108" s="2235"/>
      <c r="D108" s="1756">
        <f>D98+D107</f>
        <v>11.899999999999999</v>
      </c>
      <c r="E108" s="509"/>
      <c r="F108" s="509"/>
      <c r="G108" s="509"/>
      <c r="H108" s="520"/>
      <c r="I108" s="509"/>
      <c r="J108" s="509"/>
      <c r="K108" s="509"/>
      <c r="L108" s="515"/>
      <c r="M108" s="515"/>
      <c r="N108" s="515"/>
      <c r="O108" s="515"/>
      <c r="P108" s="515"/>
      <c r="Q108" s="515"/>
      <c r="R108" s="515"/>
      <c r="S108" s="515"/>
      <c r="T108" s="515"/>
      <c r="U108" s="516"/>
      <c r="V108" s="516"/>
    </row>
    <row r="109" spans="1:22" ht="27" customHeight="1" thickBot="1">
      <c r="A109" s="2236" t="s">
        <v>764</v>
      </c>
      <c r="B109" s="2237"/>
      <c r="C109" s="2237"/>
      <c r="D109" s="2237"/>
      <c r="E109" s="2237"/>
      <c r="F109" s="2237"/>
      <c r="G109" s="2237"/>
      <c r="H109" s="2237"/>
      <c r="I109" s="2237"/>
      <c r="J109" s="2237"/>
      <c r="K109" s="2237"/>
      <c r="L109" s="2237"/>
      <c r="M109" s="2237"/>
      <c r="N109" s="2237"/>
      <c r="O109" s="2237"/>
      <c r="P109" s="2237"/>
      <c r="Q109" s="2237"/>
      <c r="R109" s="2237"/>
      <c r="S109" s="2237"/>
      <c r="T109" s="2237"/>
      <c r="U109" s="2237"/>
      <c r="V109" s="2238"/>
    </row>
    <row r="110" spans="1:24" ht="18">
      <c r="A110" s="511">
        <v>1</v>
      </c>
      <c r="B110" s="1430">
        <v>8</v>
      </c>
      <c r="C110" s="1431">
        <v>32.1</v>
      </c>
      <c r="D110" s="1432">
        <v>1</v>
      </c>
      <c r="E110" s="496" t="s">
        <v>309</v>
      </c>
      <c r="F110" s="498" t="s">
        <v>342</v>
      </c>
      <c r="G110" s="495" t="s">
        <v>1272</v>
      </c>
      <c r="H110" s="1446" t="s">
        <v>1290</v>
      </c>
      <c r="I110" s="511" t="s">
        <v>531</v>
      </c>
      <c r="J110" s="525" t="s">
        <v>465</v>
      </c>
      <c r="K110" s="525" t="s">
        <v>901</v>
      </c>
      <c r="L110" s="1436">
        <v>6.86</v>
      </c>
      <c r="M110" s="511">
        <v>4</v>
      </c>
      <c r="N110" s="511">
        <v>2.86</v>
      </c>
      <c r="O110" s="511"/>
      <c r="P110" s="511"/>
      <c r="Q110" s="511"/>
      <c r="R110" s="511"/>
      <c r="S110" s="511"/>
      <c r="T110" s="511"/>
      <c r="U110" s="511"/>
      <c r="V110" s="511"/>
      <c r="W110" s="511"/>
      <c r="X110" s="1286"/>
    </row>
    <row r="111" spans="1:24" ht="18">
      <c r="A111" s="504">
        <v>2</v>
      </c>
      <c r="B111" s="1430">
        <v>8</v>
      </c>
      <c r="C111" s="1431">
        <v>16.1</v>
      </c>
      <c r="D111" s="1432">
        <v>0.9</v>
      </c>
      <c r="E111" s="1433" t="s">
        <v>364</v>
      </c>
      <c r="F111" s="498" t="s">
        <v>342</v>
      </c>
      <c r="G111" s="495" t="s">
        <v>1272</v>
      </c>
      <c r="H111" s="1447" t="s">
        <v>1291</v>
      </c>
      <c r="I111" s="511" t="s">
        <v>531</v>
      </c>
      <c r="J111" s="525" t="s">
        <v>465</v>
      </c>
      <c r="K111" s="496" t="s">
        <v>957</v>
      </c>
      <c r="L111" s="1436">
        <v>3.75</v>
      </c>
      <c r="M111" s="504"/>
      <c r="N111" s="504">
        <v>3.75</v>
      </c>
      <c r="O111" s="504"/>
      <c r="P111" s="504"/>
      <c r="Q111" s="504"/>
      <c r="R111" s="504"/>
      <c r="S111" s="504"/>
      <c r="T111" s="504"/>
      <c r="U111" s="504"/>
      <c r="V111" s="504"/>
      <c r="W111" s="504"/>
      <c r="X111" s="526"/>
    </row>
    <row r="112" spans="1:24" ht="34.5">
      <c r="A112" s="511">
        <v>3</v>
      </c>
      <c r="B112" s="1430">
        <v>9</v>
      </c>
      <c r="C112" s="1431">
        <v>3.2</v>
      </c>
      <c r="D112" s="1432">
        <v>1</v>
      </c>
      <c r="E112" s="1433" t="s">
        <v>309</v>
      </c>
      <c r="F112" s="498" t="s">
        <v>215</v>
      </c>
      <c r="G112" s="495" t="s">
        <v>1272</v>
      </c>
      <c r="H112" s="1175" t="s">
        <v>1273</v>
      </c>
      <c r="I112" s="1174" t="s">
        <v>531</v>
      </c>
      <c r="J112" s="1174" t="s">
        <v>465</v>
      </c>
      <c r="K112" s="1174" t="s">
        <v>903</v>
      </c>
      <c r="L112" s="1448">
        <f>M112+N112+O112+P112+Q112+R112+S112+T112+U112+V112+X112</f>
        <v>7.31</v>
      </c>
      <c r="M112" s="1449">
        <v>5.6</v>
      </c>
      <c r="N112" s="1450">
        <v>1.14</v>
      </c>
      <c r="O112" s="1449"/>
      <c r="P112" s="1449">
        <v>0.57</v>
      </c>
      <c r="Q112" s="497"/>
      <c r="R112" s="497"/>
      <c r="S112" s="497"/>
      <c r="T112" s="497"/>
      <c r="U112" s="497"/>
      <c r="V112" s="500"/>
      <c r="W112" s="500"/>
      <c r="X112" s="1451"/>
    </row>
    <row r="113" spans="1:24" ht="18">
      <c r="A113" s="504">
        <v>4</v>
      </c>
      <c r="B113" s="1430">
        <v>21</v>
      </c>
      <c r="C113" s="1431">
        <v>4.1</v>
      </c>
      <c r="D113" s="1432">
        <v>1</v>
      </c>
      <c r="E113" s="1433" t="s">
        <v>309</v>
      </c>
      <c r="F113" s="498" t="s">
        <v>342</v>
      </c>
      <c r="G113" s="495" t="s">
        <v>1272</v>
      </c>
      <c r="H113" s="503" t="s">
        <v>745</v>
      </c>
      <c r="I113" s="504" t="s">
        <v>531</v>
      </c>
      <c r="J113" s="504" t="s">
        <v>465</v>
      </c>
      <c r="K113" s="504" t="s">
        <v>367</v>
      </c>
      <c r="L113" s="1448">
        <f>M113+N113+O113+P113+Q113+R113+S113+T113+U113+V113+X113</f>
        <v>4.17</v>
      </c>
      <c r="M113" s="500"/>
      <c r="N113" s="1452">
        <v>4.17</v>
      </c>
      <c r="O113" s="500"/>
      <c r="P113" s="500"/>
      <c r="Q113" s="500"/>
      <c r="R113" s="500"/>
      <c r="S113" s="500"/>
      <c r="T113" s="500"/>
      <c r="U113" s="500"/>
      <c r="V113" s="504"/>
      <c r="W113" s="504"/>
      <c r="X113" s="526"/>
    </row>
    <row r="114" spans="1:22" ht="24">
      <c r="A114" s="2231" t="s">
        <v>298</v>
      </c>
      <c r="B114" s="2232"/>
      <c r="C114" s="2233"/>
      <c r="D114" s="1177">
        <f>D113+D112+D111+D110</f>
        <v>3.9</v>
      </c>
      <c r="E114" s="757"/>
      <c r="F114" s="757"/>
      <c r="G114" s="757"/>
      <c r="H114" s="776"/>
      <c r="I114" s="770"/>
      <c r="J114" s="770"/>
      <c r="K114" s="770"/>
      <c r="L114" s="756">
        <f>L113+L112+L111+L110</f>
        <v>22.09</v>
      </c>
      <c r="M114" s="756">
        <f aca="true" t="shared" si="3" ref="M114:V114">M113+M112+M111+M110</f>
        <v>9.6</v>
      </c>
      <c r="N114" s="756">
        <f t="shared" si="3"/>
        <v>11.919999999999998</v>
      </c>
      <c r="O114" s="756">
        <f t="shared" si="3"/>
        <v>0</v>
      </c>
      <c r="P114" s="756">
        <f t="shared" si="3"/>
        <v>0.57</v>
      </c>
      <c r="Q114" s="756">
        <f t="shared" si="3"/>
        <v>0</v>
      </c>
      <c r="R114" s="756">
        <f t="shared" si="3"/>
        <v>0</v>
      </c>
      <c r="S114" s="756">
        <f t="shared" si="3"/>
        <v>0</v>
      </c>
      <c r="T114" s="756">
        <f t="shared" si="3"/>
        <v>0</v>
      </c>
      <c r="U114" s="756">
        <f t="shared" si="3"/>
        <v>0</v>
      </c>
      <c r="V114" s="756">
        <f t="shared" si="3"/>
        <v>0</v>
      </c>
    </row>
    <row r="115" spans="1:22" ht="18">
      <c r="A115" s="539" t="s">
        <v>747</v>
      </c>
      <c r="B115" s="539"/>
      <c r="C115" s="539"/>
      <c r="D115" s="539"/>
      <c r="E115" s="504"/>
      <c r="F115" s="510"/>
      <c r="G115" s="510"/>
      <c r="H115" s="517"/>
      <c r="I115" s="518"/>
      <c r="J115" s="518"/>
      <c r="K115" s="518"/>
      <c r="L115" s="501"/>
      <c r="M115" s="501"/>
      <c r="N115" s="501"/>
      <c r="O115" s="501"/>
      <c r="P115" s="501"/>
      <c r="Q115" s="501"/>
      <c r="R115" s="501"/>
      <c r="S115" s="501"/>
      <c r="T115" s="501"/>
      <c r="U115" s="502"/>
      <c r="V115" s="502"/>
    </row>
    <row r="116" spans="1:24" ht="18">
      <c r="A116" s="504">
        <v>1</v>
      </c>
      <c r="B116" s="1430">
        <v>10</v>
      </c>
      <c r="C116" s="1431">
        <v>17.4</v>
      </c>
      <c r="D116" s="1432">
        <v>0.3</v>
      </c>
      <c r="E116" s="496" t="s">
        <v>309</v>
      </c>
      <c r="F116" s="498" t="s">
        <v>348</v>
      </c>
      <c r="G116" s="495" t="s">
        <v>900</v>
      </c>
      <c r="H116" s="503"/>
      <c r="I116" s="504"/>
      <c r="J116" s="525"/>
      <c r="K116" s="503"/>
      <c r="L116" s="1436"/>
      <c r="M116" s="500"/>
      <c r="N116" s="497"/>
      <c r="O116" s="500"/>
      <c r="P116" s="500"/>
      <c r="Q116" s="500"/>
      <c r="R116" s="500"/>
      <c r="S116" s="500"/>
      <c r="T116" s="497"/>
      <c r="U116" s="497"/>
      <c r="V116" s="500"/>
      <c r="W116" s="500"/>
      <c r="X116" s="1451"/>
    </row>
    <row r="117" spans="1:24" ht="18">
      <c r="A117" s="511">
        <v>2</v>
      </c>
      <c r="B117" s="1430">
        <v>10</v>
      </c>
      <c r="C117" s="1431">
        <v>9.1</v>
      </c>
      <c r="D117" s="1432">
        <v>0.9</v>
      </c>
      <c r="E117" s="496" t="s">
        <v>309</v>
      </c>
      <c r="F117" s="498" t="s">
        <v>348</v>
      </c>
      <c r="G117" s="495" t="s">
        <v>900</v>
      </c>
      <c r="H117" s="503"/>
      <c r="I117" s="504"/>
      <c r="J117" s="525"/>
      <c r="K117" s="503"/>
      <c r="L117" s="1436"/>
      <c r="M117" s="500"/>
      <c r="N117" s="497"/>
      <c r="O117" s="500"/>
      <c r="P117" s="500"/>
      <c r="Q117" s="500"/>
      <c r="R117" s="500"/>
      <c r="S117" s="500"/>
      <c r="T117" s="497"/>
      <c r="U117" s="497"/>
      <c r="V117" s="500"/>
      <c r="W117" s="500"/>
      <c r="X117" s="1451"/>
    </row>
    <row r="118" spans="1:24" ht="18">
      <c r="A118" s="504">
        <v>3</v>
      </c>
      <c r="B118" s="1430">
        <v>23</v>
      </c>
      <c r="C118" s="1431">
        <v>7.1</v>
      </c>
      <c r="D118" s="1431">
        <v>1.2</v>
      </c>
      <c r="E118" s="496" t="s">
        <v>309</v>
      </c>
      <c r="F118" s="498" t="s">
        <v>348</v>
      </c>
      <c r="G118" s="495" t="s">
        <v>1272</v>
      </c>
      <c r="H118" s="503"/>
      <c r="I118" s="504"/>
      <c r="J118" s="525"/>
      <c r="K118" s="503"/>
      <c r="L118" s="1436"/>
      <c r="M118" s="500"/>
      <c r="N118" s="497"/>
      <c r="O118" s="500"/>
      <c r="P118" s="500"/>
      <c r="Q118" s="500"/>
      <c r="R118" s="500"/>
      <c r="S118" s="500"/>
      <c r="T118" s="497"/>
      <c r="U118" s="497"/>
      <c r="V118" s="500"/>
      <c r="W118" s="500"/>
      <c r="X118" s="1451"/>
    </row>
    <row r="119" spans="1:24" ht="18">
      <c r="A119" s="511">
        <v>4</v>
      </c>
      <c r="B119" s="1430">
        <v>71</v>
      </c>
      <c r="C119" s="1431">
        <v>4.1</v>
      </c>
      <c r="D119" s="1432">
        <v>0.5</v>
      </c>
      <c r="E119" s="496" t="s">
        <v>309</v>
      </c>
      <c r="F119" s="498" t="s">
        <v>348</v>
      </c>
      <c r="G119" s="495" t="s">
        <v>900</v>
      </c>
      <c r="H119" s="503"/>
      <c r="I119" s="504"/>
      <c r="J119" s="525"/>
      <c r="K119" s="503"/>
      <c r="L119" s="1436"/>
      <c r="M119" s="500"/>
      <c r="N119" s="497"/>
      <c r="O119" s="500"/>
      <c r="P119" s="500"/>
      <c r="Q119" s="500"/>
      <c r="R119" s="500"/>
      <c r="S119" s="500"/>
      <c r="T119" s="497"/>
      <c r="U119" s="497"/>
      <c r="V119" s="500"/>
      <c r="W119" s="500"/>
      <c r="X119" s="1451"/>
    </row>
    <row r="120" spans="1:24" ht="18">
      <c r="A120" s="504">
        <v>5</v>
      </c>
      <c r="B120" s="1430">
        <v>71</v>
      </c>
      <c r="C120" s="1431">
        <v>4.1</v>
      </c>
      <c r="D120" s="1431">
        <v>0.5</v>
      </c>
      <c r="E120" s="496" t="s">
        <v>309</v>
      </c>
      <c r="F120" s="498" t="s">
        <v>348</v>
      </c>
      <c r="G120" s="495" t="s">
        <v>1272</v>
      </c>
      <c r="H120" s="503"/>
      <c r="I120" s="504"/>
      <c r="J120" s="525"/>
      <c r="K120" s="503"/>
      <c r="L120" s="1436"/>
      <c r="M120" s="500"/>
      <c r="N120" s="497"/>
      <c r="O120" s="500"/>
      <c r="P120" s="500"/>
      <c r="Q120" s="500"/>
      <c r="R120" s="500"/>
      <c r="S120" s="500"/>
      <c r="T120" s="497"/>
      <c r="U120" s="497"/>
      <c r="V120" s="500"/>
      <c r="W120" s="500"/>
      <c r="X120" s="1451"/>
    </row>
    <row r="121" spans="1:24" ht="18">
      <c r="A121" s="511">
        <v>6</v>
      </c>
      <c r="B121" s="1430">
        <v>71</v>
      </c>
      <c r="C121" s="1431">
        <v>4.2</v>
      </c>
      <c r="D121" s="1431">
        <v>1</v>
      </c>
      <c r="E121" s="496" t="s">
        <v>309</v>
      </c>
      <c r="F121" s="498" t="s">
        <v>348</v>
      </c>
      <c r="G121" s="495" t="s">
        <v>1272</v>
      </c>
      <c r="H121" s="503"/>
      <c r="I121" s="504"/>
      <c r="J121" s="525"/>
      <c r="K121" s="503"/>
      <c r="L121" s="1436"/>
      <c r="M121" s="500"/>
      <c r="N121" s="497"/>
      <c r="O121" s="500"/>
      <c r="P121" s="500"/>
      <c r="Q121" s="500"/>
      <c r="R121" s="500"/>
      <c r="S121" s="500"/>
      <c r="T121" s="497"/>
      <c r="U121" s="497"/>
      <c r="V121" s="500"/>
      <c r="W121" s="500"/>
      <c r="X121" s="1451"/>
    </row>
    <row r="122" spans="1:22" ht="24">
      <c r="A122" s="2260" t="s">
        <v>298</v>
      </c>
      <c r="B122" s="2260"/>
      <c r="C122" s="2260"/>
      <c r="D122" s="1040">
        <f>D121+D120+D119+D118+D117+D116</f>
        <v>4.4</v>
      </c>
      <c r="E122" s="753"/>
      <c r="F122" s="757"/>
      <c r="G122" s="754"/>
      <c r="H122" s="776"/>
      <c r="I122" s="770"/>
      <c r="J122" s="770"/>
      <c r="K122" s="770"/>
      <c r="L122" s="762"/>
      <c r="M122" s="762"/>
      <c r="N122" s="762"/>
      <c r="O122" s="762"/>
      <c r="P122" s="762"/>
      <c r="Q122" s="762"/>
      <c r="R122" s="762"/>
      <c r="S122" s="762"/>
      <c r="T122" s="762"/>
      <c r="U122" s="53"/>
      <c r="V122" s="53"/>
    </row>
    <row r="123" spans="1:22" ht="18" thickBot="1">
      <c r="A123" s="2235" t="s">
        <v>244</v>
      </c>
      <c r="B123" s="2235"/>
      <c r="C123" s="2235"/>
      <c r="D123" s="512">
        <f>D122+D114</f>
        <v>8.3</v>
      </c>
      <c r="E123" s="527"/>
      <c r="F123" s="527"/>
      <c r="G123" s="513"/>
      <c r="H123" s="528"/>
      <c r="I123" s="524"/>
      <c r="J123" s="524"/>
      <c r="K123" s="524"/>
      <c r="L123" s="529"/>
      <c r="M123" s="529"/>
      <c r="N123" s="529"/>
      <c r="O123" s="529"/>
      <c r="P123" s="529"/>
      <c r="Q123" s="529"/>
      <c r="R123" s="529"/>
      <c r="S123" s="529"/>
      <c r="T123" s="529"/>
      <c r="U123" s="516"/>
      <c r="V123" s="516"/>
    </row>
    <row r="124" spans="1:22" ht="18" thickBot="1">
      <c r="A124" s="2236" t="s">
        <v>766</v>
      </c>
      <c r="B124" s="2237"/>
      <c r="C124" s="2237"/>
      <c r="D124" s="2237"/>
      <c r="E124" s="2237"/>
      <c r="F124" s="2237"/>
      <c r="G124" s="2237"/>
      <c r="H124" s="2237"/>
      <c r="I124" s="2237"/>
      <c r="J124" s="2237"/>
      <c r="K124" s="2237"/>
      <c r="L124" s="2237"/>
      <c r="M124" s="2237"/>
      <c r="N124" s="2237"/>
      <c r="O124" s="2237"/>
      <c r="P124" s="2237"/>
      <c r="Q124" s="2237"/>
      <c r="R124" s="2237"/>
      <c r="S124" s="2267"/>
      <c r="T124" s="2267"/>
      <c r="U124" s="2267"/>
      <c r="V124" s="2268"/>
    </row>
    <row r="125" spans="1:24" ht="17.25">
      <c r="A125" s="511">
        <v>1</v>
      </c>
      <c r="B125" s="1175">
        <v>3</v>
      </c>
      <c r="C125" s="1454" t="s">
        <v>1292</v>
      </c>
      <c r="D125" s="1175">
        <v>0.7</v>
      </c>
      <c r="E125" s="1454" t="s">
        <v>309</v>
      </c>
      <c r="F125" s="1455" t="s">
        <v>348</v>
      </c>
      <c r="G125" s="1456" t="s">
        <v>1272</v>
      </c>
      <c r="H125" s="1175" t="s">
        <v>1293</v>
      </c>
      <c r="I125" s="1174" t="s">
        <v>531</v>
      </c>
      <c r="J125" s="1174" t="s">
        <v>465</v>
      </c>
      <c r="K125" s="1175" t="s">
        <v>1294</v>
      </c>
      <c r="L125" s="1457">
        <f aca="true" t="shared" si="4" ref="L125:L138">M125+N125+O125+P125+Q125+R125+S125+T125+U125+V125+X125</f>
        <v>5.28</v>
      </c>
      <c r="M125" s="1458">
        <v>4.48</v>
      </c>
      <c r="N125" s="1450"/>
      <c r="O125" s="1458"/>
      <c r="P125" s="1458"/>
      <c r="Q125" s="1458"/>
      <c r="R125" s="1458">
        <v>0.8</v>
      </c>
      <c r="S125" s="1458"/>
      <c r="T125" s="1458"/>
      <c r="U125" s="1458"/>
      <c r="V125" s="1458"/>
      <c r="W125" s="1458"/>
      <c r="X125" s="1458"/>
    </row>
    <row r="126" spans="1:24" ht="34.5">
      <c r="A126" s="504">
        <v>2</v>
      </c>
      <c r="B126" s="503">
        <v>4</v>
      </c>
      <c r="C126" s="1433" t="s">
        <v>258</v>
      </c>
      <c r="D126" s="1175">
        <v>1</v>
      </c>
      <c r="E126" s="1433" t="s">
        <v>1295</v>
      </c>
      <c r="F126" s="498" t="s">
        <v>348</v>
      </c>
      <c r="G126" s="495" t="s">
        <v>1272</v>
      </c>
      <c r="H126" s="503" t="s">
        <v>1296</v>
      </c>
      <c r="I126" s="504" t="s">
        <v>531</v>
      </c>
      <c r="J126" s="504" t="s">
        <v>465</v>
      </c>
      <c r="K126" s="503" t="s">
        <v>1297</v>
      </c>
      <c r="L126" s="1457">
        <f t="shared" si="4"/>
        <v>6.28</v>
      </c>
      <c r="M126" s="497">
        <v>4.48</v>
      </c>
      <c r="N126" s="1459"/>
      <c r="O126" s="497">
        <v>1</v>
      </c>
      <c r="P126" s="497"/>
      <c r="Q126" s="497"/>
      <c r="R126" s="497">
        <v>0.8</v>
      </c>
      <c r="S126" s="497"/>
      <c r="T126" s="497"/>
      <c r="U126" s="497"/>
      <c r="V126" s="500"/>
      <c r="W126" s="500"/>
      <c r="X126" s="500"/>
    </row>
    <row r="127" spans="1:24" ht="17.25">
      <c r="A127" s="511">
        <v>3</v>
      </c>
      <c r="B127" s="1430">
        <v>19</v>
      </c>
      <c r="C127" s="1431">
        <v>17.2</v>
      </c>
      <c r="D127" s="1432">
        <v>1</v>
      </c>
      <c r="E127" s="1433" t="s">
        <v>309</v>
      </c>
      <c r="F127" s="498" t="s">
        <v>348</v>
      </c>
      <c r="G127" s="495" t="s">
        <v>1272</v>
      </c>
      <c r="H127" s="503" t="s">
        <v>1293</v>
      </c>
      <c r="I127" s="504" t="s">
        <v>531</v>
      </c>
      <c r="J127" s="504" t="s">
        <v>465</v>
      </c>
      <c r="K127" s="503" t="s">
        <v>1294</v>
      </c>
      <c r="L127" s="1457">
        <f t="shared" si="4"/>
        <v>7.54</v>
      </c>
      <c r="M127" s="500">
        <v>6.4</v>
      </c>
      <c r="N127" s="1452"/>
      <c r="O127" s="500"/>
      <c r="P127" s="500"/>
      <c r="Q127" s="500"/>
      <c r="R127" s="500">
        <v>1.14</v>
      </c>
      <c r="S127" s="500"/>
      <c r="T127" s="500"/>
      <c r="U127" s="500"/>
      <c r="V127" s="500"/>
      <c r="W127" s="500"/>
      <c r="X127" s="500"/>
    </row>
    <row r="128" spans="1:24" ht="34.5">
      <c r="A128" s="504">
        <v>4</v>
      </c>
      <c r="B128" s="1430">
        <v>20</v>
      </c>
      <c r="C128" s="1431">
        <v>11.1</v>
      </c>
      <c r="D128" s="1432">
        <v>1</v>
      </c>
      <c r="E128" s="1433" t="s">
        <v>1298</v>
      </c>
      <c r="F128" s="498" t="s">
        <v>348</v>
      </c>
      <c r="G128" s="495" t="s">
        <v>1272</v>
      </c>
      <c r="H128" s="1433" t="s">
        <v>1299</v>
      </c>
      <c r="I128" s="504" t="s">
        <v>531</v>
      </c>
      <c r="J128" s="504" t="s">
        <v>465</v>
      </c>
      <c r="K128" s="503" t="s">
        <v>1300</v>
      </c>
      <c r="L128" s="1457">
        <f t="shared" si="4"/>
        <v>5.67</v>
      </c>
      <c r="M128" s="500">
        <v>4</v>
      </c>
      <c r="N128" s="1452">
        <v>1.67</v>
      </c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</row>
    <row r="129" spans="1:24" ht="17.25">
      <c r="A129" s="511">
        <v>5</v>
      </c>
      <c r="B129" s="1430">
        <v>21</v>
      </c>
      <c r="C129" s="1431">
        <v>13.2</v>
      </c>
      <c r="D129" s="1432">
        <v>1</v>
      </c>
      <c r="E129" s="1433" t="s">
        <v>364</v>
      </c>
      <c r="F129" s="498" t="s">
        <v>342</v>
      </c>
      <c r="G129" s="495" t="s">
        <v>1272</v>
      </c>
      <c r="H129" s="503" t="s">
        <v>745</v>
      </c>
      <c r="I129" s="504" t="s">
        <v>531</v>
      </c>
      <c r="J129" s="504" t="s">
        <v>465</v>
      </c>
      <c r="K129" s="503" t="s">
        <v>367</v>
      </c>
      <c r="L129" s="1457">
        <f t="shared" si="4"/>
        <v>4.17</v>
      </c>
      <c r="M129" s="497"/>
      <c r="N129" s="1459">
        <v>4.17</v>
      </c>
      <c r="O129" s="497"/>
      <c r="P129" s="497"/>
      <c r="Q129" s="497"/>
      <c r="R129" s="497"/>
      <c r="S129" s="497"/>
      <c r="T129" s="497"/>
      <c r="U129" s="497"/>
      <c r="V129" s="500"/>
      <c r="W129" s="500"/>
      <c r="X129" s="500"/>
    </row>
    <row r="130" spans="1:24" ht="17.25">
      <c r="A130" s="504">
        <v>6</v>
      </c>
      <c r="B130" s="1430">
        <v>26</v>
      </c>
      <c r="C130" s="1431">
        <v>3.3</v>
      </c>
      <c r="D130" s="1432">
        <v>1</v>
      </c>
      <c r="E130" s="1433" t="s">
        <v>364</v>
      </c>
      <c r="F130" s="498" t="s">
        <v>348</v>
      </c>
      <c r="G130" s="495" t="s">
        <v>1272</v>
      </c>
      <c r="H130" s="503" t="s">
        <v>745</v>
      </c>
      <c r="I130" s="504" t="s">
        <v>531</v>
      </c>
      <c r="J130" s="504" t="s">
        <v>465</v>
      </c>
      <c r="K130" s="504" t="s">
        <v>367</v>
      </c>
      <c r="L130" s="1457">
        <f t="shared" si="4"/>
        <v>4.17</v>
      </c>
      <c r="M130" s="500"/>
      <c r="N130" s="1459">
        <v>4.17</v>
      </c>
      <c r="O130" s="500"/>
      <c r="P130" s="500"/>
      <c r="Q130" s="500"/>
      <c r="R130" s="500"/>
      <c r="S130" s="500"/>
      <c r="T130" s="497"/>
      <c r="U130" s="497"/>
      <c r="V130" s="500"/>
      <c r="W130" s="500"/>
      <c r="X130" s="500"/>
    </row>
    <row r="131" spans="1:24" ht="34.5">
      <c r="A131" s="511">
        <v>7</v>
      </c>
      <c r="B131" s="1430">
        <v>26</v>
      </c>
      <c r="C131" s="1431">
        <v>3.4</v>
      </c>
      <c r="D131" s="1432">
        <v>1</v>
      </c>
      <c r="E131" s="1433" t="s">
        <v>309</v>
      </c>
      <c r="F131" s="504" t="s">
        <v>348</v>
      </c>
      <c r="G131" s="495" t="s">
        <v>1272</v>
      </c>
      <c r="H131" s="1175" t="s">
        <v>1273</v>
      </c>
      <c r="I131" s="504" t="s">
        <v>531</v>
      </c>
      <c r="J131" s="504" t="s">
        <v>465</v>
      </c>
      <c r="K131" s="1174" t="s">
        <v>903</v>
      </c>
      <c r="L131" s="1457">
        <f t="shared" si="4"/>
        <v>7.079999999999999</v>
      </c>
      <c r="M131" s="1176">
        <v>4.8</v>
      </c>
      <c r="N131" s="1460">
        <v>1.14</v>
      </c>
      <c r="O131" s="1176"/>
      <c r="P131" s="1176">
        <v>1.14</v>
      </c>
      <c r="Q131" s="500"/>
      <c r="R131" s="500"/>
      <c r="S131" s="500"/>
      <c r="T131" s="500"/>
      <c r="U131" s="500"/>
      <c r="V131" s="500"/>
      <c r="W131" s="1461"/>
      <c r="X131" s="1461"/>
    </row>
    <row r="132" spans="1:24" ht="17.25">
      <c r="A132" s="504">
        <v>8</v>
      </c>
      <c r="B132" s="1430">
        <v>27</v>
      </c>
      <c r="C132" s="1430">
        <v>19</v>
      </c>
      <c r="D132" s="1431">
        <v>0.6</v>
      </c>
      <c r="E132" s="496" t="s">
        <v>364</v>
      </c>
      <c r="F132" s="511" t="s">
        <v>342</v>
      </c>
      <c r="G132" s="495" t="s">
        <v>1272</v>
      </c>
      <c r="H132" s="503" t="s">
        <v>745</v>
      </c>
      <c r="I132" s="504" t="s">
        <v>531</v>
      </c>
      <c r="J132" s="504" t="s">
        <v>465</v>
      </c>
      <c r="K132" s="503" t="s">
        <v>367</v>
      </c>
      <c r="L132" s="1457">
        <f t="shared" si="4"/>
        <v>2.5</v>
      </c>
      <c r="M132" s="500"/>
      <c r="N132" s="1452">
        <v>2.5</v>
      </c>
      <c r="O132" s="500"/>
      <c r="P132" s="500"/>
      <c r="Q132" s="497"/>
      <c r="R132" s="497"/>
      <c r="S132" s="497"/>
      <c r="T132" s="497"/>
      <c r="U132" s="497"/>
      <c r="V132" s="497"/>
      <c r="W132" s="1462"/>
      <c r="X132" s="1462"/>
    </row>
    <row r="133" spans="1:24" ht="17.25">
      <c r="A133" s="511">
        <v>9</v>
      </c>
      <c r="B133" s="1430">
        <v>27</v>
      </c>
      <c r="C133" s="1430">
        <v>20</v>
      </c>
      <c r="D133" s="1431">
        <v>0.9</v>
      </c>
      <c r="E133" s="496" t="s">
        <v>364</v>
      </c>
      <c r="F133" s="511" t="s">
        <v>342</v>
      </c>
      <c r="G133" s="495" t="s">
        <v>1272</v>
      </c>
      <c r="H133" s="1438" t="s">
        <v>745</v>
      </c>
      <c r="I133" s="504" t="s">
        <v>531</v>
      </c>
      <c r="J133" s="504" t="s">
        <v>465</v>
      </c>
      <c r="K133" s="1438" t="s">
        <v>367</v>
      </c>
      <c r="L133" s="1457">
        <f t="shared" si="4"/>
        <v>3.75</v>
      </c>
      <c r="M133" s="497"/>
      <c r="N133" s="1459">
        <v>3.75</v>
      </c>
      <c r="O133" s="497"/>
      <c r="P133" s="497"/>
      <c r="Q133" s="497"/>
      <c r="R133" s="497"/>
      <c r="S133" s="497"/>
      <c r="T133" s="497"/>
      <c r="U133" s="497"/>
      <c r="V133" s="497"/>
      <c r="W133" s="1462"/>
      <c r="X133" s="1462"/>
    </row>
    <row r="134" spans="1:24" ht="17.25">
      <c r="A134" s="504">
        <v>10</v>
      </c>
      <c r="B134" s="1430">
        <v>28</v>
      </c>
      <c r="C134" s="1431">
        <v>23.4</v>
      </c>
      <c r="D134" s="1432">
        <v>1</v>
      </c>
      <c r="E134" s="496" t="s">
        <v>364</v>
      </c>
      <c r="F134" s="495" t="s">
        <v>342</v>
      </c>
      <c r="G134" s="495" t="s">
        <v>1272</v>
      </c>
      <c r="H134" s="1438" t="s">
        <v>745</v>
      </c>
      <c r="I134" s="504" t="s">
        <v>531</v>
      </c>
      <c r="J134" s="504" t="s">
        <v>465</v>
      </c>
      <c r="K134" s="511" t="s">
        <v>367</v>
      </c>
      <c r="L134" s="1457">
        <f t="shared" si="4"/>
        <v>4.17</v>
      </c>
      <c r="M134" s="497"/>
      <c r="N134" s="1459">
        <v>4.17</v>
      </c>
      <c r="O134" s="497"/>
      <c r="P134" s="497"/>
      <c r="Q134" s="497"/>
      <c r="R134" s="497"/>
      <c r="S134" s="497"/>
      <c r="T134" s="497"/>
      <c r="U134" s="497"/>
      <c r="V134" s="497"/>
      <c r="W134" s="1462"/>
      <c r="X134" s="1462"/>
    </row>
    <row r="135" spans="1:24" ht="17.25">
      <c r="A135" s="511">
        <v>11</v>
      </c>
      <c r="B135" s="1430">
        <v>36</v>
      </c>
      <c r="C135" s="1431">
        <v>2.1</v>
      </c>
      <c r="D135" s="1432">
        <v>0.6</v>
      </c>
      <c r="E135" s="1433" t="s">
        <v>309</v>
      </c>
      <c r="F135" s="498" t="s">
        <v>349</v>
      </c>
      <c r="G135" s="495" t="s">
        <v>1272</v>
      </c>
      <c r="H135" s="1438" t="s">
        <v>1293</v>
      </c>
      <c r="I135" s="504" t="s">
        <v>531</v>
      </c>
      <c r="J135" s="504" t="s">
        <v>465</v>
      </c>
      <c r="K135" s="1438" t="s">
        <v>1294</v>
      </c>
      <c r="L135" s="1457">
        <f t="shared" si="4"/>
        <v>4.529999999999999</v>
      </c>
      <c r="M135" s="497">
        <v>3.84</v>
      </c>
      <c r="N135" s="1459"/>
      <c r="O135" s="497"/>
      <c r="P135" s="497"/>
      <c r="Q135" s="497"/>
      <c r="R135" s="497">
        <v>0.69</v>
      </c>
      <c r="S135" s="497"/>
      <c r="T135" s="497"/>
      <c r="U135" s="497"/>
      <c r="V135" s="497"/>
      <c r="W135" s="1462"/>
      <c r="X135" s="1462"/>
    </row>
    <row r="136" spans="1:24" ht="17.25">
      <c r="A136" s="504">
        <v>12</v>
      </c>
      <c r="B136" s="1430">
        <v>37</v>
      </c>
      <c r="C136" s="1431">
        <v>19.5</v>
      </c>
      <c r="D136" s="1432">
        <v>0.9</v>
      </c>
      <c r="E136" s="1433" t="s">
        <v>309</v>
      </c>
      <c r="F136" s="498" t="s">
        <v>348</v>
      </c>
      <c r="G136" s="495" t="s">
        <v>1272</v>
      </c>
      <c r="H136" s="1438" t="s">
        <v>1293</v>
      </c>
      <c r="I136" s="504" t="s">
        <v>531</v>
      </c>
      <c r="J136" s="504" t="s">
        <v>465</v>
      </c>
      <c r="K136" s="1438" t="s">
        <v>1294</v>
      </c>
      <c r="L136" s="1457">
        <f t="shared" si="4"/>
        <v>6.79</v>
      </c>
      <c r="M136" s="497">
        <v>5.76</v>
      </c>
      <c r="N136" s="1459"/>
      <c r="O136" s="497"/>
      <c r="P136" s="497"/>
      <c r="Q136" s="497"/>
      <c r="R136" s="497">
        <v>1.03</v>
      </c>
      <c r="S136" s="497"/>
      <c r="T136" s="497"/>
      <c r="U136" s="497"/>
      <c r="V136" s="497"/>
      <c r="W136" s="1462"/>
      <c r="X136" s="1462"/>
    </row>
    <row r="137" spans="1:24" ht="17.25">
      <c r="A137" s="511">
        <v>13</v>
      </c>
      <c r="B137" s="503">
        <v>38</v>
      </c>
      <c r="C137" s="1433" t="s">
        <v>425</v>
      </c>
      <c r="D137" s="1175">
        <v>0.9</v>
      </c>
      <c r="E137" s="496" t="s">
        <v>309</v>
      </c>
      <c r="F137" s="495" t="s">
        <v>348</v>
      </c>
      <c r="G137" s="495" t="s">
        <v>1272</v>
      </c>
      <c r="H137" s="1438" t="s">
        <v>1293</v>
      </c>
      <c r="I137" s="504" t="s">
        <v>531</v>
      </c>
      <c r="J137" s="504" t="s">
        <v>465</v>
      </c>
      <c r="K137" s="1438" t="s">
        <v>1294</v>
      </c>
      <c r="L137" s="1457">
        <f t="shared" si="4"/>
        <v>6.79</v>
      </c>
      <c r="M137" s="497">
        <v>5.76</v>
      </c>
      <c r="N137" s="1459"/>
      <c r="O137" s="497"/>
      <c r="P137" s="497"/>
      <c r="Q137" s="497"/>
      <c r="R137" s="497">
        <v>1.03</v>
      </c>
      <c r="S137" s="497"/>
      <c r="T137" s="497"/>
      <c r="U137" s="497"/>
      <c r="V137" s="497"/>
      <c r="W137" s="1462"/>
      <c r="X137" s="1462"/>
    </row>
    <row r="138" spans="1:24" ht="17.25">
      <c r="A138" s="504">
        <v>14</v>
      </c>
      <c r="B138" s="503">
        <v>40</v>
      </c>
      <c r="C138" s="1433" t="s">
        <v>779</v>
      </c>
      <c r="D138" s="1175">
        <v>1</v>
      </c>
      <c r="E138" s="496" t="s">
        <v>364</v>
      </c>
      <c r="F138" s="495" t="s">
        <v>348</v>
      </c>
      <c r="G138" s="495" t="s">
        <v>1272</v>
      </c>
      <c r="H138" s="1438" t="s">
        <v>1301</v>
      </c>
      <c r="I138" s="504" t="s">
        <v>531</v>
      </c>
      <c r="J138" s="504" t="s">
        <v>465</v>
      </c>
      <c r="K138" s="1438" t="s">
        <v>367</v>
      </c>
      <c r="L138" s="1457">
        <f t="shared" si="4"/>
        <v>4.17</v>
      </c>
      <c r="M138" s="497"/>
      <c r="N138" s="1459">
        <v>4.17</v>
      </c>
      <c r="O138" s="497"/>
      <c r="P138" s="497"/>
      <c r="Q138" s="497"/>
      <c r="R138" s="497"/>
      <c r="S138" s="497"/>
      <c r="T138" s="497"/>
      <c r="U138" s="497"/>
      <c r="V138" s="497"/>
      <c r="W138" s="1462"/>
      <c r="X138" s="1462"/>
    </row>
    <row r="139" spans="1:24" ht="34.5">
      <c r="A139" s="511">
        <v>15</v>
      </c>
      <c r="B139" s="1463">
        <v>42</v>
      </c>
      <c r="C139" s="1463">
        <v>34</v>
      </c>
      <c r="D139" s="1432">
        <v>1</v>
      </c>
      <c r="E139" s="1433" t="s">
        <v>309</v>
      </c>
      <c r="F139" s="498" t="s">
        <v>342</v>
      </c>
      <c r="G139" s="495" t="s">
        <v>1272</v>
      </c>
      <c r="H139" s="1175" t="s">
        <v>1273</v>
      </c>
      <c r="I139" s="504" t="s">
        <v>531</v>
      </c>
      <c r="J139" s="504" t="s">
        <v>465</v>
      </c>
      <c r="K139" s="1438" t="s">
        <v>903</v>
      </c>
      <c r="L139" s="1457">
        <v>7.09</v>
      </c>
      <c r="M139" s="1449">
        <v>4.8</v>
      </c>
      <c r="N139" s="1450">
        <v>1.14</v>
      </c>
      <c r="O139" s="1449"/>
      <c r="P139" s="1449">
        <v>1.14</v>
      </c>
      <c r="Q139" s="497"/>
      <c r="R139" s="497"/>
      <c r="S139" s="497"/>
      <c r="T139" s="497"/>
      <c r="U139" s="497"/>
      <c r="V139" s="497"/>
      <c r="W139" s="1462"/>
      <c r="X139" s="1462"/>
    </row>
    <row r="140" spans="1:24" ht="34.5">
      <c r="A140" s="504">
        <v>16</v>
      </c>
      <c r="B140" s="1464">
        <v>47</v>
      </c>
      <c r="C140" s="1432">
        <v>7.1</v>
      </c>
      <c r="D140" s="1432">
        <v>1</v>
      </c>
      <c r="E140" s="1454" t="s">
        <v>309</v>
      </c>
      <c r="F140" s="1435" t="s">
        <v>348</v>
      </c>
      <c r="G140" s="1456" t="s">
        <v>1272</v>
      </c>
      <c r="H140" s="1175" t="s">
        <v>1273</v>
      </c>
      <c r="I140" s="1174" t="s">
        <v>531</v>
      </c>
      <c r="J140" s="1174" t="s">
        <v>465</v>
      </c>
      <c r="K140" s="1445" t="s">
        <v>903</v>
      </c>
      <c r="L140" s="1457">
        <v>7.09</v>
      </c>
      <c r="M140" s="1176">
        <v>4.8</v>
      </c>
      <c r="N140" s="1460">
        <v>1.14</v>
      </c>
      <c r="O140" s="1176"/>
      <c r="P140" s="1176">
        <v>1.14</v>
      </c>
      <c r="Q140" s="1449"/>
      <c r="R140" s="1449"/>
      <c r="S140" s="1449"/>
      <c r="T140" s="1449"/>
      <c r="U140" s="1449"/>
      <c r="V140" s="1449"/>
      <c r="W140" s="1465"/>
      <c r="X140" s="1465"/>
    </row>
    <row r="141" spans="1:24" ht="34.5">
      <c r="A141" s="511">
        <v>17</v>
      </c>
      <c r="B141" s="1464">
        <v>48</v>
      </c>
      <c r="C141" s="1432">
        <v>18.1</v>
      </c>
      <c r="D141" s="1432">
        <v>1</v>
      </c>
      <c r="E141" s="1454" t="s">
        <v>309</v>
      </c>
      <c r="F141" s="1435" t="s">
        <v>342</v>
      </c>
      <c r="G141" s="1456" t="s">
        <v>1272</v>
      </c>
      <c r="H141" s="1175" t="s">
        <v>1273</v>
      </c>
      <c r="I141" s="1174" t="s">
        <v>531</v>
      </c>
      <c r="J141" s="1174" t="s">
        <v>465</v>
      </c>
      <c r="K141" s="1445" t="s">
        <v>903</v>
      </c>
      <c r="L141" s="1457">
        <v>7.09</v>
      </c>
      <c r="M141" s="1449">
        <v>4.8</v>
      </c>
      <c r="N141" s="1450">
        <v>1.14</v>
      </c>
      <c r="O141" s="1449"/>
      <c r="P141" s="1449">
        <v>1.14</v>
      </c>
      <c r="Q141" s="1449"/>
      <c r="R141" s="1449"/>
      <c r="S141" s="1449"/>
      <c r="T141" s="1449"/>
      <c r="U141" s="1449"/>
      <c r="V141" s="1449"/>
      <c r="W141" s="1465"/>
      <c r="X141" s="1465"/>
    </row>
    <row r="142" spans="1:24" ht="17.25">
      <c r="A142" s="504">
        <v>18</v>
      </c>
      <c r="B142" s="1430">
        <v>49</v>
      </c>
      <c r="C142" s="1430">
        <v>19</v>
      </c>
      <c r="D142" s="1432">
        <v>0.7</v>
      </c>
      <c r="E142" s="1433" t="s">
        <v>220</v>
      </c>
      <c r="F142" s="504" t="s">
        <v>348</v>
      </c>
      <c r="G142" s="495" t="s">
        <v>1272</v>
      </c>
      <c r="H142" s="503" t="s">
        <v>1302</v>
      </c>
      <c r="I142" s="504" t="s">
        <v>531</v>
      </c>
      <c r="J142" s="504" t="s">
        <v>465</v>
      </c>
      <c r="K142" s="1438" t="s">
        <v>774</v>
      </c>
      <c r="L142" s="1457">
        <v>2.33</v>
      </c>
      <c r="M142" s="497"/>
      <c r="N142" s="1459"/>
      <c r="O142" s="497"/>
      <c r="P142" s="497"/>
      <c r="Q142" s="497">
        <v>2.33</v>
      </c>
      <c r="R142" s="497"/>
      <c r="S142" s="497"/>
      <c r="T142" s="497"/>
      <c r="U142" s="497"/>
      <c r="V142" s="497"/>
      <c r="W142" s="1462"/>
      <c r="X142" s="1462"/>
    </row>
    <row r="143" spans="1:24" ht="17.25">
      <c r="A143" s="511">
        <v>19</v>
      </c>
      <c r="B143" s="1430">
        <v>49</v>
      </c>
      <c r="C143" s="1431">
        <v>31</v>
      </c>
      <c r="D143" s="1432">
        <v>0.2</v>
      </c>
      <c r="E143" s="496" t="s">
        <v>309</v>
      </c>
      <c r="F143" s="498" t="s">
        <v>349</v>
      </c>
      <c r="G143" s="495" t="s">
        <v>900</v>
      </c>
      <c r="H143" s="503" t="s">
        <v>709</v>
      </c>
      <c r="I143" s="504" t="s">
        <v>531</v>
      </c>
      <c r="J143" s="504" t="s">
        <v>465</v>
      </c>
      <c r="K143" s="1438" t="s">
        <v>756</v>
      </c>
      <c r="L143" s="1457">
        <f aca="true" t="shared" si="5" ref="L143:L151">M143+N143+O143+P143+Q143+R143+S143+T143+U143+V143+X143</f>
        <v>1.6</v>
      </c>
      <c r="M143" s="497">
        <v>1.6</v>
      </c>
      <c r="N143" s="1459"/>
      <c r="O143" s="497"/>
      <c r="P143" s="497"/>
      <c r="Q143" s="497"/>
      <c r="R143" s="497"/>
      <c r="S143" s="497"/>
      <c r="T143" s="497"/>
      <c r="U143" s="497"/>
      <c r="V143" s="497"/>
      <c r="W143" s="1462"/>
      <c r="X143" s="1462"/>
    </row>
    <row r="144" spans="1:24" ht="17.25">
      <c r="A144" s="504">
        <v>20</v>
      </c>
      <c r="B144" s="1430">
        <v>50</v>
      </c>
      <c r="C144" s="1430">
        <v>8</v>
      </c>
      <c r="D144" s="1432">
        <v>0.2</v>
      </c>
      <c r="E144" s="1433" t="s">
        <v>309</v>
      </c>
      <c r="F144" s="498" t="s">
        <v>348</v>
      </c>
      <c r="G144" s="495" t="s">
        <v>900</v>
      </c>
      <c r="H144" s="503" t="s">
        <v>709</v>
      </c>
      <c r="I144" s="504" t="s">
        <v>531</v>
      </c>
      <c r="J144" s="504" t="s">
        <v>465</v>
      </c>
      <c r="K144" s="1438" t="s">
        <v>756</v>
      </c>
      <c r="L144" s="1457">
        <f t="shared" si="5"/>
        <v>1.6</v>
      </c>
      <c r="M144" s="497">
        <v>1.6</v>
      </c>
      <c r="N144" s="1459"/>
      <c r="O144" s="497"/>
      <c r="P144" s="497"/>
      <c r="Q144" s="497"/>
      <c r="R144" s="497"/>
      <c r="S144" s="497"/>
      <c r="T144" s="497"/>
      <c r="U144" s="497"/>
      <c r="V144" s="497"/>
      <c r="W144" s="1462"/>
      <c r="X144" s="1462"/>
    </row>
    <row r="145" spans="1:24" ht="17.25">
      <c r="A145" s="511">
        <v>21</v>
      </c>
      <c r="B145" s="1430">
        <v>50</v>
      </c>
      <c r="C145" s="1431">
        <v>24.1</v>
      </c>
      <c r="D145" s="1432">
        <v>1</v>
      </c>
      <c r="E145" s="1433" t="s">
        <v>309</v>
      </c>
      <c r="F145" s="498" t="s">
        <v>348</v>
      </c>
      <c r="G145" s="495" t="s">
        <v>1272</v>
      </c>
      <c r="H145" s="503" t="s">
        <v>1293</v>
      </c>
      <c r="I145" s="504" t="s">
        <v>531</v>
      </c>
      <c r="J145" s="504" t="s">
        <v>465</v>
      </c>
      <c r="K145" s="1438" t="s">
        <v>1294</v>
      </c>
      <c r="L145" s="1457">
        <f t="shared" si="5"/>
        <v>7.54</v>
      </c>
      <c r="M145" s="497">
        <v>6.4</v>
      </c>
      <c r="N145" s="1459"/>
      <c r="O145" s="497"/>
      <c r="P145" s="497"/>
      <c r="Q145" s="497"/>
      <c r="R145" s="497">
        <v>1.14</v>
      </c>
      <c r="S145" s="497"/>
      <c r="T145" s="497"/>
      <c r="U145" s="497"/>
      <c r="V145" s="497"/>
      <c r="W145" s="1462"/>
      <c r="X145" s="1462"/>
    </row>
    <row r="146" spans="1:24" ht="34.5">
      <c r="A146" s="504">
        <v>22</v>
      </c>
      <c r="B146" s="1430">
        <v>54</v>
      </c>
      <c r="C146" s="1430">
        <v>34</v>
      </c>
      <c r="D146" s="1432">
        <v>0.4</v>
      </c>
      <c r="E146" s="1433" t="s">
        <v>309</v>
      </c>
      <c r="F146" s="498" t="s">
        <v>354</v>
      </c>
      <c r="G146" s="495" t="s">
        <v>1272</v>
      </c>
      <c r="H146" s="1175" t="s">
        <v>1273</v>
      </c>
      <c r="I146" s="504" t="s">
        <v>531</v>
      </c>
      <c r="J146" s="504" t="s">
        <v>465</v>
      </c>
      <c r="K146" s="1438" t="s">
        <v>903</v>
      </c>
      <c r="L146" s="1457">
        <f t="shared" si="5"/>
        <v>2.84</v>
      </c>
      <c r="M146" s="497">
        <v>1.92</v>
      </c>
      <c r="N146" s="1459">
        <v>0.46</v>
      </c>
      <c r="O146" s="497"/>
      <c r="P146" s="497">
        <v>0.46</v>
      </c>
      <c r="Q146" s="497"/>
      <c r="R146" s="497"/>
      <c r="S146" s="497"/>
      <c r="T146" s="497"/>
      <c r="U146" s="497"/>
      <c r="V146" s="497"/>
      <c r="W146" s="1462"/>
      <c r="X146" s="1462"/>
    </row>
    <row r="147" spans="1:24" ht="34.5">
      <c r="A147" s="511">
        <v>23</v>
      </c>
      <c r="B147" s="1430">
        <v>55</v>
      </c>
      <c r="C147" s="1431">
        <v>19.3</v>
      </c>
      <c r="D147" s="1432">
        <v>0.9</v>
      </c>
      <c r="E147" s="1433" t="s">
        <v>1298</v>
      </c>
      <c r="F147" s="498" t="s">
        <v>342</v>
      </c>
      <c r="G147" s="495" t="s">
        <v>1272</v>
      </c>
      <c r="H147" s="1433" t="s">
        <v>1290</v>
      </c>
      <c r="I147" s="504" t="s">
        <v>531</v>
      </c>
      <c r="J147" s="504" t="s">
        <v>465</v>
      </c>
      <c r="K147" s="1438" t="s">
        <v>1303</v>
      </c>
      <c r="L147" s="1457">
        <f t="shared" si="5"/>
        <v>6.51</v>
      </c>
      <c r="M147" s="497">
        <v>4.8</v>
      </c>
      <c r="N147" s="1459">
        <v>1.71</v>
      </c>
      <c r="O147" s="497"/>
      <c r="P147" s="497"/>
      <c r="Q147" s="497"/>
      <c r="R147" s="497"/>
      <c r="S147" s="497"/>
      <c r="T147" s="497"/>
      <c r="U147" s="497"/>
      <c r="V147" s="497"/>
      <c r="W147" s="1462"/>
      <c r="X147" s="1462"/>
    </row>
    <row r="148" spans="1:24" ht="17.25">
      <c r="A148" s="504">
        <v>24</v>
      </c>
      <c r="B148" s="1430">
        <v>56</v>
      </c>
      <c r="C148" s="1431">
        <v>8.4</v>
      </c>
      <c r="D148" s="1432">
        <v>1</v>
      </c>
      <c r="E148" s="1433" t="s">
        <v>309</v>
      </c>
      <c r="F148" s="498" t="s">
        <v>348</v>
      </c>
      <c r="G148" s="495" t="s">
        <v>1272</v>
      </c>
      <c r="H148" s="503" t="s">
        <v>1293</v>
      </c>
      <c r="I148" s="504" t="s">
        <v>531</v>
      </c>
      <c r="J148" s="504" t="s">
        <v>465</v>
      </c>
      <c r="K148" s="1438" t="s">
        <v>1294</v>
      </c>
      <c r="L148" s="1457">
        <f t="shared" si="5"/>
        <v>7.54</v>
      </c>
      <c r="M148" s="497">
        <v>6.4</v>
      </c>
      <c r="N148" s="1459"/>
      <c r="O148" s="497"/>
      <c r="P148" s="497"/>
      <c r="Q148" s="497"/>
      <c r="R148" s="497">
        <v>1.14</v>
      </c>
      <c r="S148" s="497"/>
      <c r="T148" s="497"/>
      <c r="U148" s="497"/>
      <c r="V148" s="497"/>
      <c r="W148" s="1462"/>
      <c r="X148" s="1462"/>
    </row>
    <row r="149" spans="1:24" ht="17.25">
      <c r="A149" s="511">
        <v>25</v>
      </c>
      <c r="B149" s="503">
        <v>57</v>
      </c>
      <c r="C149" s="1433" t="s">
        <v>441</v>
      </c>
      <c r="D149" s="1175">
        <v>0.9</v>
      </c>
      <c r="E149" s="1433" t="s">
        <v>309</v>
      </c>
      <c r="F149" s="498" t="s">
        <v>342</v>
      </c>
      <c r="G149" s="495" t="s">
        <v>1272</v>
      </c>
      <c r="H149" s="503" t="s">
        <v>1293</v>
      </c>
      <c r="I149" s="504" t="s">
        <v>531</v>
      </c>
      <c r="J149" s="504" t="s">
        <v>465</v>
      </c>
      <c r="K149" s="1438" t="s">
        <v>1294</v>
      </c>
      <c r="L149" s="1457">
        <f t="shared" si="5"/>
        <v>6.79</v>
      </c>
      <c r="M149" s="497">
        <v>5.76</v>
      </c>
      <c r="N149" s="1459"/>
      <c r="O149" s="497"/>
      <c r="P149" s="497"/>
      <c r="Q149" s="497"/>
      <c r="R149" s="497">
        <v>1.03</v>
      </c>
      <c r="S149" s="497"/>
      <c r="T149" s="497"/>
      <c r="U149" s="497"/>
      <c r="V149" s="497"/>
      <c r="W149" s="1462"/>
      <c r="X149" s="1462"/>
    </row>
    <row r="150" spans="1:24" ht="17.25">
      <c r="A150" s="504">
        <v>26</v>
      </c>
      <c r="B150" s="1430">
        <v>59</v>
      </c>
      <c r="C150" s="1430">
        <v>33</v>
      </c>
      <c r="D150" s="1432">
        <v>0.7</v>
      </c>
      <c r="E150" s="496" t="s">
        <v>341</v>
      </c>
      <c r="F150" s="498" t="s">
        <v>354</v>
      </c>
      <c r="G150" s="495" t="s">
        <v>1272</v>
      </c>
      <c r="H150" s="503" t="s">
        <v>1304</v>
      </c>
      <c r="I150" s="504" t="s">
        <v>531</v>
      </c>
      <c r="J150" s="504" t="s">
        <v>465</v>
      </c>
      <c r="K150" s="1438" t="s">
        <v>356</v>
      </c>
      <c r="L150" s="1457">
        <f t="shared" si="5"/>
        <v>2.33</v>
      </c>
      <c r="M150" s="497"/>
      <c r="N150" s="1459"/>
      <c r="O150" s="497">
        <v>2.33</v>
      </c>
      <c r="P150" s="497"/>
      <c r="Q150" s="497"/>
      <c r="R150" s="497"/>
      <c r="S150" s="497"/>
      <c r="T150" s="497"/>
      <c r="U150" s="497"/>
      <c r="V150" s="497"/>
      <c r="W150" s="1462"/>
      <c r="X150" s="1462"/>
    </row>
    <row r="151" spans="1:24" ht="17.25">
      <c r="A151" s="511">
        <v>27</v>
      </c>
      <c r="B151" s="503">
        <v>60</v>
      </c>
      <c r="C151" s="1433" t="s">
        <v>761</v>
      </c>
      <c r="D151" s="1175">
        <v>1</v>
      </c>
      <c r="E151" s="1433" t="s">
        <v>309</v>
      </c>
      <c r="F151" s="498" t="s">
        <v>348</v>
      </c>
      <c r="G151" s="495" t="s">
        <v>1272</v>
      </c>
      <c r="H151" s="503" t="s">
        <v>1293</v>
      </c>
      <c r="I151" s="504" t="s">
        <v>531</v>
      </c>
      <c r="J151" s="504" t="s">
        <v>465</v>
      </c>
      <c r="K151" s="1438" t="s">
        <v>1294</v>
      </c>
      <c r="L151" s="1457">
        <f t="shared" si="5"/>
        <v>7.54</v>
      </c>
      <c r="M151" s="497">
        <v>6.4</v>
      </c>
      <c r="N151" s="1459"/>
      <c r="O151" s="497"/>
      <c r="P151" s="497"/>
      <c r="Q151" s="497"/>
      <c r="R151" s="497">
        <v>1.14</v>
      </c>
      <c r="S151" s="497"/>
      <c r="T151" s="497"/>
      <c r="U151" s="497"/>
      <c r="V151" s="497"/>
      <c r="W151" s="1462"/>
      <c r="X151" s="1462"/>
    </row>
    <row r="152" spans="1:24" ht="17.25">
      <c r="A152" s="504">
        <v>28</v>
      </c>
      <c r="B152" s="1430">
        <v>62</v>
      </c>
      <c r="C152" s="1431">
        <v>1.8</v>
      </c>
      <c r="D152" s="1432">
        <v>1</v>
      </c>
      <c r="E152" s="1433" t="s">
        <v>364</v>
      </c>
      <c r="F152" s="498" t="s">
        <v>1305</v>
      </c>
      <c r="G152" s="495" t="s">
        <v>1272</v>
      </c>
      <c r="H152" s="503" t="s">
        <v>745</v>
      </c>
      <c r="I152" s="504" t="s">
        <v>531</v>
      </c>
      <c r="J152" s="504" t="s">
        <v>465</v>
      </c>
      <c r="K152" s="511" t="s">
        <v>957</v>
      </c>
      <c r="L152" s="1457">
        <v>4.17</v>
      </c>
      <c r="M152" s="497"/>
      <c r="N152" s="1459">
        <v>4.17</v>
      </c>
      <c r="O152" s="497"/>
      <c r="P152" s="497"/>
      <c r="Q152" s="497"/>
      <c r="R152" s="497"/>
      <c r="S152" s="497"/>
      <c r="T152" s="497"/>
      <c r="U152" s="497"/>
      <c r="V152" s="497"/>
      <c r="W152" s="1462"/>
      <c r="X152" s="1462"/>
    </row>
    <row r="153" spans="1:24" ht="17.25">
      <c r="A153" s="511">
        <v>29</v>
      </c>
      <c r="B153" s="1430">
        <v>62</v>
      </c>
      <c r="C153" s="1431">
        <v>1.9</v>
      </c>
      <c r="D153" s="1432">
        <v>1</v>
      </c>
      <c r="E153" s="1433" t="s">
        <v>364</v>
      </c>
      <c r="F153" s="504" t="s">
        <v>342</v>
      </c>
      <c r="G153" s="495" t="s">
        <v>1272</v>
      </c>
      <c r="H153" s="503" t="s">
        <v>745</v>
      </c>
      <c r="I153" s="504" t="s">
        <v>531</v>
      </c>
      <c r="J153" s="504" t="s">
        <v>465</v>
      </c>
      <c r="K153" s="1438" t="s">
        <v>367</v>
      </c>
      <c r="L153" s="1457">
        <f>M153+N153+O153+P153+Q153+R153+S153+T153+U153+V153+X153</f>
        <v>4.17</v>
      </c>
      <c r="M153" s="497"/>
      <c r="N153" s="1459">
        <v>4.17</v>
      </c>
      <c r="O153" s="497"/>
      <c r="P153" s="497"/>
      <c r="Q153" s="497"/>
      <c r="R153" s="497"/>
      <c r="S153" s="497"/>
      <c r="T153" s="497"/>
      <c r="U153" s="497"/>
      <c r="V153" s="497"/>
      <c r="W153" s="1462"/>
      <c r="X153" s="1462"/>
    </row>
    <row r="154" spans="1:24" ht="17.25">
      <c r="A154" s="504">
        <v>30</v>
      </c>
      <c r="B154" s="1430">
        <v>62</v>
      </c>
      <c r="C154" s="1466">
        <v>1.1</v>
      </c>
      <c r="D154" s="1432">
        <v>1</v>
      </c>
      <c r="E154" s="1433" t="s">
        <v>364</v>
      </c>
      <c r="F154" s="504" t="s">
        <v>342</v>
      </c>
      <c r="G154" s="495" t="s">
        <v>1272</v>
      </c>
      <c r="H154" s="503" t="s">
        <v>745</v>
      </c>
      <c r="I154" s="504" t="s">
        <v>531</v>
      </c>
      <c r="J154" s="504" t="s">
        <v>465</v>
      </c>
      <c r="K154" s="1438" t="s">
        <v>367</v>
      </c>
      <c r="L154" s="1457">
        <f>M154+N154+O154+P154+Q154+R154+S154+T154+U154+V154+X154</f>
        <v>4.17</v>
      </c>
      <c r="M154" s="497"/>
      <c r="N154" s="1459">
        <v>4.17</v>
      </c>
      <c r="O154" s="497"/>
      <c r="P154" s="497"/>
      <c r="Q154" s="497"/>
      <c r="R154" s="497"/>
      <c r="S154" s="497"/>
      <c r="T154" s="497"/>
      <c r="U154" s="497"/>
      <c r="V154" s="497"/>
      <c r="W154" s="1462"/>
      <c r="X154" s="1462"/>
    </row>
    <row r="155" spans="1:24" ht="34.5">
      <c r="A155" s="511">
        <v>31</v>
      </c>
      <c r="B155" s="1430">
        <v>63</v>
      </c>
      <c r="C155" s="1431">
        <v>5.2</v>
      </c>
      <c r="D155" s="1432">
        <v>0.8</v>
      </c>
      <c r="E155" s="1433" t="s">
        <v>309</v>
      </c>
      <c r="F155" s="498" t="s">
        <v>342</v>
      </c>
      <c r="G155" s="495" t="s">
        <v>1272</v>
      </c>
      <c r="H155" s="1175" t="s">
        <v>1273</v>
      </c>
      <c r="I155" s="504" t="s">
        <v>531</v>
      </c>
      <c r="J155" s="504" t="s">
        <v>465</v>
      </c>
      <c r="K155" s="1445" t="s">
        <v>903</v>
      </c>
      <c r="L155" s="1457">
        <f>M155+N155+O155+P155+Q155+R155+S155+T155+U155+V155+X155</f>
        <v>5.66</v>
      </c>
      <c r="M155" s="497">
        <v>3.84</v>
      </c>
      <c r="N155" s="1459">
        <v>0.91</v>
      </c>
      <c r="O155" s="497"/>
      <c r="P155" s="497">
        <v>0.91</v>
      </c>
      <c r="Q155" s="497"/>
      <c r="R155" s="497"/>
      <c r="S155" s="497"/>
      <c r="T155" s="497"/>
      <c r="U155" s="497"/>
      <c r="V155" s="497"/>
      <c r="W155" s="1462"/>
      <c r="X155" s="1462"/>
    </row>
    <row r="156" spans="1:24" ht="17.25">
      <c r="A156" s="504">
        <v>32</v>
      </c>
      <c r="B156" s="503">
        <v>72</v>
      </c>
      <c r="C156" s="1433" t="s">
        <v>1306</v>
      </c>
      <c r="D156" s="1175">
        <v>0.9</v>
      </c>
      <c r="E156" s="1433" t="s">
        <v>364</v>
      </c>
      <c r="F156" s="498" t="s">
        <v>342</v>
      </c>
      <c r="G156" s="495" t="s">
        <v>1272</v>
      </c>
      <c r="H156" s="503" t="s">
        <v>745</v>
      </c>
      <c r="I156" s="504" t="s">
        <v>531</v>
      </c>
      <c r="J156" s="504" t="s">
        <v>465</v>
      </c>
      <c r="K156" s="1438" t="s">
        <v>367</v>
      </c>
      <c r="L156" s="1457">
        <f>M156+N156+O156+P156+Q156+R156+S156+T156+U156+V156+X156</f>
        <v>3.75</v>
      </c>
      <c r="M156" s="497"/>
      <c r="N156" s="1459">
        <v>3.75</v>
      </c>
      <c r="O156" s="497"/>
      <c r="P156" s="497"/>
      <c r="Q156" s="497"/>
      <c r="R156" s="497"/>
      <c r="S156" s="497"/>
      <c r="T156" s="497"/>
      <c r="U156" s="497"/>
      <c r="V156" s="497"/>
      <c r="W156" s="1462"/>
      <c r="X156" s="1462"/>
    </row>
    <row r="157" spans="1:22" ht="24">
      <c r="A157" s="2272" t="s">
        <v>298</v>
      </c>
      <c r="B157" s="2272"/>
      <c r="C157" s="2272"/>
      <c r="D157" s="1043">
        <f>D156+D155+D154+D153+D152+D151+D150+D149+D148+D147+D146+D145+D144+D143+D142+D141+D140+D139+D138+D137+D136+D135+D134+D133+D132+D131+D130+D129+D128+D127+D126+D125</f>
        <v>27.299999999999997</v>
      </c>
      <c r="E157" s="781"/>
      <c r="F157" s="779"/>
      <c r="G157" s="779"/>
      <c r="H157" s="781"/>
      <c r="I157" s="779"/>
      <c r="J157" s="779"/>
      <c r="K157" s="779"/>
      <c r="L157" s="777">
        <f>L156+L155+L154+L153+L152+L151+L150+L149+L148+L147+L146+L145+L144+L143+L142+L141+L140+L139+L138+L137+L136+L135+L134+L133+L132+L131+L130+L129+L128+L127+L126+L125</f>
        <v>162.7</v>
      </c>
      <c r="M157" s="777">
        <f aca="true" t="shared" si="6" ref="M157:V157">M156+M155+M154+M153+M152+M151+M150+M149+M148+M147+M146+M145+M144+M143+M142+M141+M140+M139+M138+M137+M136+M135+M134+M133+M132+M131+M130+M129+M128+M127+M126+M125</f>
        <v>92.64</v>
      </c>
      <c r="N157" s="777">
        <f t="shared" si="6"/>
        <v>48.500000000000014</v>
      </c>
      <c r="O157" s="777">
        <f t="shared" si="6"/>
        <v>3.33</v>
      </c>
      <c r="P157" s="777">
        <f t="shared" si="6"/>
        <v>5.929999999999999</v>
      </c>
      <c r="Q157" s="777">
        <f t="shared" si="6"/>
        <v>2.33</v>
      </c>
      <c r="R157" s="777">
        <f t="shared" si="6"/>
        <v>9.940000000000001</v>
      </c>
      <c r="S157" s="777">
        <f t="shared" si="6"/>
        <v>0</v>
      </c>
      <c r="T157" s="777">
        <f t="shared" si="6"/>
        <v>0</v>
      </c>
      <c r="U157" s="777">
        <f t="shared" si="6"/>
        <v>0</v>
      </c>
      <c r="V157" s="777">
        <f t="shared" si="6"/>
        <v>0</v>
      </c>
    </row>
    <row r="158" spans="1:22" ht="18">
      <c r="A158" s="539" t="s">
        <v>747</v>
      </c>
      <c r="B158" s="539"/>
      <c r="C158" s="539"/>
      <c r="D158" s="539"/>
      <c r="E158" s="504"/>
      <c r="F158" s="518"/>
      <c r="G158" s="518"/>
      <c r="H158" s="517"/>
      <c r="I158" s="518"/>
      <c r="J158" s="518"/>
      <c r="K158" s="518"/>
      <c r="L158" s="531"/>
      <c r="M158" s="531"/>
      <c r="N158" s="531"/>
      <c r="O158" s="531"/>
      <c r="P158" s="531"/>
      <c r="Q158" s="531"/>
      <c r="R158" s="531"/>
      <c r="S158" s="531"/>
      <c r="T158" s="504"/>
      <c r="U158" s="510"/>
      <c r="V158" s="526"/>
    </row>
    <row r="159" spans="1:24" ht="17.25">
      <c r="A159" s="504">
        <v>1</v>
      </c>
      <c r="B159" s="503">
        <v>4</v>
      </c>
      <c r="C159" s="1433" t="s">
        <v>325</v>
      </c>
      <c r="D159" s="1175">
        <v>0.3</v>
      </c>
      <c r="E159" s="1433" t="s">
        <v>309</v>
      </c>
      <c r="F159" s="498" t="s">
        <v>348</v>
      </c>
      <c r="G159" s="495" t="s">
        <v>1272</v>
      </c>
      <c r="H159" s="1438"/>
      <c r="I159" s="511"/>
      <c r="J159" s="504"/>
      <c r="K159" s="1438"/>
      <c r="L159" s="530"/>
      <c r="M159" s="497"/>
      <c r="N159" s="497"/>
      <c r="O159" s="497"/>
      <c r="P159" s="497"/>
      <c r="Q159" s="497"/>
      <c r="R159" s="497"/>
      <c r="S159" s="497"/>
      <c r="T159" s="497"/>
      <c r="U159" s="497"/>
      <c r="V159" s="497"/>
      <c r="W159" s="1462"/>
      <c r="X159" s="1462"/>
    </row>
    <row r="160" spans="1:24" ht="17.25">
      <c r="A160" s="504">
        <v>2</v>
      </c>
      <c r="B160" s="503">
        <v>5</v>
      </c>
      <c r="C160" s="1433" t="s">
        <v>1307</v>
      </c>
      <c r="D160" s="1175">
        <v>1</v>
      </c>
      <c r="E160" s="496" t="s">
        <v>341</v>
      </c>
      <c r="F160" s="495" t="s">
        <v>342</v>
      </c>
      <c r="G160" s="495" t="s">
        <v>1272</v>
      </c>
      <c r="H160" s="1438"/>
      <c r="I160" s="511"/>
      <c r="J160" s="504"/>
      <c r="K160" s="1438"/>
      <c r="L160" s="530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1462"/>
      <c r="X160" s="1462"/>
    </row>
    <row r="161" spans="1:24" ht="17.25">
      <c r="A161" s="504">
        <v>3</v>
      </c>
      <c r="B161" s="503">
        <v>5</v>
      </c>
      <c r="C161" s="1433" t="s">
        <v>1308</v>
      </c>
      <c r="D161" s="1175">
        <v>0.7</v>
      </c>
      <c r="E161" s="1433" t="s">
        <v>341</v>
      </c>
      <c r="F161" s="498" t="s">
        <v>342</v>
      </c>
      <c r="G161" s="495" t="s">
        <v>1272</v>
      </c>
      <c r="H161" s="1438"/>
      <c r="I161" s="511"/>
      <c r="J161" s="504"/>
      <c r="K161" s="1438"/>
      <c r="L161" s="530"/>
      <c r="M161" s="497"/>
      <c r="N161" s="497"/>
      <c r="O161" s="497"/>
      <c r="P161" s="497"/>
      <c r="Q161" s="497"/>
      <c r="R161" s="497"/>
      <c r="S161" s="497"/>
      <c r="T161" s="497"/>
      <c r="U161" s="497"/>
      <c r="V161" s="497"/>
      <c r="W161" s="1462"/>
      <c r="X161" s="1462"/>
    </row>
    <row r="162" spans="1:24" ht="17.25">
      <c r="A162" s="504">
        <v>4</v>
      </c>
      <c r="B162" s="1430">
        <v>18</v>
      </c>
      <c r="C162" s="1431">
        <v>27.1</v>
      </c>
      <c r="D162" s="1432">
        <v>0.7</v>
      </c>
      <c r="E162" s="1433" t="s">
        <v>309</v>
      </c>
      <c r="F162" s="498" t="s">
        <v>348</v>
      </c>
      <c r="G162" s="495" t="s">
        <v>900</v>
      </c>
      <c r="H162" s="1438"/>
      <c r="I162" s="511"/>
      <c r="J162" s="504"/>
      <c r="K162" s="1438"/>
      <c r="L162" s="530"/>
      <c r="M162" s="497"/>
      <c r="N162" s="497"/>
      <c r="O162" s="497"/>
      <c r="P162" s="497"/>
      <c r="Q162" s="497"/>
      <c r="R162" s="497"/>
      <c r="S162" s="497"/>
      <c r="T162" s="497"/>
      <c r="U162" s="497"/>
      <c r="V162" s="497"/>
      <c r="W162" s="1462"/>
      <c r="X162" s="1462"/>
    </row>
    <row r="163" spans="1:24" ht="17.25">
      <c r="A163" s="504">
        <v>5</v>
      </c>
      <c r="B163" s="503">
        <v>18</v>
      </c>
      <c r="C163" s="1433" t="s">
        <v>1309</v>
      </c>
      <c r="D163" s="1175">
        <v>0.5</v>
      </c>
      <c r="E163" s="1433" t="s">
        <v>309</v>
      </c>
      <c r="F163" s="498" t="s">
        <v>349</v>
      </c>
      <c r="G163" s="495" t="s">
        <v>900</v>
      </c>
      <c r="H163" s="1438"/>
      <c r="I163" s="511"/>
      <c r="J163" s="504"/>
      <c r="K163" s="1438"/>
      <c r="L163" s="530"/>
      <c r="M163" s="497"/>
      <c r="N163" s="497"/>
      <c r="O163" s="497"/>
      <c r="P163" s="497"/>
      <c r="Q163" s="497"/>
      <c r="R163" s="497"/>
      <c r="S163" s="497"/>
      <c r="T163" s="497"/>
      <c r="U163" s="497"/>
      <c r="V163" s="497"/>
      <c r="W163" s="1462"/>
      <c r="X163" s="1462"/>
    </row>
    <row r="164" spans="1:24" ht="17.25">
      <c r="A164" s="504">
        <v>6</v>
      </c>
      <c r="B164" s="503">
        <v>19</v>
      </c>
      <c r="C164" s="1433" t="s">
        <v>1144</v>
      </c>
      <c r="D164" s="1175">
        <v>0.3</v>
      </c>
      <c r="E164" s="1433" t="s">
        <v>341</v>
      </c>
      <c r="F164" s="498" t="s">
        <v>342</v>
      </c>
      <c r="G164" s="495" t="s">
        <v>1272</v>
      </c>
      <c r="H164" s="1438"/>
      <c r="I164" s="511"/>
      <c r="J164" s="504"/>
      <c r="K164" s="1438"/>
      <c r="L164" s="530"/>
      <c r="M164" s="497"/>
      <c r="N164" s="497"/>
      <c r="O164" s="497"/>
      <c r="P164" s="497"/>
      <c r="Q164" s="497"/>
      <c r="R164" s="497"/>
      <c r="S164" s="497"/>
      <c r="T164" s="497"/>
      <c r="U164" s="497"/>
      <c r="V164" s="497"/>
      <c r="W164" s="1462"/>
      <c r="X164" s="1462"/>
    </row>
    <row r="165" spans="1:24" ht="17.25">
      <c r="A165" s="504">
        <v>7</v>
      </c>
      <c r="B165" s="503">
        <v>21</v>
      </c>
      <c r="C165" s="1433" t="s">
        <v>447</v>
      </c>
      <c r="D165" s="1175">
        <v>0.3</v>
      </c>
      <c r="E165" s="1433" t="s">
        <v>341</v>
      </c>
      <c r="F165" s="498" t="s">
        <v>342</v>
      </c>
      <c r="G165" s="495" t="s">
        <v>1272</v>
      </c>
      <c r="H165" s="1438"/>
      <c r="I165" s="511"/>
      <c r="J165" s="504"/>
      <c r="K165" s="1438"/>
      <c r="L165" s="530"/>
      <c r="M165" s="497"/>
      <c r="N165" s="497"/>
      <c r="O165" s="497"/>
      <c r="P165" s="497"/>
      <c r="Q165" s="497"/>
      <c r="R165" s="497"/>
      <c r="S165" s="497"/>
      <c r="T165" s="497"/>
      <c r="U165" s="497"/>
      <c r="V165" s="497"/>
      <c r="W165" s="1462"/>
      <c r="X165" s="1462"/>
    </row>
    <row r="166" spans="1:24" ht="17.25">
      <c r="A166" s="504">
        <v>8</v>
      </c>
      <c r="B166" s="1430">
        <v>26</v>
      </c>
      <c r="C166" s="1431">
        <v>7.1</v>
      </c>
      <c r="D166" s="1431">
        <v>0.6</v>
      </c>
      <c r="E166" s="1433" t="s">
        <v>309</v>
      </c>
      <c r="F166" s="504" t="s">
        <v>342</v>
      </c>
      <c r="G166" s="495" t="s">
        <v>1272</v>
      </c>
      <c r="H166" s="1438"/>
      <c r="I166" s="511"/>
      <c r="J166" s="504"/>
      <c r="K166" s="1438"/>
      <c r="L166" s="530"/>
      <c r="M166" s="497"/>
      <c r="N166" s="497"/>
      <c r="O166" s="497"/>
      <c r="P166" s="497"/>
      <c r="Q166" s="497"/>
      <c r="R166" s="497"/>
      <c r="S166" s="497"/>
      <c r="T166" s="497"/>
      <c r="U166" s="497"/>
      <c r="V166" s="497"/>
      <c r="W166" s="1462"/>
      <c r="X166" s="1462"/>
    </row>
    <row r="167" spans="1:24" ht="17.25">
      <c r="A167" s="504">
        <v>9</v>
      </c>
      <c r="B167" s="503">
        <v>36</v>
      </c>
      <c r="C167" s="1433" t="s">
        <v>894</v>
      </c>
      <c r="D167" s="1175">
        <v>0.4</v>
      </c>
      <c r="E167" s="1433" t="s">
        <v>309</v>
      </c>
      <c r="F167" s="498" t="s">
        <v>349</v>
      </c>
      <c r="G167" s="495" t="s">
        <v>1272</v>
      </c>
      <c r="H167" s="1438"/>
      <c r="I167" s="511"/>
      <c r="J167" s="504"/>
      <c r="K167" s="1438"/>
      <c r="L167" s="530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1462"/>
      <c r="X167" s="1462"/>
    </row>
    <row r="168" spans="1:24" ht="17.25">
      <c r="A168" s="504">
        <v>10</v>
      </c>
      <c r="B168" s="1430">
        <v>37</v>
      </c>
      <c r="C168" s="1431">
        <v>19.4</v>
      </c>
      <c r="D168" s="1432">
        <v>0.7</v>
      </c>
      <c r="E168" s="1433" t="s">
        <v>309</v>
      </c>
      <c r="F168" s="498" t="s">
        <v>348</v>
      </c>
      <c r="G168" s="495" t="s">
        <v>900</v>
      </c>
      <c r="H168" s="1438"/>
      <c r="I168" s="511"/>
      <c r="J168" s="504"/>
      <c r="K168" s="1438"/>
      <c r="L168" s="530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1462"/>
      <c r="X168" s="1462"/>
    </row>
    <row r="169" spans="1:24" ht="17.25">
      <c r="A169" s="504">
        <v>11</v>
      </c>
      <c r="B169" s="1430">
        <v>37</v>
      </c>
      <c r="C169" s="1431">
        <v>19.3</v>
      </c>
      <c r="D169" s="1432">
        <v>0.8</v>
      </c>
      <c r="E169" s="1433" t="s">
        <v>309</v>
      </c>
      <c r="F169" s="498" t="s">
        <v>348</v>
      </c>
      <c r="G169" s="495" t="s">
        <v>900</v>
      </c>
      <c r="H169" s="1438"/>
      <c r="I169" s="511"/>
      <c r="J169" s="504"/>
      <c r="K169" s="1438"/>
      <c r="L169" s="530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1462"/>
      <c r="X169" s="1462"/>
    </row>
    <row r="170" spans="1:24" ht="17.25">
      <c r="A170" s="504">
        <v>12</v>
      </c>
      <c r="B170" s="503">
        <v>37</v>
      </c>
      <c r="C170" s="1433" t="s">
        <v>1265</v>
      </c>
      <c r="D170" s="1175">
        <v>0.3</v>
      </c>
      <c r="E170" s="1433" t="s">
        <v>309</v>
      </c>
      <c r="F170" s="498" t="s">
        <v>348</v>
      </c>
      <c r="G170" s="495" t="s">
        <v>900</v>
      </c>
      <c r="H170" s="1438"/>
      <c r="I170" s="511"/>
      <c r="J170" s="504"/>
      <c r="K170" s="1438"/>
      <c r="L170" s="530"/>
      <c r="M170" s="497"/>
      <c r="N170" s="497"/>
      <c r="O170" s="497"/>
      <c r="P170" s="497"/>
      <c r="Q170" s="497"/>
      <c r="R170" s="497"/>
      <c r="S170" s="497"/>
      <c r="T170" s="497"/>
      <c r="U170" s="497"/>
      <c r="V170" s="497"/>
      <c r="W170" s="1462"/>
      <c r="X170" s="1462"/>
    </row>
    <row r="171" spans="1:24" ht="17.25">
      <c r="A171" s="504">
        <v>13</v>
      </c>
      <c r="B171" s="1430">
        <v>38</v>
      </c>
      <c r="C171" s="1431">
        <v>7.3</v>
      </c>
      <c r="D171" s="1432">
        <v>0.7</v>
      </c>
      <c r="E171" s="1433" t="s">
        <v>309</v>
      </c>
      <c r="F171" s="498" t="s">
        <v>348</v>
      </c>
      <c r="G171" s="495" t="s">
        <v>900</v>
      </c>
      <c r="H171" s="1438"/>
      <c r="I171" s="511"/>
      <c r="J171" s="504"/>
      <c r="K171" s="1438"/>
      <c r="L171" s="530"/>
      <c r="M171" s="497"/>
      <c r="N171" s="497"/>
      <c r="O171" s="497"/>
      <c r="P171" s="497"/>
      <c r="Q171" s="497"/>
      <c r="R171" s="497"/>
      <c r="S171" s="497"/>
      <c r="T171" s="497"/>
      <c r="U171" s="497"/>
      <c r="V171" s="497"/>
      <c r="W171" s="1462"/>
      <c r="X171" s="1462"/>
    </row>
    <row r="172" spans="1:24" ht="17.25">
      <c r="A172" s="504">
        <v>14</v>
      </c>
      <c r="B172" s="503">
        <v>38</v>
      </c>
      <c r="C172" s="1433" t="s">
        <v>1310</v>
      </c>
      <c r="D172" s="1175">
        <v>1</v>
      </c>
      <c r="E172" s="1433" t="s">
        <v>309</v>
      </c>
      <c r="F172" s="498" t="s">
        <v>348</v>
      </c>
      <c r="G172" s="495" t="s">
        <v>900</v>
      </c>
      <c r="H172" s="1438"/>
      <c r="I172" s="511"/>
      <c r="J172" s="504"/>
      <c r="K172" s="1438"/>
      <c r="L172" s="530"/>
      <c r="M172" s="497"/>
      <c r="N172" s="497"/>
      <c r="O172" s="497"/>
      <c r="P172" s="497"/>
      <c r="Q172" s="497"/>
      <c r="R172" s="497"/>
      <c r="S172" s="497"/>
      <c r="T172" s="497"/>
      <c r="U172" s="497"/>
      <c r="V172" s="497"/>
      <c r="W172" s="1462"/>
      <c r="X172" s="1462"/>
    </row>
    <row r="173" spans="1:24" ht="17.25">
      <c r="A173" s="504">
        <v>15</v>
      </c>
      <c r="B173" s="503">
        <v>41</v>
      </c>
      <c r="C173" s="1433" t="s">
        <v>1286</v>
      </c>
      <c r="D173" s="1175">
        <v>0.2</v>
      </c>
      <c r="E173" s="1433" t="s">
        <v>309</v>
      </c>
      <c r="F173" s="498" t="s">
        <v>349</v>
      </c>
      <c r="G173" s="495" t="s">
        <v>900</v>
      </c>
      <c r="H173" s="1438"/>
      <c r="I173" s="511"/>
      <c r="J173" s="504"/>
      <c r="K173" s="1438"/>
      <c r="L173" s="530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1462"/>
      <c r="X173" s="1462"/>
    </row>
    <row r="174" spans="1:24" ht="17.25">
      <c r="A174" s="504">
        <v>16</v>
      </c>
      <c r="B174" s="1430">
        <v>47</v>
      </c>
      <c r="C174" s="1431">
        <v>24.3</v>
      </c>
      <c r="D174" s="1464">
        <v>1</v>
      </c>
      <c r="E174" s="1433" t="s">
        <v>341</v>
      </c>
      <c r="F174" s="498" t="s">
        <v>354</v>
      </c>
      <c r="G174" s="495" t="s">
        <v>900</v>
      </c>
      <c r="H174" s="1438"/>
      <c r="I174" s="511"/>
      <c r="J174" s="504"/>
      <c r="K174" s="1438"/>
      <c r="L174" s="530"/>
      <c r="M174" s="497"/>
      <c r="N174" s="497"/>
      <c r="O174" s="497"/>
      <c r="P174" s="497"/>
      <c r="Q174" s="497"/>
      <c r="R174" s="497"/>
      <c r="S174" s="497"/>
      <c r="T174" s="497"/>
      <c r="U174" s="497"/>
      <c r="V174" s="497"/>
      <c r="W174" s="1462"/>
      <c r="X174" s="1462"/>
    </row>
    <row r="175" spans="1:24" ht="17.25">
      <c r="A175" s="504">
        <v>17</v>
      </c>
      <c r="B175" s="1463">
        <v>54</v>
      </c>
      <c r="C175" s="1467">
        <v>30.4</v>
      </c>
      <c r="D175" s="1432">
        <v>0.7</v>
      </c>
      <c r="E175" s="1433" t="s">
        <v>309</v>
      </c>
      <c r="F175" s="498" t="s">
        <v>342</v>
      </c>
      <c r="G175" s="495" t="s">
        <v>900</v>
      </c>
      <c r="H175" s="1438"/>
      <c r="I175" s="511"/>
      <c r="J175" s="504"/>
      <c r="K175" s="1438"/>
      <c r="L175" s="530"/>
      <c r="M175" s="497"/>
      <c r="N175" s="497"/>
      <c r="O175" s="497"/>
      <c r="P175" s="497"/>
      <c r="Q175" s="497"/>
      <c r="R175" s="497"/>
      <c r="S175" s="497"/>
      <c r="T175" s="497"/>
      <c r="U175" s="497"/>
      <c r="V175" s="497"/>
      <c r="W175" s="1462"/>
      <c r="X175" s="1462"/>
    </row>
    <row r="176" spans="1:24" ht="17.25">
      <c r="A176" s="504">
        <v>18</v>
      </c>
      <c r="B176" s="1430">
        <v>54</v>
      </c>
      <c r="C176" s="1431">
        <v>30.5</v>
      </c>
      <c r="D176" s="1432">
        <v>1</v>
      </c>
      <c r="E176" s="1433" t="s">
        <v>309</v>
      </c>
      <c r="F176" s="498" t="s">
        <v>342</v>
      </c>
      <c r="G176" s="495" t="s">
        <v>900</v>
      </c>
      <c r="H176" s="1438"/>
      <c r="I176" s="511"/>
      <c r="J176" s="504"/>
      <c r="K176" s="1438"/>
      <c r="L176" s="530"/>
      <c r="M176" s="497"/>
      <c r="N176" s="497"/>
      <c r="O176" s="497"/>
      <c r="P176" s="497"/>
      <c r="Q176" s="497"/>
      <c r="R176" s="497"/>
      <c r="S176" s="497"/>
      <c r="T176" s="497"/>
      <c r="U176" s="497"/>
      <c r="V176" s="497"/>
      <c r="W176" s="1462"/>
      <c r="X176" s="1462"/>
    </row>
    <row r="177" spans="1:24" ht="17.25">
      <c r="A177" s="504">
        <v>19</v>
      </c>
      <c r="B177" s="503">
        <v>54</v>
      </c>
      <c r="C177" s="1433" t="s">
        <v>1311</v>
      </c>
      <c r="D177" s="1175">
        <v>1</v>
      </c>
      <c r="E177" s="1433" t="s">
        <v>341</v>
      </c>
      <c r="F177" s="498" t="s">
        <v>354</v>
      </c>
      <c r="G177" s="495" t="s">
        <v>900</v>
      </c>
      <c r="H177" s="1438"/>
      <c r="I177" s="511"/>
      <c r="J177" s="504"/>
      <c r="K177" s="1438"/>
      <c r="L177" s="530"/>
      <c r="M177" s="497"/>
      <c r="N177" s="497"/>
      <c r="O177" s="497"/>
      <c r="P177" s="497"/>
      <c r="Q177" s="497"/>
      <c r="R177" s="497"/>
      <c r="S177" s="497"/>
      <c r="T177" s="497"/>
      <c r="U177" s="497"/>
      <c r="V177" s="497"/>
      <c r="W177" s="1462"/>
      <c r="X177" s="1462"/>
    </row>
    <row r="178" spans="1:24" ht="17.25">
      <c r="A178" s="504">
        <v>20</v>
      </c>
      <c r="B178" s="503">
        <v>55</v>
      </c>
      <c r="C178" s="1433" t="s">
        <v>1312</v>
      </c>
      <c r="D178" s="1175">
        <v>0.3</v>
      </c>
      <c r="E178" s="1433" t="s">
        <v>364</v>
      </c>
      <c r="F178" s="498" t="s">
        <v>342</v>
      </c>
      <c r="G178" s="495" t="s">
        <v>1272</v>
      </c>
      <c r="H178" s="1438"/>
      <c r="I178" s="511"/>
      <c r="J178" s="504"/>
      <c r="K178" s="1438"/>
      <c r="L178" s="530"/>
      <c r="M178" s="497"/>
      <c r="N178" s="497"/>
      <c r="O178" s="497"/>
      <c r="P178" s="497"/>
      <c r="Q178" s="497"/>
      <c r="R178" s="497"/>
      <c r="S178" s="497"/>
      <c r="T178" s="497"/>
      <c r="U178" s="497"/>
      <c r="V178" s="497"/>
      <c r="W178" s="1462"/>
      <c r="X178" s="1462"/>
    </row>
    <row r="179" spans="1:24" ht="17.25">
      <c r="A179" s="504">
        <v>21</v>
      </c>
      <c r="B179" s="503">
        <v>55</v>
      </c>
      <c r="C179" s="1433" t="s">
        <v>1312</v>
      </c>
      <c r="D179" s="1175">
        <v>0.6</v>
      </c>
      <c r="E179" s="1454" t="s">
        <v>309</v>
      </c>
      <c r="F179" s="498" t="s">
        <v>342</v>
      </c>
      <c r="G179" s="495" t="s">
        <v>1272</v>
      </c>
      <c r="H179" s="1438"/>
      <c r="I179" s="511"/>
      <c r="J179" s="504"/>
      <c r="K179" s="1438"/>
      <c r="L179" s="530"/>
      <c r="M179" s="497"/>
      <c r="N179" s="497"/>
      <c r="O179" s="497"/>
      <c r="P179" s="497"/>
      <c r="Q179" s="497"/>
      <c r="R179" s="497"/>
      <c r="S179" s="497"/>
      <c r="T179" s="497"/>
      <c r="U179" s="497"/>
      <c r="V179" s="497"/>
      <c r="W179" s="1462"/>
      <c r="X179" s="1462"/>
    </row>
    <row r="180" spans="1:24" ht="17.25">
      <c r="A180" s="504">
        <v>22</v>
      </c>
      <c r="B180" s="1430">
        <v>57</v>
      </c>
      <c r="C180" s="1431">
        <v>1.1</v>
      </c>
      <c r="D180" s="1432">
        <v>0.8</v>
      </c>
      <c r="E180" s="1433" t="s">
        <v>309</v>
      </c>
      <c r="F180" s="498" t="s">
        <v>348</v>
      </c>
      <c r="G180" s="495" t="s">
        <v>900</v>
      </c>
      <c r="H180" s="1438"/>
      <c r="I180" s="511"/>
      <c r="J180" s="504"/>
      <c r="K180" s="1438"/>
      <c r="L180" s="530"/>
      <c r="M180" s="497"/>
      <c r="N180" s="497"/>
      <c r="O180" s="497"/>
      <c r="P180" s="497"/>
      <c r="Q180" s="497"/>
      <c r="R180" s="497"/>
      <c r="S180" s="497"/>
      <c r="T180" s="497"/>
      <c r="U180" s="497"/>
      <c r="V180" s="497"/>
      <c r="W180" s="1462"/>
      <c r="X180" s="1462"/>
    </row>
    <row r="181" spans="1:24" ht="17.25">
      <c r="A181" s="504">
        <v>23</v>
      </c>
      <c r="B181" s="1430">
        <v>61</v>
      </c>
      <c r="C181" s="1430">
        <v>8</v>
      </c>
      <c r="D181" s="1432">
        <v>0.8</v>
      </c>
      <c r="E181" s="1433" t="s">
        <v>341</v>
      </c>
      <c r="F181" s="498" t="s">
        <v>387</v>
      </c>
      <c r="G181" s="495" t="s">
        <v>900</v>
      </c>
      <c r="H181" s="1438"/>
      <c r="I181" s="511"/>
      <c r="J181" s="504"/>
      <c r="K181" s="1438"/>
      <c r="L181" s="530"/>
      <c r="M181" s="497"/>
      <c r="N181" s="497"/>
      <c r="O181" s="497"/>
      <c r="P181" s="497"/>
      <c r="Q181" s="497"/>
      <c r="R181" s="497"/>
      <c r="S181" s="497"/>
      <c r="T181" s="497"/>
      <c r="U181" s="497"/>
      <c r="V181" s="497"/>
      <c r="W181" s="1462"/>
      <c r="X181" s="1462"/>
    </row>
    <row r="182" spans="1:24" ht="17.25">
      <c r="A182" s="504">
        <v>24</v>
      </c>
      <c r="B182" s="503">
        <v>61</v>
      </c>
      <c r="C182" s="1433" t="s">
        <v>1313</v>
      </c>
      <c r="D182" s="1175">
        <v>0.9</v>
      </c>
      <c r="E182" s="1433" t="s">
        <v>341</v>
      </c>
      <c r="F182" s="498" t="s">
        <v>354</v>
      </c>
      <c r="G182" s="495" t="s">
        <v>900</v>
      </c>
      <c r="H182" s="1438"/>
      <c r="I182" s="511"/>
      <c r="J182" s="504"/>
      <c r="K182" s="1438"/>
      <c r="L182" s="530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1462"/>
      <c r="X182" s="1462"/>
    </row>
    <row r="183" spans="1:24" ht="17.25">
      <c r="A183" s="504">
        <v>25</v>
      </c>
      <c r="B183" s="503">
        <v>71</v>
      </c>
      <c r="C183" s="1433" t="s">
        <v>1314</v>
      </c>
      <c r="D183" s="1175">
        <v>1</v>
      </c>
      <c r="E183" s="1433" t="s">
        <v>309</v>
      </c>
      <c r="F183" s="498" t="s">
        <v>342</v>
      </c>
      <c r="G183" s="495" t="s">
        <v>1272</v>
      </c>
      <c r="H183" s="1438"/>
      <c r="I183" s="511"/>
      <c r="J183" s="504"/>
      <c r="K183" s="1438"/>
      <c r="L183" s="530"/>
      <c r="M183" s="497"/>
      <c r="N183" s="497"/>
      <c r="O183" s="497"/>
      <c r="P183" s="497"/>
      <c r="Q183" s="497"/>
      <c r="R183" s="497"/>
      <c r="S183" s="497"/>
      <c r="T183" s="497"/>
      <c r="U183" s="497"/>
      <c r="V183" s="497"/>
      <c r="W183" s="1462"/>
      <c r="X183" s="1462"/>
    </row>
    <row r="184" spans="1:24" ht="17.25">
      <c r="A184" s="504">
        <v>26</v>
      </c>
      <c r="B184" s="503">
        <v>72</v>
      </c>
      <c r="C184" s="1433" t="s">
        <v>894</v>
      </c>
      <c r="D184" s="1175">
        <v>0.6</v>
      </c>
      <c r="E184" s="1433" t="s">
        <v>341</v>
      </c>
      <c r="F184" s="498" t="s">
        <v>342</v>
      </c>
      <c r="G184" s="495" t="s">
        <v>1272</v>
      </c>
      <c r="H184" s="1438"/>
      <c r="I184" s="511"/>
      <c r="J184" s="504"/>
      <c r="K184" s="1438"/>
      <c r="L184" s="530"/>
      <c r="M184" s="497"/>
      <c r="N184" s="497"/>
      <c r="O184" s="497"/>
      <c r="P184" s="497"/>
      <c r="Q184" s="497"/>
      <c r="R184" s="497"/>
      <c r="S184" s="497"/>
      <c r="T184" s="497"/>
      <c r="U184" s="497"/>
      <c r="V184" s="497"/>
      <c r="W184" s="1462"/>
      <c r="X184" s="1462"/>
    </row>
    <row r="185" spans="1:24" ht="17.25">
      <c r="A185" s="504">
        <v>27</v>
      </c>
      <c r="B185" s="503">
        <v>72</v>
      </c>
      <c r="C185" s="1433" t="s">
        <v>894</v>
      </c>
      <c r="D185" s="1175">
        <v>0.3</v>
      </c>
      <c r="E185" s="1433" t="s">
        <v>309</v>
      </c>
      <c r="F185" s="498" t="s">
        <v>342</v>
      </c>
      <c r="G185" s="495" t="s">
        <v>1272</v>
      </c>
      <c r="H185" s="1438"/>
      <c r="I185" s="511"/>
      <c r="J185" s="504"/>
      <c r="K185" s="1438"/>
      <c r="L185" s="530"/>
      <c r="M185" s="497"/>
      <c r="N185" s="497"/>
      <c r="O185" s="497"/>
      <c r="P185" s="497"/>
      <c r="Q185" s="497"/>
      <c r="R185" s="497"/>
      <c r="S185" s="497"/>
      <c r="T185" s="497"/>
      <c r="U185" s="497"/>
      <c r="V185" s="497"/>
      <c r="W185" s="1462"/>
      <c r="X185" s="1462"/>
    </row>
    <row r="186" spans="1:22" ht="24">
      <c r="A186" s="2260" t="s">
        <v>298</v>
      </c>
      <c r="B186" s="2260"/>
      <c r="C186" s="2260"/>
      <c r="D186" s="1044">
        <f>D185+D184+D183+D182+D181+D180+D179+D178+D177+D176+D175+D174+D173+D172+D171+D170+D169+D168+D167+D166+D165+D164+D163+D162+D161+D160+D159</f>
        <v>17.5</v>
      </c>
      <c r="E186" s="776"/>
      <c r="F186" s="770"/>
      <c r="G186" s="770"/>
      <c r="H186" s="776"/>
      <c r="I186" s="770"/>
      <c r="J186" s="758"/>
      <c r="K186" s="770"/>
      <c r="L186" s="778"/>
      <c r="M186" s="778"/>
      <c r="N186" s="778"/>
      <c r="O186" s="778"/>
      <c r="P186" s="778"/>
      <c r="Q186" s="778"/>
      <c r="R186" s="778"/>
      <c r="S186" s="778"/>
      <c r="T186" s="765"/>
      <c r="U186" s="782"/>
      <c r="V186" s="775"/>
    </row>
    <row r="187" spans="1:22" ht="18" thickBot="1">
      <c r="A187" s="2235" t="s">
        <v>244</v>
      </c>
      <c r="B187" s="2235"/>
      <c r="C187" s="2235"/>
      <c r="D187" s="1759">
        <f>D186+D157</f>
        <v>44.8</v>
      </c>
      <c r="E187" s="528"/>
      <c r="F187" s="524"/>
      <c r="G187" s="524"/>
      <c r="H187" s="528"/>
      <c r="I187" s="524"/>
      <c r="J187" s="524"/>
      <c r="K187" s="524"/>
      <c r="L187" s="534"/>
      <c r="M187" s="534"/>
      <c r="N187" s="534"/>
      <c r="O187" s="534"/>
      <c r="P187" s="534"/>
      <c r="Q187" s="534"/>
      <c r="R187" s="534"/>
      <c r="S187" s="534"/>
      <c r="T187" s="509"/>
      <c r="U187" s="527"/>
      <c r="V187" s="535"/>
    </row>
    <row r="188" spans="1:22" ht="24.75" customHeight="1" thickBot="1">
      <c r="A188" s="2236" t="s">
        <v>768</v>
      </c>
      <c r="B188" s="2237"/>
      <c r="C188" s="2237"/>
      <c r="D188" s="2237"/>
      <c r="E188" s="2237"/>
      <c r="F188" s="2237"/>
      <c r="G188" s="2237"/>
      <c r="H188" s="2237"/>
      <c r="I188" s="2237"/>
      <c r="J188" s="2237"/>
      <c r="K188" s="2237"/>
      <c r="L188" s="2237"/>
      <c r="M188" s="2237"/>
      <c r="N188" s="2237"/>
      <c r="O188" s="2237"/>
      <c r="P188" s="2237"/>
      <c r="Q188" s="2237"/>
      <c r="R188" s="2237"/>
      <c r="S188" s="2237"/>
      <c r="T188" s="2237"/>
      <c r="U188" s="2237"/>
      <c r="V188" s="2238"/>
    </row>
    <row r="189" spans="1:24" ht="34.5">
      <c r="A189" s="511">
        <v>1</v>
      </c>
      <c r="B189" s="503">
        <v>2</v>
      </c>
      <c r="C189" s="1433" t="s">
        <v>758</v>
      </c>
      <c r="D189" s="1175">
        <v>1</v>
      </c>
      <c r="E189" s="1433" t="s">
        <v>1295</v>
      </c>
      <c r="F189" s="498" t="s">
        <v>348</v>
      </c>
      <c r="G189" s="495" t="s">
        <v>1272</v>
      </c>
      <c r="H189" s="1444" t="s">
        <v>1315</v>
      </c>
      <c r="I189" s="495" t="s">
        <v>1274</v>
      </c>
      <c r="J189" s="498" t="s">
        <v>743</v>
      </c>
      <c r="K189" s="496" t="s">
        <v>1316</v>
      </c>
      <c r="L189" s="497">
        <v>6.13</v>
      </c>
      <c r="M189" s="500">
        <v>4.8</v>
      </c>
      <c r="N189" s="500"/>
      <c r="O189" s="500">
        <v>1.33</v>
      </c>
      <c r="P189" s="500"/>
      <c r="Q189" s="500"/>
      <c r="R189" s="500"/>
      <c r="S189" s="500"/>
      <c r="T189" s="500"/>
      <c r="U189" s="500"/>
      <c r="V189" s="500"/>
      <c r="W189" s="500"/>
      <c r="X189" s="1451"/>
    </row>
    <row r="190" spans="1:24" ht="18">
      <c r="A190" s="510">
        <v>2</v>
      </c>
      <c r="B190" s="1430">
        <v>2</v>
      </c>
      <c r="C190" s="1431">
        <v>45.3</v>
      </c>
      <c r="D190" s="1432">
        <v>0.5</v>
      </c>
      <c r="E190" s="1433" t="s">
        <v>309</v>
      </c>
      <c r="F190" s="498" t="s">
        <v>349</v>
      </c>
      <c r="G190" s="495" t="s">
        <v>900</v>
      </c>
      <c r="H190" s="517" t="s">
        <v>1281</v>
      </c>
      <c r="I190" s="495" t="s">
        <v>1274</v>
      </c>
      <c r="J190" s="498" t="s">
        <v>743</v>
      </c>
      <c r="K190" s="518" t="s">
        <v>1156</v>
      </c>
      <c r="L190" s="530">
        <v>3.77</v>
      </c>
      <c r="M190" s="531">
        <v>3.2</v>
      </c>
      <c r="N190" s="531">
        <v>0.57</v>
      </c>
      <c r="O190" s="531"/>
      <c r="P190" s="531"/>
      <c r="Q190" s="531"/>
      <c r="R190" s="531"/>
      <c r="S190" s="531"/>
      <c r="T190" s="531"/>
      <c r="U190" s="504"/>
      <c r="V190" s="510"/>
      <c r="W190" s="500"/>
      <c r="X190" s="1451"/>
    </row>
    <row r="191" spans="1:24" ht="18">
      <c r="A191" s="511">
        <v>3</v>
      </c>
      <c r="B191" s="1430">
        <v>8</v>
      </c>
      <c r="C191" s="1431">
        <v>1.1</v>
      </c>
      <c r="D191" s="1432">
        <v>0.9</v>
      </c>
      <c r="E191" s="1433" t="s">
        <v>309</v>
      </c>
      <c r="F191" s="498" t="s">
        <v>349</v>
      </c>
      <c r="G191" s="495" t="s">
        <v>1272</v>
      </c>
      <c r="H191" s="517" t="s">
        <v>1283</v>
      </c>
      <c r="I191" s="495" t="s">
        <v>1274</v>
      </c>
      <c r="J191" s="498" t="s">
        <v>743</v>
      </c>
      <c r="K191" s="518" t="s">
        <v>1277</v>
      </c>
      <c r="L191" s="497">
        <v>6.79</v>
      </c>
      <c r="M191" s="497">
        <v>5.76</v>
      </c>
      <c r="N191" s="500"/>
      <c r="O191" s="500"/>
      <c r="P191" s="500"/>
      <c r="Q191" s="500"/>
      <c r="R191" s="500"/>
      <c r="S191" s="500">
        <v>1.03</v>
      </c>
      <c r="T191" s="500"/>
      <c r="U191" s="500"/>
      <c r="V191" s="500"/>
      <c r="W191" s="500"/>
      <c r="X191" s="1451"/>
    </row>
    <row r="192" spans="1:24" ht="34.5">
      <c r="A192" s="510">
        <v>4</v>
      </c>
      <c r="B192" s="1430">
        <v>10</v>
      </c>
      <c r="C192" s="1431">
        <v>6.1</v>
      </c>
      <c r="D192" s="1432">
        <v>0.9</v>
      </c>
      <c r="E192" s="1433" t="s">
        <v>1317</v>
      </c>
      <c r="F192" s="498" t="s">
        <v>348</v>
      </c>
      <c r="G192" s="495" t="s">
        <v>1272</v>
      </c>
      <c r="H192" s="517" t="s">
        <v>1283</v>
      </c>
      <c r="I192" s="495" t="s">
        <v>1274</v>
      </c>
      <c r="J192" s="498" t="s">
        <v>743</v>
      </c>
      <c r="K192" s="1433" t="s">
        <v>1318</v>
      </c>
      <c r="L192" s="497">
        <v>6.06</v>
      </c>
      <c r="M192" s="497">
        <v>3.2</v>
      </c>
      <c r="N192" s="500"/>
      <c r="O192" s="500"/>
      <c r="P192" s="500"/>
      <c r="Q192" s="500"/>
      <c r="R192" s="500"/>
      <c r="S192" s="500">
        <v>2.86</v>
      </c>
      <c r="T192" s="500"/>
      <c r="U192" s="500"/>
      <c r="V192" s="500"/>
      <c r="W192" s="500"/>
      <c r="X192" s="1451"/>
    </row>
    <row r="193" spans="1:24" ht="18">
      <c r="A193" s="511">
        <v>5</v>
      </c>
      <c r="B193" s="1430">
        <v>13</v>
      </c>
      <c r="C193" s="1431">
        <v>11.7</v>
      </c>
      <c r="D193" s="1432">
        <v>0.6</v>
      </c>
      <c r="E193" s="1433" t="s">
        <v>309</v>
      </c>
      <c r="F193" s="498" t="s">
        <v>348</v>
      </c>
      <c r="G193" s="495" t="s">
        <v>1272</v>
      </c>
      <c r="H193" s="517" t="s">
        <v>1283</v>
      </c>
      <c r="I193" s="495" t="s">
        <v>1274</v>
      </c>
      <c r="J193" s="498" t="s">
        <v>743</v>
      </c>
      <c r="K193" s="518" t="s">
        <v>1277</v>
      </c>
      <c r="L193" s="497">
        <v>4.53</v>
      </c>
      <c r="M193" s="497">
        <v>3.84</v>
      </c>
      <c r="N193" s="500"/>
      <c r="O193" s="500"/>
      <c r="P193" s="500"/>
      <c r="Q193" s="500"/>
      <c r="R193" s="500"/>
      <c r="S193" s="500">
        <v>0.69</v>
      </c>
      <c r="T193" s="500"/>
      <c r="U193" s="500"/>
      <c r="V193" s="500"/>
      <c r="W193" s="500"/>
      <c r="X193" s="1451"/>
    </row>
    <row r="194" spans="1:24" ht="18">
      <c r="A194" s="510">
        <v>6</v>
      </c>
      <c r="B194" s="1430">
        <v>13</v>
      </c>
      <c r="C194" s="1431">
        <v>11.8</v>
      </c>
      <c r="D194" s="1432">
        <v>0.8</v>
      </c>
      <c r="E194" s="1433" t="s">
        <v>309</v>
      </c>
      <c r="F194" s="498" t="s">
        <v>348</v>
      </c>
      <c r="G194" s="495" t="s">
        <v>1272</v>
      </c>
      <c r="H194" s="517" t="s">
        <v>1293</v>
      </c>
      <c r="I194" s="495" t="s">
        <v>1274</v>
      </c>
      <c r="J194" s="498" t="s">
        <v>743</v>
      </c>
      <c r="K194" s="518" t="s">
        <v>1294</v>
      </c>
      <c r="L194" s="497">
        <v>6.03</v>
      </c>
      <c r="M194" s="497">
        <v>5.12</v>
      </c>
      <c r="N194" s="500"/>
      <c r="O194" s="500"/>
      <c r="P194" s="500"/>
      <c r="Q194" s="500"/>
      <c r="R194" s="500">
        <v>0.91</v>
      </c>
      <c r="S194" s="500"/>
      <c r="T194" s="500"/>
      <c r="U194" s="500"/>
      <c r="V194" s="500"/>
      <c r="W194" s="500"/>
      <c r="X194" s="1451"/>
    </row>
    <row r="195" spans="1:24" ht="18">
      <c r="A195" s="511">
        <v>7</v>
      </c>
      <c r="B195" s="1430">
        <v>13</v>
      </c>
      <c r="C195" s="1431">
        <v>16.1</v>
      </c>
      <c r="D195" s="1432">
        <v>0.2</v>
      </c>
      <c r="E195" s="1433" t="s">
        <v>309</v>
      </c>
      <c r="F195" s="498" t="s">
        <v>349</v>
      </c>
      <c r="G195" s="495" t="s">
        <v>900</v>
      </c>
      <c r="H195" s="1444" t="s">
        <v>1319</v>
      </c>
      <c r="I195" s="495" t="s">
        <v>1274</v>
      </c>
      <c r="J195" s="498" t="s">
        <v>743</v>
      </c>
      <c r="K195" s="498" t="s">
        <v>1320</v>
      </c>
      <c r="L195" s="497">
        <v>1.6</v>
      </c>
      <c r="M195" s="497">
        <v>1.6</v>
      </c>
      <c r="N195" s="500"/>
      <c r="O195" s="500"/>
      <c r="P195" s="500"/>
      <c r="Q195" s="500"/>
      <c r="R195" s="500"/>
      <c r="S195" s="500"/>
      <c r="T195" s="500"/>
      <c r="U195" s="500"/>
      <c r="V195" s="500"/>
      <c r="W195" s="500"/>
      <c r="X195" s="1451"/>
    </row>
    <row r="196" spans="1:24" ht="34.5">
      <c r="A196" s="510">
        <v>8</v>
      </c>
      <c r="B196" s="1430">
        <v>15</v>
      </c>
      <c r="C196" s="1431">
        <v>28.1</v>
      </c>
      <c r="D196" s="1432">
        <v>1</v>
      </c>
      <c r="E196" s="1433" t="s">
        <v>1295</v>
      </c>
      <c r="F196" s="498" t="s">
        <v>348</v>
      </c>
      <c r="G196" s="495" t="s">
        <v>1272</v>
      </c>
      <c r="H196" s="1444" t="s">
        <v>1321</v>
      </c>
      <c r="I196" s="495" t="s">
        <v>1274</v>
      </c>
      <c r="J196" s="498" t="s">
        <v>743</v>
      </c>
      <c r="K196" s="1433" t="s">
        <v>1322</v>
      </c>
      <c r="L196" s="497">
        <v>5.96</v>
      </c>
      <c r="M196" s="497">
        <v>3.36</v>
      </c>
      <c r="N196" s="500">
        <v>0.8</v>
      </c>
      <c r="O196" s="500">
        <v>1</v>
      </c>
      <c r="P196" s="500">
        <v>0.8</v>
      </c>
      <c r="Q196" s="500"/>
      <c r="R196" s="500"/>
      <c r="S196" s="500"/>
      <c r="T196" s="500"/>
      <c r="U196" s="500"/>
      <c r="V196" s="500"/>
      <c r="W196" s="500"/>
      <c r="X196" s="1451"/>
    </row>
    <row r="197" spans="1:24" ht="18">
      <c r="A197" s="511">
        <v>9</v>
      </c>
      <c r="B197" s="1430">
        <v>31</v>
      </c>
      <c r="C197" s="1431">
        <v>2.5</v>
      </c>
      <c r="D197" s="1432">
        <v>0.7</v>
      </c>
      <c r="E197" s="1433" t="s">
        <v>309</v>
      </c>
      <c r="F197" s="498" t="s">
        <v>348</v>
      </c>
      <c r="G197" s="495" t="s">
        <v>1272</v>
      </c>
      <c r="H197" s="517" t="s">
        <v>1283</v>
      </c>
      <c r="I197" s="495" t="s">
        <v>1274</v>
      </c>
      <c r="J197" s="498" t="s">
        <v>743</v>
      </c>
      <c r="K197" s="518" t="s">
        <v>1277</v>
      </c>
      <c r="L197" s="497">
        <v>5.43</v>
      </c>
      <c r="M197" s="497">
        <v>4.48</v>
      </c>
      <c r="N197" s="500"/>
      <c r="O197" s="500"/>
      <c r="P197" s="500">
        <v>0.15</v>
      </c>
      <c r="Q197" s="500"/>
      <c r="R197" s="500"/>
      <c r="S197" s="500">
        <v>0.8</v>
      </c>
      <c r="T197" s="500"/>
      <c r="U197" s="500"/>
      <c r="V197" s="500"/>
      <c r="W197" s="500"/>
      <c r="X197" s="1451"/>
    </row>
    <row r="198" spans="1:24" ht="18">
      <c r="A198" s="510">
        <v>10</v>
      </c>
      <c r="B198" s="1430">
        <v>33</v>
      </c>
      <c r="C198" s="1442" t="s">
        <v>441</v>
      </c>
      <c r="D198" s="1432">
        <v>0.3</v>
      </c>
      <c r="E198" s="1433" t="s">
        <v>309</v>
      </c>
      <c r="F198" s="498" t="s">
        <v>348</v>
      </c>
      <c r="G198" s="495" t="s">
        <v>1272</v>
      </c>
      <c r="H198" s="517" t="s">
        <v>1293</v>
      </c>
      <c r="I198" s="495" t="s">
        <v>1274</v>
      </c>
      <c r="J198" s="498" t="s">
        <v>743</v>
      </c>
      <c r="K198" s="518" t="s">
        <v>1294</v>
      </c>
      <c r="L198" s="497">
        <v>2.26</v>
      </c>
      <c r="M198" s="497">
        <v>1.92</v>
      </c>
      <c r="N198" s="500"/>
      <c r="O198" s="500"/>
      <c r="P198" s="500"/>
      <c r="Q198" s="500"/>
      <c r="R198" s="500">
        <v>0.34</v>
      </c>
      <c r="S198" s="500"/>
      <c r="T198" s="500"/>
      <c r="U198" s="500"/>
      <c r="V198" s="500"/>
      <c r="W198" s="500"/>
      <c r="X198" s="1451"/>
    </row>
    <row r="199" spans="1:24" ht="18">
      <c r="A199" s="511">
        <v>11</v>
      </c>
      <c r="B199" s="1430">
        <v>33</v>
      </c>
      <c r="C199" s="1431">
        <v>12.2</v>
      </c>
      <c r="D199" s="1432">
        <v>1</v>
      </c>
      <c r="E199" s="1433" t="s">
        <v>309</v>
      </c>
      <c r="F199" s="498" t="s">
        <v>348</v>
      </c>
      <c r="G199" s="495" t="s">
        <v>1272</v>
      </c>
      <c r="H199" s="517" t="s">
        <v>1323</v>
      </c>
      <c r="I199" s="495" t="s">
        <v>1274</v>
      </c>
      <c r="J199" s="498" t="s">
        <v>743</v>
      </c>
      <c r="K199" s="518" t="s">
        <v>1324</v>
      </c>
      <c r="L199" s="497">
        <v>7.54</v>
      </c>
      <c r="M199" s="497">
        <v>6.4</v>
      </c>
      <c r="N199" s="500"/>
      <c r="O199" s="500"/>
      <c r="P199" s="500">
        <v>1.14</v>
      </c>
      <c r="Q199" s="500"/>
      <c r="R199" s="500"/>
      <c r="S199" s="500"/>
      <c r="T199" s="500"/>
      <c r="U199" s="500"/>
      <c r="V199" s="500"/>
      <c r="W199" s="500"/>
      <c r="X199" s="1451"/>
    </row>
    <row r="200" spans="1:24" ht="18">
      <c r="A200" s="510">
        <v>12</v>
      </c>
      <c r="B200" s="1430">
        <v>34</v>
      </c>
      <c r="C200" s="1431">
        <v>26.2</v>
      </c>
      <c r="D200" s="1432">
        <v>1</v>
      </c>
      <c r="E200" s="1433" t="s">
        <v>309</v>
      </c>
      <c r="F200" s="498" t="s">
        <v>348</v>
      </c>
      <c r="G200" s="495" t="s">
        <v>1272</v>
      </c>
      <c r="H200" s="517" t="s">
        <v>1281</v>
      </c>
      <c r="I200" s="495" t="s">
        <v>1274</v>
      </c>
      <c r="J200" s="498" t="s">
        <v>743</v>
      </c>
      <c r="K200" s="518" t="s">
        <v>1156</v>
      </c>
      <c r="L200" s="497">
        <v>7.54</v>
      </c>
      <c r="M200" s="497">
        <v>6.4</v>
      </c>
      <c r="N200" s="500">
        <v>1.14</v>
      </c>
      <c r="O200" s="500"/>
      <c r="P200" s="500"/>
      <c r="Q200" s="500"/>
      <c r="R200" s="500"/>
      <c r="S200" s="500"/>
      <c r="T200" s="500"/>
      <c r="U200" s="500"/>
      <c r="V200" s="500"/>
      <c r="W200" s="500"/>
      <c r="X200" s="1451"/>
    </row>
    <row r="201" spans="1:24" ht="18">
      <c r="A201" s="511">
        <v>13</v>
      </c>
      <c r="B201" s="1430">
        <v>47</v>
      </c>
      <c r="C201" s="1431">
        <v>3.1</v>
      </c>
      <c r="D201" s="1432">
        <v>1</v>
      </c>
      <c r="E201" s="1433" t="s">
        <v>309</v>
      </c>
      <c r="F201" s="498" t="s">
        <v>348</v>
      </c>
      <c r="G201" s="495" t="s">
        <v>1272</v>
      </c>
      <c r="H201" s="517" t="s">
        <v>1325</v>
      </c>
      <c r="I201" s="495" t="s">
        <v>1274</v>
      </c>
      <c r="J201" s="498" t="s">
        <v>743</v>
      </c>
      <c r="K201" s="498" t="s">
        <v>903</v>
      </c>
      <c r="L201" s="497">
        <v>7.04</v>
      </c>
      <c r="M201" s="497">
        <v>4.6</v>
      </c>
      <c r="N201" s="500">
        <v>1.14</v>
      </c>
      <c r="O201" s="500"/>
      <c r="P201" s="500">
        <v>1.3</v>
      </c>
      <c r="Q201" s="500"/>
      <c r="R201" s="500"/>
      <c r="S201" s="500"/>
      <c r="T201" s="500"/>
      <c r="U201" s="500"/>
      <c r="V201" s="500"/>
      <c r="W201" s="500"/>
      <c r="X201" s="1451"/>
    </row>
    <row r="202" spans="1:24" ht="18">
      <c r="A202" s="510">
        <v>14</v>
      </c>
      <c r="B202" s="1430">
        <v>47</v>
      </c>
      <c r="C202" s="1430">
        <v>11</v>
      </c>
      <c r="D202" s="1432">
        <v>1</v>
      </c>
      <c r="E202" s="1433" t="s">
        <v>1326</v>
      </c>
      <c r="F202" s="498" t="s">
        <v>342</v>
      </c>
      <c r="G202" s="495" t="s">
        <v>1272</v>
      </c>
      <c r="H202" s="517" t="s">
        <v>1323</v>
      </c>
      <c r="I202" s="495" t="s">
        <v>1274</v>
      </c>
      <c r="J202" s="498" t="s">
        <v>743</v>
      </c>
      <c r="K202" s="517" t="s">
        <v>1327</v>
      </c>
      <c r="L202" s="497">
        <v>6.63</v>
      </c>
      <c r="M202" s="497">
        <v>3.2</v>
      </c>
      <c r="N202" s="500">
        <v>2.86</v>
      </c>
      <c r="O202" s="500"/>
      <c r="P202" s="500">
        <v>0.57</v>
      </c>
      <c r="Q202" s="500"/>
      <c r="R202" s="500"/>
      <c r="S202" s="500"/>
      <c r="T202" s="500"/>
      <c r="U202" s="500"/>
      <c r="V202" s="500"/>
      <c r="W202" s="500"/>
      <c r="X202" s="1451"/>
    </row>
    <row r="203" spans="1:24" ht="18">
      <c r="A203" s="511">
        <v>15</v>
      </c>
      <c r="B203" s="503">
        <v>49</v>
      </c>
      <c r="C203" s="1433" t="s">
        <v>754</v>
      </c>
      <c r="D203" s="1175">
        <v>0.8</v>
      </c>
      <c r="E203" s="1433" t="s">
        <v>1295</v>
      </c>
      <c r="F203" s="498" t="s">
        <v>348</v>
      </c>
      <c r="G203" s="495" t="s">
        <v>1272</v>
      </c>
      <c r="H203" s="1444" t="s">
        <v>1319</v>
      </c>
      <c r="I203" s="495" t="s">
        <v>1274</v>
      </c>
      <c r="J203" s="498" t="s">
        <v>743</v>
      </c>
      <c r="K203" s="1433" t="s">
        <v>1328</v>
      </c>
      <c r="L203" s="500">
        <v>5.18</v>
      </c>
      <c r="M203" s="500">
        <v>4</v>
      </c>
      <c r="N203" s="500"/>
      <c r="O203" s="500">
        <v>1</v>
      </c>
      <c r="P203" s="500">
        <v>0.18</v>
      </c>
      <c r="Q203" s="500"/>
      <c r="R203" s="500"/>
      <c r="S203" s="500"/>
      <c r="T203" s="500"/>
      <c r="U203" s="500"/>
      <c r="V203" s="500"/>
      <c r="W203" s="500"/>
      <c r="X203" s="1451"/>
    </row>
    <row r="204" spans="1:22" ht="24">
      <c r="A204" s="2260" t="s">
        <v>298</v>
      </c>
      <c r="B204" s="2260"/>
      <c r="C204" s="2260"/>
      <c r="D204" s="1040">
        <f>D203+D202+D201+D200+D199+D198+D197+D196+D195+D194+D193+D192+D191+D190+D189</f>
        <v>11.700000000000001</v>
      </c>
      <c r="E204" s="758"/>
      <c r="F204" s="758"/>
      <c r="G204" s="758"/>
      <c r="H204" s="758"/>
      <c r="I204" s="758"/>
      <c r="J204" s="758"/>
      <c r="K204" s="758"/>
      <c r="L204" s="755">
        <f>L203+L202+L201+L200+L199+L198+L197+L196+L195+L194+L193+L192+L191+L190+L189</f>
        <v>82.49</v>
      </c>
      <c r="M204" s="755">
        <f aca="true" t="shared" si="7" ref="M204:V204">M203+M202+M201+M200+M199+M198+M197+M196+M195+M194+M193+M192+M191+M190+M189</f>
        <v>61.88</v>
      </c>
      <c r="N204" s="755">
        <f t="shared" si="7"/>
        <v>6.51</v>
      </c>
      <c r="O204" s="755">
        <f t="shared" si="7"/>
        <v>3.33</v>
      </c>
      <c r="P204" s="755">
        <f t="shared" si="7"/>
        <v>4.14</v>
      </c>
      <c r="Q204" s="755">
        <f t="shared" si="7"/>
        <v>0</v>
      </c>
      <c r="R204" s="755">
        <f t="shared" si="7"/>
        <v>1.25</v>
      </c>
      <c r="S204" s="755">
        <f t="shared" si="7"/>
        <v>5.38</v>
      </c>
      <c r="T204" s="755">
        <f t="shared" si="7"/>
        <v>0</v>
      </c>
      <c r="U204" s="755">
        <f t="shared" si="7"/>
        <v>0</v>
      </c>
      <c r="V204" s="755">
        <f t="shared" si="7"/>
        <v>0</v>
      </c>
    </row>
    <row r="205" spans="1:22" ht="18">
      <c r="A205" s="539" t="s">
        <v>747</v>
      </c>
      <c r="B205" s="539"/>
      <c r="C205" s="539"/>
      <c r="D205" s="539"/>
      <c r="E205" s="539"/>
      <c r="F205" s="518"/>
      <c r="G205" s="504"/>
      <c r="H205" s="517"/>
      <c r="I205" s="504"/>
      <c r="J205" s="504"/>
      <c r="K205" s="518"/>
      <c r="L205" s="531"/>
      <c r="M205" s="531"/>
      <c r="N205" s="531"/>
      <c r="O205" s="531"/>
      <c r="P205" s="531"/>
      <c r="Q205" s="531"/>
      <c r="R205" s="518"/>
      <c r="S205" s="518"/>
      <c r="T205" s="504"/>
      <c r="U205" s="510"/>
      <c r="V205" s="526"/>
    </row>
    <row r="206" spans="1:24" ht="18">
      <c r="A206" s="511">
        <v>1</v>
      </c>
      <c r="B206" s="503">
        <v>2</v>
      </c>
      <c r="C206" s="1433" t="s">
        <v>1329</v>
      </c>
      <c r="D206" s="1175">
        <v>0.9</v>
      </c>
      <c r="E206" s="1433" t="s">
        <v>309</v>
      </c>
      <c r="F206" s="498" t="s">
        <v>348</v>
      </c>
      <c r="G206" s="495" t="s">
        <v>900</v>
      </c>
      <c r="H206" s="517"/>
      <c r="I206" s="518"/>
      <c r="J206" s="518"/>
      <c r="K206" s="518"/>
      <c r="L206" s="531"/>
      <c r="M206" s="531"/>
      <c r="N206" s="531"/>
      <c r="O206" s="531"/>
      <c r="P206" s="531"/>
      <c r="Q206" s="531"/>
      <c r="R206" s="531"/>
      <c r="S206" s="531"/>
      <c r="T206" s="531"/>
      <c r="U206" s="504"/>
      <c r="V206" s="510"/>
      <c r="W206" s="510"/>
      <c r="X206" s="526"/>
    </row>
    <row r="207" spans="1:24" ht="18">
      <c r="A207" s="510">
        <v>2</v>
      </c>
      <c r="B207" s="503">
        <v>13</v>
      </c>
      <c r="C207" s="1433" t="s">
        <v>1330</v>
      </c>
      <c r="D207" s="1175">
        <v>0.3</v>
      </c>
      <c r="E207" s="1433" t="s">
        <v>309</v>
      </c>
      <c r="F207" s="498" t="s">
        <v>348</v>
      </c>
      <c r="G207" s="495" t="s">
        <v>900</v>
      </c>
      <c r="H207" s="517"/>
      <c r="I207" s="518"/>
      <c r="J207" s="518"/>
      <c r="K207" s="518"/>
      <c r="L207" s="531"/>
      <c r="M207" s="531"/>
      <c r="N207" s="531"/>
      <c r="O207" s="531"/>
      <c r="P207" s="531"/>
      <c r="Q207" s="531"/>
      <c r="R207" s="531"/>
      <c r="S207" s="531"/>
      <c r="T207" s="531"/>
      <c r="U207" s="504"/>
      <c r="V207" s="510"/>
      <c r="W207" s="510"/>
      <c r="X207" s="526"/>
    </row>
    <row r="208" spans="1:24" ht="18">
      <c r="A208" s="511">
        <v>3</v>
      </c>
      <c r="B208" s="503">
        <v>33</v>
      </c>
      <c r="C208" s="1433" t="s">
        <v>895</v>
      </c>
      <c r="D208" s="1175">
        <v>1</v>
      </c>
      <c r="E208" s="1433" t="s">
        <v>309</v>
      </c>
      <c r="F208" s="498" t="s">
        <v>348</v>
      </c>
      <c r="G208" s="495" t="s">
        <v>900</v>
      </c>
      <c r="H208" s="517"/>
      <c r="I208" s="518"/>
      <c r="J208" s="518"/>
      <c r="K208" s="518"/>
      <c r="L208" s="531"/>
      <c r="M208" s="531"/>
      <c r="N208" s="531"/>
      <c r="O208" s="531"/>
      <c r="P208" s="531"/>
      <c r="Q208" s="531"/>
      <c r="R208" s="531"/>
      <c r="S208" s="531"/>
      <c r="T208" s="531"/>
      <c r="U208" s="504"/>
      <c r="V208" s="510"/>
      <c r="W208" s="510"/>
      <c r="X208" s="526"/>
    </row>
    <row r="209" spans="1:24" ht="18">
      <c r="A209" s="510">
        <v>4</v>
      </c>
      <c r="B209" s="503">
        <v>16</v>
      </c>
      <c r="C209" s="1433" t="s">
        <v>319</v>
      </c>
      <c r="D209" s="1175">
        <v>1</v>
      </c>
      <c r="E209" s="1433" t="s">
        <v>309</v>
      </c>
      <c r="F209" s="498" t="s">
        <v>349</v>
      </c>
      <c r="G209" s="495" t="s">
        <v>900</v>
      </c>
      <c r="H209" s="517"/>
      <c r="I209" s="518"/>
      <c r="J209" s="518"/>
      <c r="K209" s="518"/>
      <c r="L209" s="531"/>
      <c r="M209" s="531"/>
      <c r="N209" s="531"/>
      <c r="O209" s="531"/>
      <c r="P209" s="531"/>
      <c r="Q209" s="531"/>
      <c r="R209" s="531"/>
      <c r="S209" s="531"/>
      <c r="T209" s="531"/>
      <c r="U209" s="504"/>
      <c r="V209" s="510"/>
      <c r="W209" s="510"/>
      <c r="X209" s="526"/>
    </row>
    <row r="210" spans="1:24" ht="18">
      <c r="A210" s="511">
        <v>5</v>
      </c>
      <c r="B210" s="1430">
        <v>10</v>
      </c>
      <c r="C210" s="1431">
        <v>24</v>
      </c>
      <c r="D210" s="1432">
        <v>0.7</v>
      </c>
      <c r="E210" s="1433" t="s">
        <v>309</v>
      </c>
      <c r="F210" s="498" t="s">
        <v>348</v>
      </c>
      <c r="G210" s="495" t="s">
        <v>900</v>
      </c>
      <c r="H210" s="517"/>
      <c r="I210" s="518"/>
      <c r="J210" s="518"/>
      <c r="K210" s="518"/>
      <c r="L210" s="531"/>
      <c r="M210" s="531"/>
      <c r="N210" s="531"/>
      <c r="O210" s="531"/>
      <c r="P210" s="531"/>
      <c r="Q210" s="531"/>
      <c r="R210" s="531"/>
      <c r="S210" s="531"/>
      <c r="T210" s="531"/>
      <c r="U210" s="504"/>
      <c r="V210" s="510"/>
      <c r="W210" s="510"/>
      <c r="X210" s="526"/>
    </row>
    <row r="211" spans="1:24" ht="18">
      <c r="A211" s="510">
        <v>6</v>
      </c>
      <c r="B211" s="1430">
        <v>12</v>
      </c>
      <c r="C211" s="1431">
        <v>19.1</v>
      </c>
      <c r="D211" s="1432">
        <v>1</v>
      </c>
      <c r="E211" s="1433" t="s">
        <v>309</v>
      </c>
      <c r="F211" s="498" t="s">
        <v>348</v>
      </c>
      <c r="G211" s="495" t="s">
        <v>900</v>
      </c>
      <c r="H211" s="517"/>
      <c r="I211" s="518"/>
      <c r="J211" s="518"/>
      <c r="K211" s="518"/>
      <c r="L211" s="531"/>
      <c r="M211" s="531"/>
      <c r="N211" s="531"/>
      <c r="O211" s="531"/>
      <c r="P211" s="531"/>
      <c r="Q211" s="531"/>
      <c r="R211" s="531"/>
      <c r="S211" s="531"/>
      <c r="T211" s="531"/>
      <c r="U211" s="504"/>
      <c r="V211" s="510"/>
      <c r="W211" s="510"/>
      <c r="X211" s="526"/>
    </row>
    <row r="212" spans="1:24" ht="18">
      <c r="A212" s="511">
        <v>7</v>
      </c>
      <c r="B212" s="1430">
        <v>16</v>
      </c>
      <c r="C212" s="1431">
        <v>28.2</v>
      </c>
      <c r="D212" s="1432">
        <v>1</v>
      </c>
      <c r="E212" s="1433" t="s">
        <v>309</v>
      </c>
      <c r="F212" s="498" t="s">
        <v>348</v>
      </c>
      <c r="G212" s="495" t="s">
        <v>900</v>
      </c>
      <c r="H212" s="517"/>
      <c r="I212" s="518"/>
      <c r="J212" s="518"/>
      <c r="K212" s="518"/>
      <c r="L212" s="531"/>
      <c r="M212" s="531"/>
      <c r="N212" s="531"/>
      <c r="O212" s="531"/>
      <c r="P212" s="531"/>
      <c r="Q212" s="531"/>
      <c r="R212" s="531"/>
      <c r="S212" s="531"/>
      <c r="T212" s="531"/>
      <c r="U212" s="504"/>
      <c r="V212" s="510"/>
      <c r="W212" s="510"/>
      <c r="X212" s="526"/>
    </row>
    <row r="213" spans="1:24" ht="18">
      <c r="A213" s="510">
        <v>8</v>
      </c>
      <c r="B213" s="1430">
        <v>31</v>
      </c>
      <c r="C213" s="1442" t="s">
        <v>1307</v>
      </c>
      <c r="D213" s="1432">
        <v>0.9</v>
      </c>
      <c r="E213" s="1433" t="s">
        <v>309</v>
      </c>
      <c r="F213" s="498" t="s">
        <v>348</v>
      </c>
      <c r="G213" s="495" t="s">
        <v>900</v>
      </c>
      <c r="H213" s="517"/>
      <c r="I213" s="518"/>
      <c r="J213" s="518"/>
      <c r="K213" s="518"/>
      <c r="L213" s="531"/>
      <c r="M213" s="531"/>
      <c r="N213" s="531"/>
      <c r="O213" s="531"/>
      <c r="P213" s="531"/>
      <c r="Q213" s="531"/>
      <c r="R213" s="531"/>
      <c r="S213" s="531"/>
      <c r="T213" s="531"/>
      <c r="U213" s="504"/>
      <c r="V213" s="510"/>
      <c r="W213" s="510"/>
      <c r="X213" s="526"/>
    </row>
    <row r="214" spans="1:24" ht="18">
      <c r="A214" s="511">
        <v>9</v>
      </c>
      <c r="B214" s="1430">
        <v>32</v>
      </c>
      <c r="C214" s="1431">
        <v>24.1</v>
      </c>
      <c r="D214" s="1432">
        <v>1</v>
      </c>
      <c r="E214" s="1433" t="s">
        <v>309</v>
      </c>
      <c r="F214" s="498" t="s">
        <v>348</v>
      </c>
      <c r="G214" s="495" t="s">
        <v>900</v>
      </c>
      <c r="H214" s="517"/>
      <c r="I214" s="518"/>
      <c r="J214" s="518"/>
      <c r="K214" s="518"/>
      <c r="L214" s="531"/>
      <c r="M214" s="531"/>
      <c r="N214" s="531"/>
      <c r="O214" s="531"/>
      <c r="P214" s="531"/>
      <c r="Q214" s="531"/>
      <c r="R214" s="531"/>
      <c r="S214" s="531"/>
      <c r="T214" s="531"/>
      <c r="U214" s="504"/>
      <c r="V214" s="510"/>
      <c r="W214" s="510"/>
      <c r="X214" s="526"/>
    </row>
    <row r="215" spans="1:24" ht="18">
      <c r="A215" s="510">
        <v>10</v>
      </c>
      <c r="B215" s="1430">
        <v>9</v>
      </c>
      <c r="C215" s="1430">
        <v>8.2</v>
      </c>
      <c r="D215" s="1431">
        <v>2.2</v>
      </c>
      <c r="E215" s="1433" t="s">
        <v>309</v>
      </c>
      <c r="F215" s="498" t="s">
        <v>349</v>
      </c>
      <c r="G215" s="495" t="s">
        <v>1272</v>
      </c>
      <c r="H215" s="1444"/>
      <c r="I215" s="498"/>
      <c r="J215" s="498"/>
      <c r="K215" s="498"/>
      <c r="L215" s="497"/>
      <c r="M215" s="497"/>
      <c r="N215" s="500"/>
      <c r="O215" s="500"/>
      <c r="P215" s="500"/>
      <c r="Q215" s="500"/>
      <c r="R215" s="500"/>
      <c r="S215" s="500"/>
      <c r="T215" s="500"/>
      <c r="U215" s="500"/>
      <c r="V215" s="500"/>
      <c r="W215" s="500"/>
      <c r="X215" s="1451"/>
    </row>
    <row r="216" spans="1:22" ht="24">
      <c r="A216" s="2260" t="s">
        <v>298</v>
      </c>
      <c r="B216" s="2260"/>
      <c r="C216" s="2260"/>
      <c r="D216" s="1044">
        <f>D215+D214+D213+D212+D211+D210+D209+D208+D207+D206</f>
        <v>10.000000000000002</v>
      </c>
      <c r="E216" s="776"/>
      <c r="F216" s="770"/>
      <c r="G216" s="770"/>
      <c r="H216" s="776"/>
      <c r="I216" s="770"/>
      <c r="J216" s="770"/>
      <c r="K216" s="770"/>
      <c r="L216" s="778"/>
      <c r="M216" s="778"/>
      <c r="N216" s="778"/>
      <c r="O216" s="778"/>
      <c r="P216" s="778"/>
      <c r="Q216" s="778"/>
      <c r="R216" s="778"/>
      <c r="S216" s="778"/>
      <c r="T216" s="765"/>
      <c r="U216" s="782"/>
      <c r="V216" s="775"/>
    </row>
    <row r="217" spans="1:22" ht="21" customHeight="1" thickBot="1">
      <c r="A217" s="2235" t="s">
        <v>244</v>
      </c>
      <c r="B217" s="2235"/>
      <c r="C217" s="2235"/>
      <c r="D217" s="540">
        <f>D216+D204</f>
        <v>21.700000000000003</v>
      </c>
      <c r="E217" s="528"/>
      <c r="F217" s="524"/>
      <c r="G217" s="524"/>
      <c r="H217" s="528"/>
      <c r="I217" s="524"/>
      <c r="J217" s="524"/>
      <c r="K217" s="524"/>
      <c r="L217" s="534"/>
      <c r="M217" s="534"/>
      <c r="N217" s="534"/>
      <c r="O217" s="534"/>
      <c r="P217" s="534"/>
      <c r="Q217" s="534"/>
      <c r="R217" s="534"/>
      <c r="S217" s="534"/>
      <c r="T217" s="509"/>
      <c r="U217" s="527"/>
      <c r="V217" s="535"/>
    </row>
    <row r="218" spans="1:22" ht="18" thickBot="1">
      <c r="A218" s="2269" t="s">
        <v>769</v>
      </c>
      <c r="B218" s="2270"/>
      <c r="C218" s="2270"/>
      <c r="D218" s="2270"/>
      <c r="E218" s="2270"/>
      <c r="F218" s="2270"/>
      <c r="G218" s="2270"/>
      <c r="H218" s="2270"/>
      <c r="I218" s="2270"/>
      <c r="J218" s="2270"/>
      <c r="K218" s="2270"/>
      <c r="L218" s="2270"/>
      <c r="M218" s="2270"/>
      <c r="N218" s="2270"/>
      <c r="O218" s="2270"/>
      <c r="P218" s="2270"/>
      <c r="Q218" s="2270"/>
      <c r="R218" s="2270"/>
      <c r="S218" s="2270"/>
      <c r="T218" s="2270"/>
      <c r="U218" s="2270"/>
      <c r="V218" s="2271"/>
    </row>
    <row r="219" spans="1:22" ht="24">
      <c r="A219" s="779"/>
      <c r="B219" s="779"/>
      <c r="C219" s="784"/>
      <c r="D219" s="780"/>
      <c r="E219" s="753"/>
      <c r="F219" s="754"/>
      <c r="G219" s="752"/>
      <c r="H219" s="763"/>
      <c r="I219" s="758"/>
      <c r="J219" s="758"/>
      <c r="K219" s="758"/>
      <c r="L219" s="777"/>
      <c r="M219" s="778"/>
      <c r="N219" s="778"/>
      <c r="O219" s="778"/>
      <c r="P219" s="778"/>
      <c r="Q219" s="779"/>
      <c r="R219" s="779"/>
      <c r="S219" s="779"/>
      <c r="T219" s="760"/>
      <c r="U219" s="783"/>
      <c r="V219" s="774"/>
    </row>
    <row r="220" spans="1:22" ht="24">
      <c r="A220" s="2260" t="s">
        <v>298</v>
      </c>
      <c r="B220" s="2260"/>
      <c r="C220" s="2260"/>
      <c r="D220" s="1044">
        <v>0</v>
      </c>
      <c r="E220" s="758"/>
      <c r="F220" s="770"/>
      <c r="G220" s="758"/>
      <c r="H220" s="776"/>
      <c r="I220" s="758"/>
      <c r="J220" s="758"/>
      <c r="K220" s="770"/>
      <c r="L220" s="777">
        <f>L219</f>
        <v>0</v>
      </c>
      <c r="M220" s="777">
        <f aca="true" t="shared" si="8" ref="M220:V220">M219</f>
        <v>0</v>
      </c>
      <c r="N220" s="777">
        <f t="shared" si="8"/>
        <v>0</v>
      </c>
      <c r="O220" s="777">
        <f t="shared" si="8"/>
        <v>0</v>
      </c>
      <c r="P220" s="777">
        <f t="shared" si="8"/>
        <v>0</v>
      </c>
      <c r="Q220" s="777">
        <f t="shared" si="8"/>
        <v>0</v>
      </c>
      <c r="R220" s="777">
        <f t="shared" si="8"/>
        <v>0</v>
      </c>
      <c r="S220" s="777">
        <f t="shared" si="8"/>
        <v>0</v>
      </c>
      <c r="T220" s="777">
        <f t="shared" si="8"/>
        <v>0</v>
      </c>
      <c r="U220" s="777">
        <f t="shared" si="8"/>
        <v>0</v>
      </c>
      <c r="V220" s="777">
        <f t="shared" si="8"/>
        <v>0</v>
      </c>
    </row>
    <row r="221" spans="1:22" ht="18">
      <c r="A221" s="539" t="s">
        <v>747</v>
      </c>
      <c r="B221" s="539"/>
      <c r="C221" s="539"/>
      <c r="D221" s="539"/>
      <c r="E221" s="539"/>
      <c r="F221" s="518"/>
      <c r="G221" s="504"/>
      <c r="H221" s="517"/>
      <c r="I221" s="504"/>
      <c r="J221" s="504"/>
      <c r="K221" s="518"/>
      <c r="L221" s="531"/>
      <c r="M221" s="531"/>
      <c r="N221" s="531"/>
      <c r="O221" s="531"/>
      <c r="P221" s="531"/>
      <c r="Q221" s="531"/>
      <c r="R221" s="518"/>
      <c r="S221" s="518"/>
      <c r="T221" s="504"/>
      <c r="U221" s="510"/>
      <c r="V221" s="526"/>
    </row>
    <row r="222" spans="1:22" ht="24">
      <c r="A222" s="758"/>
      <c r="B222" s="758"/>
      <c r="C222" s="754"/>
      <c r="D222" s="1178"/>
      <c r="E222" s="753"/>
      <c r="F222" s="754"/>
      <c r="G222" s="752"/>
      <c r="H222" s="776"/>
      <c r="I222" s="758"/>
      <c r="J222" s="758"/>
      <c r="K222" s="770"/>
      <c r="L222" s="778"/>
      <c r="M222" s="778"/>
      <c r="N222" s="778"/>
      <c r="O222" s="778"/>
      <c r="P222" s="778"/>
      <c r="Q222" s="778"/>
      <c r="R222" s="770"/>
      <c r="S222" s="770"/>
      <c r="T222" s="765"/>
      <c r="U222" s="782"/>
      <c r="V222" s="775"/>
    </row>
    <row r="223" spans="1:22" ht="24">
      <c r="A223" s="2231"/>
      <c r="B223" s="2232"/>
      <c r="C223" s="2233"/>
      <c r="D223" s="764"/>
      <c r="E223" s="758"/>
      <c r="F223" s="754"/>
      <c r="G223" s="752"/>
      <c r="H223" s="754"/>
      <c r="I223" s="758"/>
      <c r="J223" s="761"/>
      <c r="K223" s="761"/>
      <c r="L223" s="777"/>
      <c r="M223" s="778"/>
      <c r="N223" s="778"/>
      <c r="O223" s="778"/>
      <c r="P223" s="778"/>
      <c r="Q223" s="778"/>
      <c r="R223" s="778"/>
      <c r="S223" s="770"/>
      <c r="T223" s="765"/>
      <c r="U223" s="782"/>
      <c r="V223" s="775"/>
    </row>
    <row r="224" spans="1:22" ht="24.75" thickBot="1">
      <c r="A224" s="2253" t="s">
        <v>244</v>
      </c>
      <c r="B224" s="2254"/>
      <c r="C224" s="2255"/>
      <c r="D224" s="1179">
        <f>D223+D220</f>
        <v>0</v>
      </c>
      <c r="E224" s="788"/>
      <c r="F224" s="754"/>
      <c r="G224" s="752"/>
      <c r="H224" s="763"/>
      <c r="I224" s="758"/>
      <c r="J224" s="758"/>
      <c r="K224" s="758"/>
      <c r="L224" s="777"/>
      <c r="M224" s="778"/>
      <c r="N224" s="778"/>
      <c r="O224" s="778"/>
      <c r="P224" s="778"/>
      <c r="Q224" s="778"/>
      <c r="R224" s="778"/>
      <c r="S224" s="770"/>
      <c r="T224" s="765"/>
      <c r="U224" s="782"/>
      <c r="V224" s="775"/>
    </row>
    <row r="225" spans="1:22" ht="24.75" customHeight="1" thickBot="1">
      <c r="A225" s="2256" t="s">
        <v>770</v>
      </c>
      <c r="B225" s="2257"/>
      <c r="C225" s="2257"/>
      <c r="D225" s="2257"/>
      <c r="E225" s="2257"/>
      <c r="F225" s="2257"/>
      <c r="G225" s="2257"/>
      <c r="H225" s="2257"/>
      <c r="I225" s="2257"/>
      <c r="J225" s="2257"/>
      <c r="K225" s="2257"/>
      <c r="L225" s="2257"/>
      <c r="M225" s="2257"/>
      <c r="N225" s="2257"/>
      <c r="O225" s="2257"/>
      <c r="P225" s="2257"/>
      <c r="Q225" s="2257"/>
      <c r="R225" s="2257"/>
      <c r="S225" s="2257"/>
      <c r="T225" s="2258"/>
      <c r="U225" s="2259"/>
      <c r="V225" s="536"/>
    </row>
    <row r="226" spans="1:24" ht="34.5">
      <c r="A226" s="504">
        <v>1</v>
      </c>
      <c r="B226" s="1430">
        <v>7</v>
      </c>
      <c r="C226" s="1431">
        <v>37.1</v>
      </c>
      <c r="D226" s="1432">
        <v>1</v>
      </c>
      <c r="E226" s="1433" t="s">
        <v>309</v>
      </c>
      <c r="F226" s="498" t="s">
        <v>349</v>
      </c>
      <c r="G226" s="495" t="s">
        <v>1272</v>
      </c>
      <c r="H226" s="1444" t="s">
        <v>1331</v>
      </c>
      <c r="I226" s="498" t="s">
        <v>531</v>
      </c>
      <c r="J226" s="525" t="s">
        <v>465</v>
      </c>
      <c r="K226" s="1433" t="s">
        <v>1332</v>
      </c>
      <c r="L226" s="531">
        <v>7.1</v>
      </c>
      <c r="M226" s="1468">
        <v>5.6</v>
      </c>
      <c r="N226" s="1468">
        <v>1.5</v>
      </c>
      <c r="O226" s="1468"/>
      <c r="P226" s="1468"/>
      <c r="Q226" s="1468"/>
      <c r="R226" s="1468"/>
      <c r="S226" s="1468"/>
      <c r="T226" s="1468"/>
      <c r="U226" s="1468"/>
      <c r="V226" s="1468"/>
      <c r="W226" s="1468"/>
      <c r="X226" s="1443"/>
    </row>
    <row r="227" spans="1:24" ht="18">
      <c r="A227" s="511">
        <v>2</v>
      </c>
      <c r="B227" s="1430">
        <v>12</v>
      </c>
      <c r="C227" s="1442" t="s">
        <v>902</v>
      </c>
      <c r="D227" s="1432">
        <v>1</v>
      </c>
      <c r="E227" s="1433" t="s">
        <v>309</v>
      </c>
      <c r="F227" s="498" t="s">
        <v>342</v>
      </c>
      <c r="G227" s="495" t="s">
        <v>1272</v>
      </c>
      <c r="H227" s="1444" t="s">
        <v>1333</v>
      </c>
      <c r="I227" s="498" t="s">
        <v>531</v>
      </c>
      <c r="J227" s="525" t="s">
        <v>465</v>
      </c>
      <c r="K227" s="498" t="s">
        <v>1156</v>
      </c>
      <c r="L227" s="531">
        <v>7.54</v>
      </c>
      <c r="M227" s="1468">
        <v>6.4</v>
      </c>
      <c r="N227" s="1468">
        <v>1.14</v>
      </c>
      <c r="O227" s="1468"/>
      <c r="P227" s="1468"/>
      <c r="Q227" s="1468"/>
      <c r="R227" s="1468"/>
      <c r="S227" s="1468"/>
      <c r="T227" s="1468"/>
      <c r="U227" s="1468"/>
      <c r="V227" s="1468"/>
      <c r="W227" s="1468"/>
      <c r="X227" s="1443"/>
    </row>
    <row r="228" spans="1:24" ht="18">
      <c r="A228" s="504">
        <v>3</v>
      </c>
      <c r="B228" s="1469">
        <v>42</v>
      </c>
      <c r="C228" s="1470" t="s">
        <v>1334</v>
      </c>
      <c r="D228" s="1471">
        <v>0.6</v>
      </c>
      <c r="E228" s="1469" t="s">
        <v>462</v>
      </c>
      <c r="F228" s="498" t="s">
        <v>342</v>
      </c>
      <c r="G228" s="495" t="s">
        <v>1272</v>
      </c>
      <c r="H228" s="498" t="s">
        <v>1335</v>
      </c>
      <c r="I228" s="498" t="s">
        <v>531</v>
      </c>
      <c r="J228" s="525" t="s">
        <v>465</v>
      </c>
      <c r="K228" s="500" t="s">
        <v>483</v>
      </c>
      <c r="L228" s="531">
        <v>2</v>
      </c>
      <c r="M228" s="1468"/>
      <c r="N228" s="1468"/>
      <c r="O228" s="1468"/>
      <c r="P228" s="1468"/>
      <c r="Q228" s="1468"/>
      <c r="R228" s="1468"/>
      <c r="S228" s="1468"/>
      <c r="T228" s="1468"/>
      <c r="U228" s="1468"/>
      <c r="V228" s="1468">
        <v>2</v>
      </c>
      <c r="W228" s="1468"/>
      <c r="X228" s="1443"/>
    </row>
    <row r="229" spans="1:24" ht="34.5">
      <c r="A229" s="511">
        <v>4</v>
      </c>
      <c r="B229" s="1469">
        <v>42</v>
      </c>
      <c r="C229" s="1470" t="s">
        <v>1306</v>
      </c>
      <c r="D229" s="1471">
        <v>1</v>
      </c>
      <c r="E229" s="1433" t="s">
        <v>309</v>
      </c>
      <c r="F229" s="498" t="s">
        <v>342</v>
      </c>
      <c r="G229" s="495" t="s">
        <v>1272</v>
      </c>
      <c r="H229" s="503" t="s">
        <v>1336</v>
      </c>
      <c r="I229" s="498" t="s">
        <v>531</v>
      </c>
      <c r="J229" s="525" t="s">
        <v>465</v>
      </c>
      <c r="K229" s="1472" t="s">
        <v>1337</v>
      </c>
      <c r="L229" s="531">
        <v>7.1</v>
      </c>
      <c r="M229" s="1468">
        <v>3.36</v>
      </c>
      <c r="N229" s="1468">
        <v>2.54</v>
      </c>
      <c r="O229" s="1468"/>
      <c r="P229" s="1468">
        <v>0.8</v>
      </c>
      <c r="Q229" s="1468">
        <v>0.22</v>
      </c>
      <c r="R229" s="1468"/>
      <c r="S229" s="1468"/>
      <c r="T229" s="1468"/>
      <c r="U229" s="1468"/>
      <c r="V229" s="1468">
        <v>0.18</v>
      </c>
      <c r="W229" s="1468"/>
      <c r="X229" s="1443"/>
    </row>
    <row r="230" spans="1:22" ht="24">
      <c r="A230" s="2227" t="s">
        <v>298</v>
      </c>
      <c r="B230" s="2227"/>
      <c r="C230" s="2227"/>
      <c r="D230" s="1045">
        <f>D229+D228+D227+D226</f>
        <v>3.6</v>
      </c>
      <c r="E230" s="787"/>
      <c r="F230" s="787"/>
      <c r="G230" s="787"/>
      <c r="H230" s="787"/>
      <c r="I230" s="787"/>
      <c r="J230" s="787"/>
      <c r="K230" s="787"/>
      <c r="L230" s="778">
        <f>L229+L228+L227+L226</f>
        <v>23.740000000000002</v>
      </c>
      <c r="M230" s="778">
        <f aca="true" t="shared" si="9" ref="M230:V230">M229+M228+M227+M226</f>
        <v>15.36</v>
      </c>
      <c r="N230" s="778">
        <f t="shared" si="9"/>
        <v>5.18</v>
      </c>
      <c r="O230" s="778">
        <f t="shared" si="9"/>
        <v>0</v>
      </c>
      <c r="P230" s="778">
        <f t="shared" si="9"/>
        <v>0.8</v>
      </c>
      <c r="Q230" s="778">
        <f t="shared" si="9"/>
        <v>0.22</v>
      </c>
      <c r="R230" s="778">
        <f t="shared" si="9"/>
        <v>0</v>
      </c>
      <c r="S230" s="778">
        <f t="shared" si="9"/>
        <v>0</v>
      </c>
      <c r="T230" s="778">
        <f t="shared" si="9"/>
        <v>0</v>
      </c>
      <c r="U230" s="778">
        <f t="shared" si="9"/>
        <v>0</v>
      </c>
      <c r="V230" s="778">
        <f t="shared" si="9"/>
        <v>2.18</v>
      </c>
    </row>
    <row r="231" spans="1:22" ht="18">
      <c r="A231" s="539" t="s">
        <v>747</v>
      </c>
      <c r="B231" s="539"/>
      <c r="C231" s="539"/>
      <c r="D231" s="539"/>
      <c r="E231" s="539"/>
      <c r="F231" s="518"/>
      <c r="G231" s="504"/>
      <c r="H231" s="517"/>
      <c r="I231" s="504"/>
      <c r="J231" s="504"/>
      <c r="K231" s="518"/>
      <c r="L231" s="531"/>
      <c r="M231" s="531"/>
      <c r="N231" s="531"/>
      <c r="O231" s="531"/>
      <c r="P231" s="531"/>
      <c r="Q231" s="531"/>
      <c r="R231" s="518"/>
      <c r="S231" s="518"/>
      <c r="T231" s="504"/>
      <c r="U231" s="510"/>
      <c r="V231" s="526"/>
    </row>
    <row r="232" spans="1:22" ht="24">
      <c r="A232" s="785"/>
      <c r="B232" s="779"/>
      <c r="C232" s="784"/>
      <c r="D232" s="780"/>
      <c r="E232" s="751"/>
      <c r="F232" s="751"/>
      <c r="G232" s="752"/>
      <c r="H232" s="763"/>
      <c r="I232" s="758"/>
      <c r="J232" s="758"/>
      <c r="K232" s="758"/>
      <c r="L232" s="777"/>
      <c r="M232" s="777"/>
      <c r="N232" s="777"/>
      <c r="O232" s="777"/>
      <c r="P232" s="777"/>
      <c r="Q232" s="777"/>
      <c r="R232" s="777"/>
      <c r="S232" s="777"/>
      <c r="T232" s="778"/>
      <c r="U232" s="789"/>
      <c r="V232" s="790"/>
    </row>
    <row r="233" spans="1:22" ht="24">
      <c r="A233" s="2227" t="s">
        <v>298</v>
      </c>
      <c r="B233" s="2227"/>
      <c r="C233" s="2227"/>
      <c r="D233" s="1043">
        <f>D232</f>
        <v>0</v>
      </c>
      <c r="E233" s="779"/>
      <c r="F233" s="754"/>
      <c r="G233" s="752"/>
      <c r="H233" s="754"/>
      <c r="I233" s="758"/>
      <c r="J233" s="761"/>
      <c r="K233" s="761"/>
      <c r="L233" s="777"/>
      <c r="M233" s="777"/>
      <c r="N233" s="777"/>
      <c r="O233" s="777"/>
      <c r="P233" s="777"/>
      <c r="Q233" s="777"/>
      <c r="R233" s="777"/>
      <c r="S233" s="777"/>
      <c r="T233" s="778"/>
      <c r="U233" s="789"/>
      <c r="V233" s="790"/>
    </row>
    <row r="234" spans="1:22" ht="24.75" customHeight="1" thickBot="1">
      <c r="A234" s="2235" t="s">
        <v>244</v>
      </c>
      <c r="B234" s="2235"/>
      <c r="C234" s="2235"/>
      <c r="D234" s="1473">
        <f>D233+D230</f>
        <v>3.6</v>
      </c>
      <c r="E234" s="524"/>
      <c r="F234" s="524"/>
      <c r="G234" s="524"/>
      <c r="H234" s="528"/>
      <c r="I234" s="524"/>
      <c r="J234" s="524"/>
      <c r="K234" s="524"/>
      <c r="L234" s="534"/>
      <c r="M234" s="534"/>
      <c r="N234" s="534"/>
      <c r="O234" s="534"/>
      <c r="P234" s="534"/>
      <c r="Q234" s="534"/>
      <c r="R234" s="534"/>
      <c r="S234" s="534"/>
      <c r="T234" s="504"/>
      <c r="U234" s="510"/>
      <c r="V234" s="526"/>
    </row>
    <row r="235" spans="1:22" ht="18" thickBot="1">
      <c r="A235" s="2256" t="s">
        <v>772</v>
      </c>
      <c r="B235" s="2257"/>
      <c r="C235" s="2257"/>
      <c r="D235" s="2257"/>
      <c r="E235" s="2257"/>
      <c r="F235" s="2257"/>
      <c r="G235" s="2257"/>
      <c r="H235" s="2257"/>
      <c r="I235" s="2257"/>
      <c r="J235" s="2257"/>
      <c r="K235" s="2257"/>
      <c r="L235" s="2257"/>
      <c r="M235" s="2257"/>
      <c r="N235" s="2257"/>
      <c r="O235" s="2257"/>
      <c r="P235" s="2257"/>
      <c r="Q235" s="2257"/>
      <c r="R235" s="2257"/>
      <c r="S235" s="2257"/>
      <c r="T235" s="2257"/>
      <c r="U235" s="2257"/>
      <c r="V235" s="2261"/>
    </row>
    <row r="236" spans="1:24" ht="17.25">
      <c r="A236" s="511">
        <v>1</v>
      </c>
      <c r="B236" s="1430">
        <v>8</v>
      </c>
      <c r="C236" s="1431">
        <v>4.4</v>
      </c>
      <c r="D236" s="1432">
        <v>1</v>
      </c>
      <c r="E236" s="1433" t="s">
        <v>220</v>
      </c>
      <c r="F236" s="495" t="s">
        <v>348</v>
      </c>
      <c r="G236" s="495" t="s">
        <v>1272</v>
      </c>
      <c r="H236" s="525" t="s">
        <v>773</v>
      </c>
      <c r="I236" s="511" t="s">
        <v>531</v>
      </c>
      <c r="J236" s="525" t="s">
        <v>465</v>
      </c>
      <c r="K236" s="525" t="s">
        <v>774</v>
      </c>
      <c r="L236" s="530">
        <v>3.7</v>
      </c>
      <c r="M236" s="1474"/>
      <c r="N236" s="1474"/>
      <c r="O236" s="1474"/>
      <c r="P236" s="1474"/>
      <c r="Q236" s="1475">
        <v>3.7</v>
      </c>
      <c r="R236" s="1475"/>
      <c r="S236" s="1475"/>
      <c r="T236" s="1475"/>
      <c r="U236" s="1475"/>
      <c r="V236" s="1475"/>
      <c r="W236" s="1475"/>
      <c r="X236" s="1475"/>
    </row>
    <row r="237" spans="1:24" ht="17.25">
      <c r="A237" s="504">
        <v>2</v>
      </c>
      <c r="B237" s="1430">
        <v>8</v>
      </c>
      <c r="C237" s="1431">
        <v>4.5</v>
      </c>
      <c r="D237" s="1432">
        <v>1</v>
      </c>
      <c r="E237" s="1433" t="s">
        <v>220</v>
      </c>
      <c r="F237" s="498" t="s">
        <v>348</v>
      </c>
      <c r="G237" s="495" t="s">
        <v>1272</v>
      </c>
      <c r="H237" s="1444" t="s">
        <v>773</v>
      </c>
      <c r="I237" s="511" t="s">
        <v>531</v>
      </c>
      <c r="J237" s="525" t="s">
        <v>465</v>
      </c>
      <c r="K237" s="525" t="s">
        <v>774</v>
      </c>
      <c r="L237" s="531">
        <v>3.7</v>
      </c>
      <c r="M237" s="1468"/>
      <c r="N237" s="1468"/>
      <c r="O237" s="1468"/>
      <c r="P237" s="1468"/>
      <c r="Q237" s="1468">
        <v>3.7</v>
      </c>
      <c r="R237" s="1468"/>
      <c r="S237" s="1468"/>
      <c r="T237" s="1468"/>
      <c r="U237" s="1468"/>
      <c r="V237" s="1468"/>
      <c r="W237" s="1468"/>
      <c r="X237" s="1468"/>
    </row>
    <row r="238" spans="1:24" ht="17.25">
      <c r="A238" s="1445">
        <v>3</v>
      </c>
      <c r="B238" s="1476">
        <v>28</v>
      </c>
      <c r="C238" s="1477" t="s">
        <v>218</v>
      </c>
      <c r="D238" s="1471">
        <v>0.3</v>
      </c>
      <c r="E238" s="1433" t="s">
        <v>220</v>
      </c>
      <c r="F238" s="498" t="s">
        <v>342</v>
      </c>
      <c r="G238" s="495" t="s">
        <v>1272</v>
      </c>
      <c r="H238" s="1444" t="s">
        <v>1338</v>
      </c>
      <c r="I238" s="1438" t="s">
        <v>1339</v>
      </c>
      <c r="J238" s="525" t="s">
        <v>465</v>
      </c>
      <c r="K238" s="525" t="s">
        <v>774</v>
      </c>
      <c r="L238" s="531">
        <v>0.67</v>
      </c>
      <c r="M238" s="1468"/>
      <c r="N238" s="1468"/>
      <c r="O238" s="1468"/>
      <c r="P238" s="1468"/>
      <c r="Q238" s="1468">
        <v>0.67</v>
      </c>
      <c r="R238" s="1468"/>
      <c r="S238" s="1468"/>
      <c r="T238" s="1468"/>
      <c r="U238" s="1468"/>
      <c r="V238" s="1468"/>
      <c r="W238" s="1468"/>
      <c r="X238" s="1468"/>
    </row>
    <row r="239" spans="1:24" ht="17.25">
      <c r="A239" s="1174">
        <v>4</v>
      </c>
      <c r="B239" s="1476">
        <v>28</v>
      </c>
      <c r="C239" s="1477" t="s">
        <v>357</v>
      </c>
      <c r="D239" s="1471">
        <v>0.9</v>
      </c>
      <c r="E239" s="1433" t="s">
        <v>220</v>
      </c>
      <c r="F239" s="498" t="s">
        <v>342</v>
      </c>
      <c r="G239" s="495" t="s">
        <v>1272</v>
      </c>
      <c r="H239" s="525" t="s">
        <v>1338</v>
      </c>
      <c r="I239" s="1438" t="s">
        <v>1339</v>
      </c>
      <c r="J239" s="525" t="s">
        <v>465</v>
      </c>
      <c r="K239" s="525" t="s">
        <v>774</v>
      </c>
      <c r="L239" s="531">
        <v>2</v>
      </c>
      <c r="M239" s="1478"/>
      <c r="N239" s="531"/>
      <c r="O239" s="531"/>
      <c r="P239" s="531"/>
      <c r="Q239" s="531">
        <v>2</v>
      </c>
      <c r="R239" s="531"/>
      <c r="S239" s="531"/>
      <c r="T239" s="531"/>
      <c r="U239" s="531"/>
      <c r="V239" s="1479"/>
      <c r="W239" s="1479"/>
      <c r="X239" s="1468"/>
    </row>
    <row r="240" spans="1:22" ht="24">
      <c r="A240" s="2260" t="s">
        <v>298</v>
      </c>
      <c r="B240" s="2260"/>
      <c r="C240" s="2260"/>
      <c r="D240" s="1044">
        <f>D239+D238+D237+D236</f>
        <v>3.2</v>
      </c>
      <c r="E240" s="770"/>
      <c r="F240" s="770"/>
      <c r="G240" s="754"/>
      <c r="H240" s="770"/>
      <c r="I240" s="770"/>
      <c r="J240" s="770"/>
      <c r="K240" s="770"/>
      <c r="L240" s="778">
        <f>L239+L238+L237+L236</f>
        <v>10.07</v>
      </c>
      <c r="M240" s="778">
        <f aca="true" t="shared" si="10" ref="M240:V240">M239+M238+M237+M236</f>
        <v>0</v>
      </c>
      <c r="N240" s="778">
        <f t="shared" si="10"/>
        <v>0</v>
      </c>
      <c r="O240" s="778">
        <f t="shared" si="10"/>
        <v>0</v>
      </c>
      <c r="P240" s="778">
        <f t="shared" si="10"/>
        <v>0</v>
      </c>
      <c r="Q240" s="778">
        <f t="shared" si="10"/>
        <v>10.07</v>
      </c>
      <c r="R240" s="778">
        <f t="shared" si="10"/>
        <v>0</v>
      </c>
      <c r="S240" s="778">
        <f t="shared" si="10"/>
        <v>0</v>
      </c>
      <c r="T240" s="778">
        <f t="shared" si="10"/>
        <v>0</v>
      </c>
      <c r="U240" s="778">
        <f t="shared" si="10"/>
        <v>0</v>
      </c>
      <c r="V240" s="778">
        <f t="shared" si="10"/>
        <v>0</v>
      </c>
    </row>
    <row r="241" spans="1:22" ht="18">
      <c r="A241" s="539" t="s">
        <v>747</v>
      </c>
      <c r="B241" s="539"/>
      <c r="C241" s="539"/>
      <c r="D241" s="539"/>
      <c r="E241" s="504"/>
      <c r="F241" s="518"/>
      <c r="G241" s="519"/>
      <c r="H241" s="503"/>
      <c r="I241" s="519"/>
      <c r="J241" s="519"/>
      <c r="K241" s="518"/>
      <c r="L241" s="531"/>
      <c r="M241" s="531"/>
      <c r="N241" s="531"/>
      <c r="O241" s="531"/>
      <c r="P241" s="531"/>
      <c r="Q241" s="531"/>
      <c r="R241" s="531"/>
      <c r="S241" s="531"/>
      <c r="T241" s="531"/>
      <c r="U241" s="531"/>
      <c r="V241" s="537"/>
    </row>
    <row r="242" spans="1:22" ht="18">
      <c r="A242" s="518"/>
      <c r="B242" s="518"/>
      <c r="C242" s="518"/>
      <c r="D242" s="532"/>
      <c r="E242" s="525"/>
      <c r="F242" s="498"/>
      <c r="G242" s="495"/>
      <c r="H242" s="503"/>
      <c r="I242" s="519"/>
      <c r="J242" s="519"/>
      <c r="K242" s="518"/>
      <c r="L242" s="531"/>
      <c r="M242" s="531"/>
      <c r="N242" s="531"/>
      <c r="O242" s="531"/>
      <c r="P242" s="531"/>
      <c r="Q242" s="531"/>
      <c r="R242" s="531"/>
      <c r="S242" s="531"/>
      <c r="T242" s="531"/>
      <c r="U242" s="531"/>
      <c r="V242" s="537"/>
    </row>
    <row r="243" spans="1:22" ht="18">
      <c r="A243" s="2264" t="s">
        <v>298</v>
      </c>
      <c r="B243" s="2264"/>
      <c r="C243" s="2264"/>
      <c r="D243" s="532"/>
      <c r="E243" s="518"/>
      <c r="F243" s="518"/>
      <c r="G243" s="519"/>
      <c r="H243" s="503"/>
      <c r="I243" s="519"/>
      <c r="J243" s="519"/>
      <c r="K243" s="518"/>
      <c r="L243" s="531"/>
      <c r="M243" s="531"/>
      <c r="N243" s="531"/>
      <c r="O243" s="531"/>
      <c r="P243" s="531"/>
      <c r="Q243" s="531"/>
      <c r="R243" s="531"/>
      <c r="S243" s="531"/>
      <c r="T243" s="531"/>
      <c r="U243" s="531"/>
      <c r="V243" s="537"/>
    </row>
    <row r="244" spans="1:22" ht="18" thickBot="1">
      <c r="A244" s="2273" t="s">
        <v>244</v>
      </c>
      <c r="B244" s="2273"/>
      <c r="C244" s="2273"/>
      <c r="D244" s="533">
        <f>D240+D243</f>
        <v>3.2</v>
      </c>
      <c r="E244" s="524"/>
      <c r="F244" s="524"/>
      <c r="G244" s="523"/>
      <c r="H244" s="520"/>
      <c r="I244" s="523"/>
      <c r="J244" s="523"/>
      <c r="K244" s="524"/>
      <c r="L244" s="534"/>
      <c r="M244" s="534"/>
      <c r="N244" s="534"/>
      <c r="O244" s="534"/>
      <c r="P244" s="534"/>
      <c r="Q244" s="534"/>
      <c r="R244" s="534"/>
      <c r="S244" s="534"/>
      <c r="T244" s="534"/>
      <c r="U244" s="534"/>
      <c r="V244" s="538"/>
    </row>
    <row r="245" spans="1:22" ht="18" thickBot="1">
      <c r="A245" s="2256" t="s">
        <v>775</v>
      </c>
      <c r="B245" s="2257"/>
      <c r="C245" s="2257"/>
      <c r="D245" s="2257"/>
      <c r="E245" s="2257"/>
      <c r="F245" s="2257"/>
      <c r="G245" s="2257"/>
      <c r="H245" s="2257"/>
      <c r="I245" s="2257"/>
      <c r="J245" s="2257"/>
      <c r="K245" s="2257"/>
      <c r="L245" s="2257"/>
      <c r="M245" s="2257"/>
      <c r="N245" s="2257"/>
      <c r="O245" s="2257"/>
      <c r="P245" s="2257"/>
      <c r="Q245" s="2257"/>
      <c r="R245" s="2257"/>
      <c r="S245" s="2257"/>
      <c r="T245" s="2257"/>
      <c r="U245" s="2257"/>
      <c r="V245" s="2261"/>
    </row>
    <row r="246" spans="1:24" ht="17.25">
      <c r="A246" s="504">
        <v>1</v>
      </c>
      <c r="B246" s="1175">
        <v>39</v>
      </c>
      <c r="C246" s="1433" t="s">
        <v>752</v>
      </c>
      <c r="D246" s="1175">
        <v>1</v>
      </c>
      <c r="E246" s="511" t="s">
        <v>364</v>
      </c>
      <c r="F246" s="498" t="s">
        <v>342</v>
      </c>
      <c r="G246" s="495" t="s">
        <v>1272</v>
      </c>
      <c r="H246" s="498" t="s">
        <v>745</v>
      </c>
      <c r="I246" s="504" t="s">
        <v>743</v>
      </c>
      <c r="J246" s="500" t="s">
        <v>743</v>
      </c>
      <c r="K246" s="500" t="s">
        <v>367</v>
      </c>
      <c r="L246" s="1475">
        <v>4.29</v>
      </c>
      <c r="M246" s="1475"/>
      <c r="N246" s="1475">
        <v>4.17</v>
      </c>
      <c r="O246" s="1475"/>
      <c r="P246" s="1475"/>
      <c r="Q246" s="1475"/>
      <c r="R246" s="1475"/>
      <c r="S246" s="1475"/>
      <c r="T246" s="1475"/>
      <c r="U246" s="1475"/>
      <c r="V246" s="1475"/>
      <c r="W246" s="1475"/>
      <c r="X246" s="1480">
        <v>0.12</v>
      </c>
    </row>
    <row r="247" spans="1:24" ht="17.25">
      <c r="A247" s="504">
        <v>2</v>
      </c>
      <c r="B247" s="1464">
        <v>43</v>
      </c>
      <c r="C247" s="1442" t="s">
        <v>427</v>
      </c>
      <c r="D247" s="1432">
        <v>1</v>
      </c>
      <c r="E247" s="511" t="s">
        <v>220</v>
      </c>
      <c r="F247" s="504" t="s">
        <v>349</v>
      </c>
      <c r="G247" s="495" t="s">
        <v>1272</v>
      </c>
      <c r="H247" s="504" t="s">
        <v>773</v>
      </c>
      <c r="I247" s="504" t="s">
        <v>743</v>
      </c>
      <c r="J247" s="500" t="s">
        <v>743</v>
      </c>
      <c r="K247" s="504" t="s">
        <v>774</v>
      </c>
      <c r="L247" s="511">
        <v>3.7</v>
      </c>
      <c r="M247" s="504"/>
      <c r="N247" s="504"/>
      <c r="O247" s="504"/>
      <c r="P247" s="504"/>
      <c r="Q247" s="504">
        <v>3.7</v>
      </c>
      <c r="R247" s="504"/>
      <c r="S247" s="504"/>
      <c r="T247" s="504"/>
      <c r="U247" s="504"/>
      <c r="V247" s="510"/>
      <c r="W247" s="1453"/>
      <c r="X247" s="1453"/>
    </row>
    <row r="248" spans="1:24" ht="17.25">
      <c r="A248" s="504">
        <v>3</v>
      </c>
      <c r="B248" s="1464">
        <v>47</v>
      </c>
      <c r="C248" s="1431">
        <v>32.3</v>
      </c>
      <c r="D248" s="1432">
        <v>1</v>
      </c>
      <c r="E248" s="504" t="s">
        <v>364</v>
      </c>
      <c r="F248" s="498" t="s">
        <v>342</v>
      </c>
      <c r="G248" s="495" t="s">
        <v>1272</v>
      </c>
      <c r="H248" s="498" t="s">
        <v>745</v>
      </c>
      <c r="I248" s="504" t="s">
        <v>743</v>
      </c>
      <c r="J248" s="500" t="s">
        <v>743</v>
      </c>
      <c r="K248" s="500" t="s">
        <v>367</v>
      </c>
      <c r="L248" s="1468">
        <v>4.17</v>
      </c>
      <c r="M248" s="1468"/>
      <c r="N248" s="1468">
        <v>4.17</v>
      </c>
      <c r="O248" s="1468"/>
      <c r="P248" s="1468"/>
      <c r="Q248" s="1468"/>
      <c r="R248" s="1468"/>
      <c r="S248" s="1468"/>
      <c r="T248" s="1468"/>
      <c r="U248" s="1468"/>
      <c r="V248" s="1468"/>
      <c r="W248" s="1468"/>
      <c r="X248" s="1481"/>
    </row>
    <row r="249" spans="1:24" ht="17.25">
      <c r="A249" s="504">
        <v>4</v>
      </c>
      <c r="B249" s="1175">
        <v>54</v>
      </c>
      <c r="C249" s="1433" t="s">
        <v>765</v>
      </c>
      <c r="D249" s="1175">
        <v>1</v>
      </c>
      <c r="E249" s="511" t="s">
        <v>309</v>
      </c>
      <c r="F249" s="504" t="s">
        <v>342</v>
      </c>
      <c r="G249" s="495" t="s">
        <v>1272</v>
      </c>
      <c r="H249" s="498" t="s">
        <v>745</v>
      </c>
      <c r="I249" s="504" t="s">
        <v>743</v>
      </c>
      <c r="J249" s="504" t="s">
        <v>1340</v>
      </c>
      <c r="K249" s="497" t="s">
        <v>367</v>
      </c>
      <c r="L249" s="511">
        <v>4.29</v>
      </c>
      <c r="M249" s="511"/>
      <c r="N249" s="511">
        <v>4.17</v>
      </c>
      <c r="O249" s="511"/>
      <c r="P249" s="511"/>
      <c r="Q249" s="511"/>
      <c r="R249" s="511"/>
      <c r="S249" s="511"/>
      <c r="T249" s="511"/>
      <c r="U249" s="511"/>
      <c r="V249" s="510"/>
      <c r="W249" s="510"/>
      <c r="X249" s="510">
        <v>0.12</v>
      </c>
    </row>
    <row r="250" spans="1:22" ht="24">
      <c r="A250" s="2260" t="s">
        <v>298</v>
      </c>
      <c r="B250" s="2260"/>
      <c r="C250" s="2260"/>
      <c r="D250" s="1043">
        <f>D249+D248+D247+D246</f>
        <v>4</v>
      </c>
      <c r="E250" s="779"/>
      <c r="F250" s="779"/>
      <c r="G250" s="752"/>
      <c r="H250" s="779"/>
      <c r="I250" s="779"/>
      <c r="J250" s="779"/>
      <c r="K250" s="779"/>
      <c r="L250" s="786">
        <f>L249+L248+L247+L246</f>
        <v>16.45</v>
      </c>
      <c r="M250" s="786">
        <f aca="true" t="shared" si="11" ref="M250:V250">M249+M248+M247+M246</f>
        <v>0</v>
      </c>
      <c r="N250" s="786">
        <f t="shared" si="11"/>
        <v>12.51</v>
      </c>
      <c r="O250" s="786">
        <f t="shared" si="11"/>
        <v>0</v>
      </c>
      <c r="P250" s="786">
        <f t="shared" si="11"/>
        <v>0</v>
      </c>
      <c r="Q250" s="786">
        <f t="shared" si="11"/>
        <v>3.7</v>
      </c>
      <c r="R250" s="786">
        <f t="shared" si="11"/>
        <v>0</v>
      </c>
      <c r="S250" s="786">
        <f t="shared" si="11"/>
        <v>0</v>
      </c>
      <c r="T250" s="786">
        <f t="shared" si="11"/>
        <v>0</v>
      </c>
      <c r="U250" s="786">
        <f t="shared" si="11"/>
        <v>0</v>
      </c>
      <c r="V250" s="786">
        <f t="shared" si="11"/>
        <v>0</v>
      </c>
    </row>
    <row r="251" spans="1:22" ht="18">
      <c r="A251" s="539" t="s">
        <v>747</v>
      </c>
      <c r="B251" s="539"/>
      <c r="C251" s="539"/>
      <c r="D251" s="539"/>
      <c r="E251" s="504"/>
      <c r="F251" s="525"/>
      <c r="G251" s="495"/>
      <c r="H251" s="525"/>
      <c r="I251" s="525"/>
      <c r="J251" s="525"/>
      <c r="K251" s="525"/>
      <c r="L251" s="530"/>
      <c r="M251" s="530"/>
      <c r="N251" s="530"/>
      <c r="O251" s="530"/>
      <c r="P251" s="530"/>
      <c r="Q251" s="530"/>
      <c r="R251" s="530"/>
      <c r="S251" s="530"/>
      <c r="T251" s="531"/>
      <c r="U251" s="531"/>
      <c r="V251" s="502"/>
    </row>
    <row r="252" spans="1:24" ht="17.25">
      <c r="A252" s="1479">
        <v>1</v>
      </c>
      <c r="B252" s="1479">
        <v>46.11</v>
      </c>
      <c r="C252" s="1479">
        <v>11</v>
      </c>
      <c r="D252" s="1479">
        <v>0.7</v>
      </c>
      <c r="E252" s="1479"/>
      <c r="F252" s="1482" t="s">
        <v>342</v>
      </c>
      <c r="G252" s="1479" t="s">
        <v>100</v>
      </c>
      <c r="H252" s="1479"/>
      <c r="I252" s="1479"/>
      <c r="J252" s="1479"/>
      <c r="K252" s="1479"/>
      <c r="L252" s="1479"/>
      <c r="M252" s="1479"/>
      <c r="N252" s="1479"/>
      <c r="O252" s="1479"/>
      <c r="P252" s="1479"/>
      <c r="Q252" s="1479"/>
      <c r="R252" s="1479"/>
      <c r="S252" s="1479"/>
      <c r="T252" s="1479"/>
      <c r="U252" s="1479"/>
      <c r="V252" s="1479"/>
      <c r="W252" s="1479"/>
      <c r="X252" s="1479"/>
    </row>
    <row r="253" spans="1:24" ht="17.25">
      <c r="A253" s="504">
        <v>2</v>
      </c>
      <c r="B253" s="504">
        <v>61</v>
      </c>
      <c r="C253" s="504">
        <v>3</v>
      </c>
      <c r="D253" s="504">
        <v>0.8</v>
      </c>
      <c r="E253" s="504"/>
      <c r="F253" s="1445" t="s">
        <v>342</v>
      </c>
      <c r="G253" s="1479" t="s">
        <v>100</v>
      </c>
      <c r="H253" s="518"/>
      <c r="I253" s="518"/>
      <c r="J253" s="518"/>
      <c r="K253" s="518"/>
      <c r="L253" s="531"/>
      <c r="M253" s="531"/>
      <c r="N253" s="531"/>
      <c r="O253" s="531"/>
      <c r="P253" s="531"/>
      <c r="Q253" s="531"/>
      <c r="R253" s="531"/>
      <c r="S253" s="531"/>
      <c r="T253" s="531"/>
      <c r="U253" s="531"/>
      <c r="V253" s="531"/>
      <c r="W253" s="531"/>
      <c r="X253" s="1479"/>
    </row>
    <row r="254" spans="1:22" ht="18">
      <c r="A254" s="2266" t="s">
        <v>298</v>
      </c>
      <c r="B254" s="2266"/>
      <c r="C254" s="2266"/>
      <c r="D254" s="1760">
        <f>D253+D252</f>
        <v>1.5</v>
      </c>
      <c r="E254" s="518"/>
      <c r="F254" s="518"/>
      <c r="G254" s="498"/>
      <c r="H254" s="518"/>
      <c r="I254" s="518"/>
      <c r="J254" s="518"/>
      <c r="K254" s="518"/>
      <c r="L254" s="531"/>
      <c r="M254" s="531"/>
      <c r="N254" s="531"/>
      <c r="O254" s="531"/>
      <c r="P254" s="531"/>
      <c r="Q254" s="531"/>
      <c r="R254" s="531"/>
      <c r="S254" s="531"/>
      <c r="T254" s="531"/>
      <c r="U254" s="531"/>
      <c r="V254" s="502"/>
    </row>
    <row r="255" spans="1:22" ht="18" thickBot="1">
      <c r="A255" s="2235" t="s">
        <v>244</v>
      </c>
      <c r="B255" s="2235"/>
      <c r="C255" s="2235"/>
      <c r="D255" s="1761">
        <f>D254+D250</f>
        <v>5.5</v>
      </c>
      <c r="E255" s="524"/>
      <c r="F255" s="524"/>
      <c r="G255" s="513"/>
      <c r="H255" s="524"/>
      <c r="I255" s="524"/>
      <c r="J255" s="524"/>
      <c r="K255" s="524"/>
      <c r="L255" s="534"/>
      <c r="M255" s="534"/>
      <c r="N255" s="534"/>
      <c r="O255" s="534"/>
      <c r="P255" s="534"/>
      <c r="Q255" s="534"/>
      <c r="R255" s="534"/>
      <c r="S255" s="534"/>
      <c r="T255" s="534"/>
      <c r="U255" s="534"/>
      <c r="V255" s="516"/>
    </row>
    <row r="256" spans="1:22" ht="18" thickBot="1">
      <c r="A256" s="2256" t="s">
        <v>776</v>
      </c>
      <c r="B256" s="2257"/>
      <c r="C256" s="2257"/>
      <c r="D256" s="2257"/>
      <c r="E256" s="2257"/>
      <c r="F256" s="2257"/>
      <c r="G256" s="2257"/>
      <c r="H256" s="2257"/>
      <c r="I256" s="2257"/>
      <c r="J256" s="2257"/>
      <c r="K256" s="2257"/>
      <c r="L256" s="2257"/>
      <c r="M256" s="2257"/>
      <c r="N256" s="2257"/>
      <c r="O256" s="2257"/>
      <c r="P256" s="2257"/>
      <c r="Q256" s="2257"/>
      <c r="R256" s="2257"/>
      <c r="S256" s="2257"/>
      <c r="T256" s="2257"/>
      <c r="U256" s="2257"/>
      <c r="V256" s="2261"/>
    </row>
    <row r="257" spans="1:24" ht="18">
      <c r="A257" s="1469">
        <v>1</v>
      </c>
      <c r="B257" s="1430">
        <v>65</v>
      </c>
      <c r="C257" s="1431">
        <v>12.1</v>
      </c>
      <c r="D257" s="1432">
        <v>0.8</v>
      </c>
      <c r="E257" s="496" t="s">
        <v>341</v>
      </c>
      <c r="F257" s="511" t="s">
        <v>354</v>
      </c>
      <c r="G257" s="496" t="s">
        <v>1341</v>
      </c>
      <c r="H257" s="1438" t="s">
        <v>49</v>
      </c>
      <c r="I257" s="504" t="s">
        <v>465</v>
      </c>
      <c r="J257" s="504" t="s">
        <v>465</v>
      </c>
      <c r="K257" s="1438" t="s">
        <v>356</v>
      </c>
      <c r="L257" s="530">
        <v>2.66</v>
      </c>
      <c r="M257" s="525"/>
      <c r="N257" s="530"/>
      <c r="O257" s="525">
        <v>2.66</v>
      </c>
      <c r="P257" s="525"/>
      <c r="Q257" s="525"/>
      <c r="R257" s="525"/>
      <c r="S257" s="525"/>
      <c r="T257" s="525"/>
      <c r="U257" s="525"/>
      <c r="V257" s="525"/>
      <c r="W257" s="525"/>
      <c r="X257" s="1483"/>
    </row>
    <row r="258" spans="1:24" ht="17.25">
      <c r="A258" s="1469">
        <v>2</v>
      </c>
      <c r="B258" s="503">
        <v>69</v>
      </c>
      <c r="C258" s="1433" t="s">
        <v>1342</v>
      </c>
      <c r="D258" s="1175">
        <v>1</v>
      </c>
      <c r="E258" s="496" t="s">
        <v>364</v>
      </c>
      <c r="F258" s="498" t="s">
        <v>342</v>
      </c>
      <c r="G258" s="495" t="s">
        <v>1272</v>
      </c>
      <c r="H258" s="518" t="s">
        <v>745</v>
      </c>
      <c r="I258" s="504"/>
      <c r="J258" s="504"/>
      <c r="K258" s="518" t="s">
        <v>367</v>
      </c>
      <c r="L258" s="530">
        <v>4.29</v>
      </c>
      <c r="M258" s="525"/>
      <c r="N258" s="530">
        <v>4.17</v>
      </c>
      <c r="O258" s="525"/>
      <c r="P258" s="525"/>
      <c r="Q258" s="525"/>
      <c r="R258" s="525"/>
      <c r="S258" s="525"/>
      <c r="T258" s="525"/>
      <c r="U258" s="525"/>
      <c r="V258" s="525"/>
      <c r="W258" s="525"/>
      <c r="X258" s="1484">
        <v>0.12</v>
      </c>
    </row>
    <row r="259" spans="1:24" ht="17.25">
      <c r="A259" s="1469">
        <v>3</v>
      </c>
      <c r="B259" s="1464">
        <v>72</v>
      </c>
      <c r="C259" s="1432">
        <v>2.2</v>
      </c>
      <c r="D259" s="1432">
        <v>0.9</v>
      </c>
      <c r="E259" s="496" t="s">
        <v>364</v>
      </c>
      <c r="F259" s="498" t="s">
        <v>215</v>
      </c>
      <c r="G259" s="495" t="s">
        <v>1272</v>
      </c>
      <c r="H259" s="498" t="s">
        <v>745</v>
      </c>
      <c r="I259" s="504" t="s">
        <v>531</v>
      </c>
      <c r="J259" s="504" t="s">
        <v>465</v>
      </c>
      <c r="K259" s="500" t="s">
        <v>367</v>
      </c>
      <c r="L259" s="530">
        <v>3.86</v>
      </c>
      <c r="M259" s="525"/>
      <c r="N259" s="530">
        <v>3.75</v>
      </c>
      <c r="O259" s="525"/>
      <c r="P259" s="525"/>
      <c r="Q259" s="525"/>
      <c r="R259" s="525"/>
      <c r="S259" s="525"/>
      <c r="T259" s="525"/>
      <c r="U259" s="525"/>
      <c r="V259" s="525"/>
      <c r="W259" s="525"/>
      <c r="X259" s="1485">
        <v>0.11</v>
      </c>
    </row>
    <row r="260" spans="1:24" ht="17.25">
      <c r="A260" s="1469">
        <v>4</v>
      </c>
      <c r="B260" s="1464">
        <v>81</v>
      </c>
      <c r="C260" s="1432">
        <v>21.2</v>
      </c>
      <c r="D260" s="1432">
        <v>0.9</v>
      </c>
      <c r="E260" s="496" t="s">
        <v>364</v>
      </c>
      <c r="F260" s="498" t="s">
        <v>342</v>
      </c>
      <c r="G260" s="495" t="s">
        <v>1272</v>
      </c>
      <c r="H260" s="495" t="s">
        <v>773</v>
      </c>
      <c r="I260" s="504" t="s">
        <v>531</v>
      </c>
      <c r="J260" s="504" t="s">
        <v>465</v>
      </c>
      <c r="K260" s="500" t="s">
        <v>367</v>
      </c>
      <c r="L260" s="530">
        <v>3.86</v>
      </c>
      <c r="M260" s="525"/>
      <c r="N260" s="530">
        <v>3.75</v>
      </c>
      <c r="O260" s="525"/>
      <c r="P260" s="525"/>
      <c r="Q260" s="525"/>
      <c r="R260" s="525"/>
      <c r="S260" s="525"/>
      <c r="T260" s="525"/>
      <c r="U260" s="525"/>
      <c r="V260" s="525"/>
      <c r="W260" s="525"/>
      <c r="X260" s="1486">
        <v>0.11</v>
      </c>
    </row>
    <row r="261" spans="1:24" ht="17.25">
      <c r="A261" s="1469">
        <v>5</v>
      </c>
      <c r="B261" s="1175">
        <v>82</v>
      </c>
      <c r="C261" s="1175">
        <v>17.2</v>
      </c>
      <c r="D261" s="1175">
        <v>0.5</v>
      </c>
      <c r="E261" s="496" t="s">
        <v>364</v>
      </c>
      <c r="F261" s="498" t="s">
        <v>342</v>
      </c>
      <c r="G261" s="495" t="s">
        <v>1272</v>
      </c>
      <c r="H261" s="525" t="s">
        <v>1343</v>
      </c>
      <c r="I261" s="511" t="s">
        <v>531</v>
      </c>
      <c r="J261" s="504" t="s">
        <v>465</v>
      </c>
      <c r="K261" s="497" t="s">
        <v>367</v>
      </c>
      <c r="L261" s="530">
        <v>3.39</v>
      </c>
      <c r="M261" s="525"/>
      <c r="N261" s="530">
        <v>3.33</v>
      </c>
      <c r="O261" s="525"/>
      <c r="P261" s="525"/>
      <c r="Q261" s="525"/>
      <c r="R261" s="525"/>
      <c r="S261" s="525"/>
      <c r="T261" s="525"/>
      <c r="U261" s="525"/>
      <c r="V261" s="525"/>
      <c r="W261" s="525"/>
      <c r="X261" s="1486">
        <v>0.06</v>
      </c>
    </row>
    <row r="262" spans="1:22" ht="27.75" thickBot="1">
      <c r="A262" s="2279" t="s">
        <v>298</v>
      </c>
      <c r="B262" s="2279"/>
      <c r="C262" s="2279"/>
      <c r="D262" s="1046">
        <f>D261+D260+D259+D258+D257</f>
        <v>4.1</v>
      </c>
      <c r="E262" s="791"/>
      <c r="F262" s="791"/>
      <c r="G262" s="792"/>
      <c r="H262" s="791"/>
      <c r="I262" s="791" t="s">
        <v>179</v>
      </c>
      <c r="J262" s="791"/>
      <c r="K262" s="791"/>
      <c r="L262" s="793">
        <f>L261+L260+L259+L258+L257</f>
        <v>18.06</v>
      </c>
      <c r="M262" s="793">
        <f aca="true" t="shared" si="12" ref="M262:V262">M261+M260+M259+M258+M257</f>
        <v>0</v>
      </c>
      <c r="N262" s="793">
        <f t="shared" si="12"/>
        <v>15</v>
      </c>
      <c r="O262" s="793">
        <f t="shared" si="12"/>
        <v>2.66</v>
      </c>
      <c r="P262" s="793">
        <f t="shared" si="12"/>
        <v>0</v>
      </c>
      <c r="Q262" s="793">
        <f t="shared" si="12"/>
        <v>0</v>
      </c>
      <c r="R262" s="793">
        <f t="shared" si="12"/>
        <v>0</v>
      </c>
      <c r="S262" s="793">
        <f t="shared" si="12"/>
        <v>0</v>
      </c>
      <c r="T262" s="793">
        <f t="shared" si="12"/>
        <v>0</v>
      </c>
      <c r="U262" s="793">
        <f t="shared" si="12"/>
        <v>0</v>
      </c>
      <c r="V262" s="793">
        <f t="shared" si="12"/>
        <v>0</v>
      </c>
    </row>
    <row r="263" spans="1:22" ht="18" thickBot="1">
      <c r="A263" s="2256" t="s">
        <v>777</v>
      </c>
      <c r="B263" s="2257"/>
      <c r="C263" s="2257"/>
      <c r="D263" s="2257"/>
      <c r="E263" s="2257"/>
      <c r="F263" s="2257"/>
      <c r="G263" s="2257"/>
      <c r="H263" s="2257"/>
      <c r="I263" s="2257"/>
      <c r="J263" s="2257"/>
      <c r="K263" s="2257"/>
      <c r="L263" s="2257"/>
      <c r="M263" s="2257"/>
      <c r="N263" s="2257"/>
      <c r="O263" s="2257"/>
      <c r="P263" s="2257"/>
      <c r="Q263" s="2257"/>
      <c r="R263" s="2257"/>
      <c r="S263" s="2257"/>
      <c r="T263" s="2257"/>
      <c r="U263" s="2257"/>
      <c r="V263" s="2261"/>
    </row>
    <row r="264" spans="1:24" ht="17.25">
      <c r="A264" s="1487">
        <v>1</v>
      </c>
      <c r="B264" s="503">
        <v>4</v>
      </c>
      <c r="C264" s="1431">
        <v>5.1</v>
      </c>
      <c r="D264" s="1432">
        <v>0.9</v>
      </c>
      <c r="E264" s="511" t="s">
        <v>364</v>
      </c>
      <c r="F264" s="498" t="s">
        <v>342</v>
      </c>
      <c r="G264" s="495" t="s">
        <v>900</v>
      </c>
      <c r="H264" s="498" t="s">
        <v>745</v>
      </c>
      <c r="I264" s="504" t="s">
        <v>1274</v>
      </c>
      <c r="J264" s="500" t="s">
        <v>743</v>
      </c>
      <c r="K264" s="500" t="s">
        <v>367</v>
      </c>
      <c r="L264" s="1485">
        <f>M264+N264+X264</f>
        <v>3.86</v>
      </c>
      <c r="M264" s="1485"/>
      <c r="N264" s="1487">
        <v>3.75</v>
      </c>
      <c r="O264" s="1487"/>
      <c r="P264" s="1487"/>
      <c r="Q264" s="1487"/>
      <c r="R264" s="1487"/>
      <c r="S264" s="1487"/>
      <c r="T264" s="1487"/>
      <c r="U264" s="1487"/>
      <c r="V264" s="1488"/>
      <c r="W264" s="1488"/>
      <c r="X264" s="1480">
        <v>0.11</v>
      </c>
    </row>
    <row r="265" spans="1:24" ht="17.25">
      <c r="A265" s="1489">
        <v>2</v>
      </c>
      <c r="B265" s="1430">
        <v>4</v>
      </c>
      <c r="C265" s="1433" t="s">
        <v>1307</v>
      </c>
      <c r="D265" s="1175">
        <v>1</v>
      </c>
      <c r="E265" s="511" t="s">
        <v>364</v>
      </c>
      <c r="F265" s="498" t="s">
        <v>215</v>
      </c>
      <c r="G265" s="495" t="s">
        <v>1272</v>
      </c>
      <c r="H265" s="1433" t="s">
        <v>1344</v>
      </c>
      <c r="I265" s="504" t="s">
        <v>1274</v>
      </c>
      <c r="J265" s="500" t="s">
        <v>743</v>
      </c>
      <c r="K265" s="500" t="s">
        <v>367</v>
      </c>
      <c r="L265" s="1485">
        <f aca="true" t="shared" si="13" ref="L265:L277">M265+N265+X265</f>
        <v>4.29</v>
      </c>
      <c r="M265" s="1487"/>
      <c r="N265" s="1487">
        <v>4.17</v>
      </c>
      <c r="O265" s="1487"/>
      <c r="P265" s="1487"/>
      <c r="Q265" s="1487"/>
      <c r="R265" s="1487"/>
      <c r="S265" s="1487"/>
      <c r="T265" s="1487"/>
      <c r="U265" s="1487"/>
      <c r="V265" s="1488"/>
      <c r="W265" s="1488"/>
      <c r="X265" s="1480">
        <v>0.12</v>
      </c>
    </row>
    <row r="266" spans="1:24" ht="17.25">
      <c r="A266" s="1487">
        <v>3</v>
      </c>
      <c r="B266" s="503">
        <v>5</v>
      </c>
      <c r="C266" s="1433" t="s">
        <v>840</v>
      </c>
      <c r="D266" s="1175">
        <v>0.7</v>
      </c>
      <c r="E266" s="511" t="s">
        <v>309</v>
      </c>
      <c r="F266" s="498" t="s">
        <v>349</v>
      </c>
      <c r="G266" s="495" t="s">
        <v>1272</v>
      </c>
      <c r="H266" s="1444" t="s">
        <v>1333</v>
      </c>
      <c r="I266" s="504" t="s">
        <v>1274</v>
      </c>
      <c r="J266" s="500" t="s">
        <v>743</v>
      </c>
      <c r="K266" s="500" t="s">
        <v>1156</v>
      </c>
      <c r="L266" s="1485">
        <f t="shared" si="13"/>
        <v>5.28</v>
      </c>
      <c r="M266" s="1485">
        <v>4.48</v>
      </c>
      <c r="N266" s="1487">
        <v>0.8</v>
      </c>
      <c r="O266" s="1487"/>
      <c r="P266" s="1487"/>
      <c r="Q266" s="1487"/>
      <c r="R266" s="1487"/>
      <c r="S266" s="1487"/>
      <c r="T266" s="1487"/>
      <c r="U266" s="1487"/>
      <c r="V266" s="1488"/>
      <c r="W266" s="1488"/>
      <c r="X266" s="1480"/>
    </row>
    <row r="267" spans="1:24" ht="17.25">
      <c r="A267" s="1489">
        <v>4</v>
      </c>
      <c r="B267" s="503">
        <v>8</v>
      </c>
      <c r="C267" s="1433" t="s">
        <v>415</v>
      </c>
      <c r="D267" s="1175">
        <v>0.8</v>
      </c>
      <c r="E267" s="511" t="s">
        <v>364</v>
      </c>
      <c r="F267" s="498" t="s">
        <v>342</v>
      </c>
      <c r="G267" s="495" t="s">
        <v>1272</v>
      </c>
      <c r="H267" s="1433" t="s">
        <v>1345</v>
      </c>
      <c r="I267" s="504" t="s">
        <v>1274</v>
      </c>
      <c r="J267" s="500" t="s">
        <v>743</v>
      </c>
      <c r="K267" s="500" t="s">
        <v>1346</v>
      </c>
      <c r="L267" s="1485">
        <f>N267+U267</f>
        <v>3.2</v>
      </c>
      <c r="M267" s="1485"/>
      <c r="N267" s="1487">
        <v>2.67</v>
      </c>
      <c r="O267" s="1487"/>
      <c r="P267" s="1487"/>
      <c r="Q267" s="1487"/>
      <c r="R267" s="1487"/>
      <c r="S267" s="1487"/>
      <c r="T267" s="1487"/>
      <c r="U267" s="1480">
        <v>0.53</v>
      </c>
      <c r="V267" s="1488"/>
      <c r="W267" s="1488"/>
      <c r="X267" s="1480"/>
    </row>
    <row r="268" spans="1:24" ht="17.25">
      <c r="A268" s="1487">
        <v>5</v>
      </c>
      <c r="B268" s="503">
        <v>8</v>
      </c>
      <c r="C268" s="1433" t="s">
        <v>905</v>
      </c>
      <c r="D268" s="1175">
        <v>0.9</v>
      </c>
      <c r="E268" s="511" t="s">
        <v>364</v>
      </c>
      <c r="F268" s="498" t="s">
        <v>342</v>
      </c>
      <c r="G268" s="495" t="s">
        <v>1272</v>
      </c>
      <c r="H268" s="498" t="s">
        <v>745</v>
      </c>
      <c r="I268" s="504" t="s">
        <v>1274</v>
      </c>
      <c r="J268" s="500" t="s">
        <v>743</v>
      </c>
      <c r="K268" s="500" t="s">
        <v>367</v>
      </c>
      <c r="L268" s="1485">
        <f t="shared" si="13"/>
        <v>3.86</v>
      </c>
      <c r="M268" s="1490"/>
      <c r="N268" s="1487">
        <v>3.75</v>
      </c>
      <c r="O268" s="1487"/>
      <c r="P268" s="1487"/>
      <c r="Q268" s="1487"/>
      <c r="R268" s="1487"/>
      <c r="S268" s="1487"/>
      <c r="T268" s="1487"/>
      <c r="U268" s="1487"/>
      <c r="V268" s="1488"/>
      <c r="W268" s="1488"/>
      <c r="X268" s="1480">
        <v>0.11</v>
      </c>
    </row>
    <row r="269" spans="1:24" ht="17.25">
      <c r="A269" s="1489">
        <v>6</v>
      </c>
      <c r="B269" s="503">
        <v>8</v>
      </c>
      <c r="C269" s="1433" t="s">
        <v>1347</v>
      </c>
      <c r="D269" s="1175">
        <v>1</v>
      </c>
      <c r="E269" s="511" t="s">
        <v>364</v>
      </c>
      <c r="F269" s="498" t="s">
        <v>215</v>
      </c>
      <c r="G269" s="495" t="s">
        <v>1272</v>
      </c>
      <c r="H269" s="498" t="s">
        <v>745</v>
      </c>
      <c r="I269" s="504" t="s">
        <v>1274</v>
      </c>
      <c r="J269" s="500" t="s">
        <v>743</v>
      </c>
      <c r="K269" s="500" t="s">
        <v>367</v>
      </c>
      <c r="L269" s="1485">
        <f t="shared" si="13"/>
        <v>4.29</v>
      </c>
      <c r="M269" s="1489"/>
      <c r="N269" s="1487">
        <v>4.17</v>
      </c>
      <c r="O269" s="1487"/>
      <c r="P269" s="1487"/>
      <c r="Q269" s="1487"/>
      <c r="R269" s="1487"/>
      <c r="S269" s="1487"/>
      <c r="T269" s="1487"/>
      <c r="U269" s="1487"/>
      <c r="V269" s="1488"/>
      <c r="W269" s="1488"/>
      <c r="X269" s="1480">
        <v>0.12</v>
      </c>
    </row>
    <row r="270" spans="1:24" ht="17.25">
      <c r="A270" s="1487">
        <v>7</v>
      </c>
      <c r="B270" s="503">
        <v>15</v>
      </c>
      <c r="C270" s="1431">
        <v>4.1</v>
      </c>
      <c r="D270" s="1432">
        <v>1</v>
      </c>
      <c r="E270" s="511" t="s">
        <v>364</v>
      </c>
      <c r="F270" s="498" t="s">
        <v>342</v>
      </c>
      <c r="G270" s="495" t="s">
        <v>900</v>
      </c>
      <c r="H270" s="498" t="s">
        <v>745</v>
      </c>
      <c r="I270" s="504" t="s">
        <v>1274</v>
      </c>
      <c r="J270" s="500" t="s">
        <v>743</v>
      </c>
      <c r="K270" s="500" t="s">
        <v>367</v>
      </c>
      <c r="L270" s="1485">
        <f t="shared" si="13"/>
        <v>4.29</v>
      </c>
      <c r="M270" s="1489"/>
      <c r="N270" s="1487">
        <v>4.17</v>
      </c>
      <c r="O270" s="1487"/>
      <c r="P270" s="1487"/>
      <c r="Q270" s="1487"/>
      <c r="R270" s="1487"/>
      <c r="S270" s="1487"/>
      <c r="T270" s="1487"/>
      <c r="U270" s="1487"/>
      <c r="V270" s="1488"/>
      <c r="W270" s="1488"/>
      <c r="X270" s="1480">
        <v>0.12</v>
      </c>
    </row>
    <row r="271" spans="1:24" ht="17.25">
      <c r="A271" s="1489">
        <v>8</v>
      </c>
      <c r="B271" s="1430">
        <v>15</v>
      </c>
      <c r="C271" s="1433" t="s">
        <v>425</v>
      </c>
      <c r="D271" s="1175">
        <v>0.9</v>
      </c>
      <c r="E271" s="511" t="s">
        <v>364</v>
      </c>
      <c r="F271" s="498" t="s">
        <v>342</v>
      </c>
      <c r="G271" s="495" t="s">
        <v>1272</v>
      </c>
      <c r="H271" s="1433" t="s">
        <v>1344</v>
      </c>
      <c r="I271" s="504" t="s">
        <v>1274</v>
      </c>
      <c r="J271" s="500" t="s">
        <v>743</v>
      </c>
      <c r="K271" s="500" t="s">
        <v>367</v>
      </c>
      <c r="L271" s="1485">
        <f t="shared" si="13"/>
        <v>3.86</v>
      </c>
      <c r="M271" s="1490"/>
      <c r="N271" s="1487">
        <v>3.75</v>
      </c>
      <c r="O271" s="1487"/>
      <c r="P271" s="1487"/>
      <c r="Q271" s="1487"/>
      <c r="R271" s="1487"/>
      <c r="S271" s="1487"/>
      <c r="T271" s="1487"/>
      <c r="U271" s="1487"/>
      <c r="V271" s="1488"/>
      <c r="W271" s="1488"/>
      <c r="X271" s="1480">
        <v>0.11</v>
      </c>
    </row>
    <row r="272" spans="1:24" ht="17.25">
      <c r="A272" s="1487">
        <v>9</v>
      </c>
      <c r="B272" s="503">
        <v>16</v>
      </c>
      <c r="C272" s="1433" t="s">
        <v>765</v>
      </c>
      <c r="D272" s="1175">
        <v>1</v>
      </c>
      <c r="E272" s="511" t="s">
        <v>364</v>
      </c>
      <c r="F272" s="498" t="s">
        <v>342</v>
      </c>
      <c r="G272" s="495" t="s">
        <v>1272</v>
      </c>
      <c r="H272" s="498" t="s">
        <v>745</v>
      </c>
      <c r="I272" s="504" t="s">
        <v>1274</v>
      </c>
      <c r="J272" s="500" t="s">
        <v>743</v>
      </c>
      <c r="K272" s="500" t="s">
        <v>367</v>
      </c>
      <c r="L272" s="1485">
        <f t="shared" si="13"/>
        <v>4.29</v>
      </c>
      <c r="M272" s="1490"/>
      <c r="N272" s="1487">
        <v>4.17</v>
      </c>
      <c r="O272" s="1487"/>
      <c r="P272" s="1487"/>
      <c r="Q272" s="1487"/>
      <c r="R272" s="1487"/>
      <c r="S272" s="1487"/>
      <c r="T272" s="1487"/>
      <c r="U272" s="1487"/>
      <c r="V272" s="1488"/>
      <c r="W272" s="1488"/>
      <c r="X272" s="1480">
        <v>0.12</v>
      </c>
    </row>
    <row r="273" spans="1:24" ht="17.25">
      <c r="A273" s="1489">
        <v>10</v>
      </c>
      <c r="B273" s="503">
        <v>17</v>
      </c>
      <c r="C273" s="1433" t="s">
        <v>1284</v>
      </c>
      <c r="D273" s="1175">
        <v>0.8</v>
      </c>
      <c r="E273" s="511" t="s">
        <v>364</v>
      </c>
      <c r="F273" s="498" t="s">
        <v>215</v>
      </c>
      <c r="G273" s="495" t="s">
        <v>900</v>
      </c>
      <c r="H273" s="498" t="s">
        <v>745</v>
      </c>
      <c r="I273" s="504" t="s">
        <v>1274</v>
      </c>
      <c r="J273" s="500" t="s">
        <v>743</v>
      </c>
      <c r="K273" s="500" t="s">
        <v>367</v>
      </c>
      <c r="L273" s="1485">
        <f t="shared" si="13"/>
        <v>3.44</v>
      </c>
      <c r="M273" s="1490"/>
      <c r="N273" s="1487">
        <v>3.34</v>
      </c>
      <c r="O273" s="1487"/>
      <c r="P273" s="1487"/>
      <c r="Q273" s="1487"/>
      <c r="R273" s="1487"/>
      <c r="S273" s="1487"/>
      <c r="T273" s="1487"/>
      <c r="U273" s="1487"/>
      <c r="V273" s="1488"/>
      <c r="W273" s="1488"/>
      <c r="X273" s="1480">
        <v>0.1</v>
      </c>
    </row>
    <row r="274" spans="1:24" ht="17.25">
      <c r="A274" s="1487">
        <v>11</v>
      </c>
      <c r="B274" s="1430">
        <v>18</v>
      </c>
      <c r="C274" s="1433" t="s">
        <v>752</v>
      </c>
      <c r="D274" s="1175">
        <v>0.9</v>
      </c>
      <c r="E274" s="511" t="s">
        <v>364</v>
      </c>
      <c r="F274" s="498" t="s">
        <v>342</v>
      </c>
      <c r="G274" s="495" t="s">
        <v>1272</v>
      </c>
      <c r="H274" s="498" t="s">
        <v>745</v>
      </c>
      <c r="I274" s="504" t="s">
        <v>1274</v>
      </c>
      <c r="J274" s="500" t="s">
        <v>743</v>
      </c>
      <c r="K274" s="500" t="s">
        <v>367</v>
      </c>
      <c r="L274" s="1485">
        <f t="shared" si="13"/>
        <v>3.86</v>
      </c>
      <c r="M274" s="1489"/>
      <c r="N274" s="1487">
        <v>3.75</v>
      </c>
      <c r="O274" s="1487"/>
      <c r="P274" s="1487"/>
      <c r="Q274" s="1487"/>
      <c r="R274" s="1487"/>
      <c r="S274" s="1487"/>
      <c r="T274" s="1487"/>
      <c r="U274" s="1487"/>
      <c r="V274" s="1488"/>
      <c r="W274" s="1488"/>
      <c r="X274" s="1480">
        <v>0.11</v>
      </c>
    </row>
    <row r="275" spans="1:24" ht="17.25">
      <c r="A275" s="1489">
        <v>12</v>
      </c>
      <c r="B275" s="503">
        <v>18</v>
      </c>
      <c r="C275" s="1431">
        <v>11.1</v>
      </c>
      <c r="D275" s="1432">
        <v>0.9</v>
      </c>
      <c r="E275" s="511" t="s">
        <v>364</v>
      </c>
      <c r="F275" s="498" t="s">
        <v>342</v>
      </c>
      <c r="G275" s="495" t="s">
        <v>1272</v>
      </c>
      <c r="H275" s="498" t="s">
        <v>745</v>
      </c>
      <c r="I275" s="504" t="s">
        <v>1274</v>
      </c>
      <c r="J275" s="500" t="s">
        <v>743</v>
      </c>
      <c r="K275" s="500" t="s">
        <v>367</v>
      </c>
      <c r="L275" s="1485">
        <f t="shared" si="13"/>
        <v>3.86</v>
      </c>
      <c r="M275" s="1489"/>
      <c r="N275" s="1487">
        <v>3.75</v>
      </c>
      <c r="O275" s="1487"/>
      <c r="P275" s="1487"/>
      <c r="Q275" s="1487"/>
      <c r="R275" s="1487"/>
      <c r="S275" s="1487"/>
      <c r="T275" s="1487"/>
      <c r="U275" s="1487"/>
      <c r="V275" s="1488"/>
      <c r="W275" s="1488"/>
      <c r="X275" s="1480">
        <v>0.11</v>
      </c>
    </row>
    <row r="276" spans="1:24" ht="17.25">
      <c r="A276" s="1487">
        <v>13</v>
      </c>
      <c r="B276" s="503">
        <v>19</v>
      </c>
      <c r="C276" s="1433" t="s">
        <v>1348</v>
      </c>
      <c r="D276" s="1175">
        <v>0.8</v>
      </c>
      <c r="E276" s="511" t="s">
        <v>364</v>
      </c>
      <c r="F276" s="498" t="s">
        <v>342</v>
      </c>
      <c r="G276" s="495" t="s">
        <v>1272</v>
      </c>
      <c r="H276" s="498" t="s">
        <v>745</v>
      </c>
      <c r="I276" s="504" t="s">
        <v>1274</v>
      </c>
      <c r="J276" s="500" t="s">
        <v>743</v>
      </c>
      <c r="K276" s="500" t="s">
        <v>367</v>
      </c>
      <c r="L276" s="1485">
        <f t="shared" si="13"/>
        <v>3.54</v>
      </c>
      <c r="M276" s="1490"/>
      <c r="N276" s="1487">
        <v>3.44</v>
      </c>
      <c r="O276" s="1487"/>
      <c r="P276" s="1487"/>
      <c r="Q276" s="1487"/>
      <c r="R276" s="1487"/>
      <c r="S276" s="1487"/>
      <c r="T276" s="1487"/>
      <c r="U276" s="1487"/>
      <c r="V276" s="1488"/>
      <c r="W276" s="1488"/>
      <c r="X276" s="1480">
        <v>0.1</v>
      </c>
    </row>
    <row r="277" spans="1:24" ht="17.25">
      <c r="A277" s="1489">
        <v>14</v>
      </c>
      <c r="B277" s="1430">
        <v>23</v>
      </c>
      <c r="C277" s="1431">
        <v>27.1</v>
      </c>
      <c r="D277" s="1432">
        <v>1</v>
      </c>
      <c r="E277" s="511" t="s">
        <v>364</v>
      </c>
      <c r="F277" s="498" t="s">
        <v>342</v>
      </c>
      <c r="G277" s="495" t="s">
        <v>1272</v>
      </c>
      <c r="H277" s="498" t="s">
        <v>745</v>
      </c>
      <c r="I277" s="504" t="s">
        <v>1274</v>
      </c>
      <c r="J277" s="500" t="s">
        <v>743</v>
      </c>
      <c r="K277" s="500" t="s">
        <v>367</v>
      </c>
      <c r="L277" s="1485">
        <f t="shared" si="13"/>
        <v>4.29</v>
      </c>
      <c r="M277" s="1489"/>
      <c r="N277" s="1487">
        <v>4.17</v>
      </c>
      <c r="O277" s="1487"/>
      <c r="P277" s="1487"/>
      <c r="Q277" s="1487"/>
      <c r="R277" s="1487"/>
      <c r="S277" s="1487"/>
      <c r="T277" s="1487"/>
      <c r="U277" s="1487"/>
      <c r="V277" s="1488"/>
      <c r="W277" s="1488"/>
      <c r="X277" s="1480">
        <v>0.12</v>
      </c>
    </row>
    <row r="278" spans="1:24" ht="24">
      <c r="A278" s="2227" t="s">
        <v>298</v>
      </c>
      <c r="B278" s="2227"/>
      <c r="C278" s="2227"/>
      <c r="D278" s="1047">
        <f>D277+D276+D275+D274+D273+D272+D271+D270+D269+D268+D267+D265+D266+D264</f>
        <v>12.600000000000001</v>
      </c>
      <c r="E278" s="796"/>
      <c r="F278" s="788"/>
      <c r="G278" s="788"/>
      <c r="H278" s="796"/>
      <c r="I278" s="788"/>
      <c r="J278" s="788"/>
      <c r="K278" s="788"/>
      <c r="L278" s="797">
        <f>L277+L276+L275+L274+L273+L272+L271+L270+L269+L268+L267+L266+L265+L264</f>
        <v>56.21</v>
      </c>
      <c r="M278" s="797">
        <f aca="true" t="shared" si="14" ref="M278:X278">M277+M276+M275+M274+M273+M272+M271+M270+M269+M268+M267+M266+M265+M264</f>
        <v>4.48</v>
      </c>
      <c r="N278" s="797">
        <f t="shared" si="14"/>
        <v>49.85</v>
      </c>
      <c r="O278" s="797">
        <f t="shared" si="14"/>
        <v>0</v>
      </c>
      <c r="P278" s="797">
        <f t="shared" si="14"/>
        <v>0</v>
      </c>
      <c r="Q278" s="797">
        <f t="shared" si="14"/>
        <v>0</v>
      </c>
      <c r="R278" s="797">
        <f t="shared" si="14"/>
        <v>0</v>
      </c>
      <c r="S278" s="797">
        <f t="shared" si="14"/>
        <v>0</v>
      </c>
      <c r="T278" s="797">
        <f t="shared" si="14"/>
        <v>0</v>
      </c>
      <c r="U278" s="797">
        <f t="shared" si="14"/>
        <v>0.53</v>
      </c>
      <c r="V278" s="797">
        <f t="shared" si="14"/>
        <v>0</v>
      </c>
      <c r="W278" s="797">
        <f t="shared" si="14"/>
        <v>0</v>
      </c>
      <c r="X278" s="797">
        <f t="shared" si="14"/>
        <v>1.3500000000000003</v>
      </c>
    </row>
    <row r="279" spans="1:24" ht="18">
      <c r="A279" s="504" t="s">
        <v>747</v>
      </c>
      <c r="B279" s="504"/>
      <c r="C279" s="504"/>
      <c r="D279" s="504"/>
      <c r="E279" s="504"/>
      <c r="F279" s="525"/>
      <c r="G279" s="495"/>
      <c r="H279" s="525"/>
      <c r="I279" s="525"/>
      <c r="J279" s="525"/>
      <c r="K279" s="525"/>
      <c r="L279" s="530"/>
      <c r="M279" s="530"/>
      <c r="N279" s="530"/>
      <c r="O279" s="530"/>
      <c r="P279" s="530"/>
      <c r="Q279" s="530"/>
      <c r="R279" s="530"/>
      <c r="S279" s="530"/>
      <c r="T279" s="530"/>
      <c r="U279" s="531"/>
      <c r="V279" s="531"/>
      <c r="W279" s="531"/>
      <c r="X279" s="537"/>
    </row>
    <row r="280" spans="1:24" ht="17.25">
      <c r="A280" s="1489">
        <v>1</v>
      </c>
      <c r="B280" s="503">
        <v>8</v>
      </c>
      <c r="C280" s="1433" t="s">
        <v>1287</v>
      </c>
      <c r="D280" s="1175">
        <v>1</v>
      </c>
      <c r="E280" s="511" t="s">
        <v>238</v>
      </c>
      <c r="F280" s="498" t="s">
        <v>215</v>
      </c>
      <c r="G280" s="495" t="s">
        <v>900</v>
      </c>
      <c r="H280" s="498"/>
      <c r="I280" s="504"/>
      <c r="J280" s="500"/>
      <c r="K280" s="500"/>
      <c r="L280" s="1485"/>
      <c r="M280" s="1490"/>
      <c r="N280" s="1487"/>
      <c r="O280" s="1487"/>
      <c r="P280" s="1487"/>
      <c r="Q280" s="1487"/>
      <c r="R280" s="1487"/>
      <c r="S280" s="1487"/>
      <c r="T280" s="1487"/>
      <c r="U280" s="1487"/>
      <c r="V280" s="1488"/>
      <c r="W280" s="1488"/>
      <c r="X280" s="1480"/>
    </row>
    <row r="281" spans="1:24" ht="17.25">
      <c r="A281" s="1487">
        <v>2</v>
      </c>
      <c r="B281" s="503">
        <v>8</v>
      </c>
      <c r="C281" s="1433" t="s">
        <v>841</v>
      </c>
      <c r="D281" s="1175">
        <v>0.8</v>
      </c>
      <c r="E281" s="511" t="s">
        <v>238</v>
      </c>
      <c r="F281" s="498" t="s">
        <v>342</v>
      </c>
      <c r="G281" s="495" t="s">
        <v>900</v>
      </c>
      <c r="H281" s="498"/>
      <c r="I281" s="504"/>
      <c r="J281" s="500"/>
      <c r="K281" s="500"/>
      <c r="L281" s="1485"/>
      <c r="M281" s="1490"/>
      <c r="N281" s="1487"/>
      <c r="O281" s="1487"/>
      <c r="P281" s="1487"/>
      <c r="Q281" s="1487"/>
      <c r="R281" s="1487"/>
      <c r="S281" s="1487"/>
      <c r="T281" s="1487"/>
      <c r="U281" s="1487"/>
      <c r="V281" s="1488"/>
      <c r="W281" s="1488"/>
      <c r="X281" s="1480"/>
    </row>
    <row r="282" spans="1:24" ht="17.25">
      <c r="A282" s="1489">
        <v>3</v>
      </c>
      <c r="B282" s="503">
        <v>8</v>
      </c>
      <c r="C282" s="1433" t="s">
        <v>892</v>
      </c>
      <c r="D282" s="1175">
        <v>0.9</v>
      </c>
      <c r="E282" s="511" t="s">
        <v>238</v>
      </c>
      <c r="F282" s="498" t="s">
        <v>342</v>
      </c>
      <c r="G282" s="495" t="s">
        <v>900</v>
      </c>
      <c r="H282" s="498"/>
      <c r="I282" s="504"/>
      <c r="J282" s="500"/>
      <c r="K282" s="500"/>
      <c r="L282" s="1485"/>
      <c r="M282" s="1490"/>
      <c r="N282" s="1487"/>
      <c r="O282" s="1487"/>
      <c r="P282" s="1487"/>
      <c r="Q282" s="1487"/>
      <c r="R282" s="1487"/>
      <c r="S282" s="1487"/>
      <c r="T282" s="1487"/>
      <c r="U282" s="1487"/>
      <c r="V282" s="1488"/>
      <c r="W282" s="1488"/>
      <c r="X282" s="1480"/>
    </row>
    <row r="283" spans="1:24" ht="17.25">
      <c r="A283" s="1487">
        <v>4</v>
      </c>
      <c r="B283" s="503">
        <v>10</v>
      </c>
      <c r="C283" s="1433" t="s">
        <v>840</v>
      </c>
      <c r="D283" s="1175">
        <v>1</v>
      </c>
      <c r="E283" s="511" t="s">
        <v>238</v>
      </c>
      <c r="F283" s="498" t="s">
        <v>342</v>
      </c>
      <c r="G283" s="495" t="s">
        <v>900</v>
      </c>
      <c r="H283" s="498"/>
      <c r="I283" s="504"/>
      <c r="J283" s="500"/>
      <c r="K283" s="500"/>
      <c r="L283" s="1485"/>
      <c r="M283" s="1490"/>
      <c r="N283" s="1487"/>
      <c r="O283" s="1487"/>
      <c r="P283" s="1487"/>
      <c r="Q283" s="1487"/>
      <c r="R283" s="1487"/>
      <c r="S283" s="1487"/>
      <c r="T283" s="1487"/>
      <c r="U283" s="1487"/>
      <c r="V283" s="1488"/>
      <c r="W283" s="1488"/>
      <c r="X283" s="1480"/>
    </row>
    <row r="284" spans="1:24" ht="17.25">
      <c r="A284" s="1489">
        <v>5</v>
      </c>
      <c r="B284" s="503">
        <v>10</v>
      </c>
      <c r="C284" s="1433" t="s">
        <v>1349</v>
      </c>
      <c r="D284" s="1175">
        <v>1</v>
      </c>
      <c r="E284" s="511" t="s">
        <v>238</v>
      </c>
      <c r="F284" s="498" t="s">
        <v>215</v>
      </c>
      <c r="G284" s="495" t="s">
        <v>900</v>
      </c>
      <c r="H284" s="498"/>
      <c r="I284" s="504"/>
      <c r="J284" s="500"/>
      <c r="K284" s="500"/>
      <c r="L284" s="1485"/>
      <c r="M284" s="1490"/>
      <c r="N284" s="1487"/>
      <c r="O284" s="1487"/>
      <c r="P284" s="1487"/>
      <c r="Q284" s="1487"/>
      <c r="R284" s="1487"/>
      <c r="S284" s="1487"/>
      <c r="T284" s="1487"/>
      <c r="U284" s="1487"/>
      <c r="V284" s="1488"/>
      <c r="W284" s="1488"/>
      <c r="X284" s="1480"/>
    </row>
    <row r="285" spans="1:24" ht="17.25">
      <c r="A285" s="1487">
        <v>6</v>
      </c>
      <c r="B285" s="503">
        <v>10</v>
      </c>
      <c r="C285" s="1433" t="s">
        <v>1350</v>
      </c>
      <c r="D285" s="1175">
        <v>1</v>
      </c>
      <c r="E285" s="511" t="s">
        <v>238</v>
      </c>
      <c r="F285" s="498" t="s">
        <v>342</v>
      </c>
      <c r="G285" s="495" t="s">
        <v>900</v>
      </c>
      <c r="H285" s="498"/>
      <c r="I285" s="504"/>
      <c r="J285" s="500"/>
      <c r="K285" s="500"/>
      <c r="L285" s="1485"/>
      <c r="M285" s="1490"/>
      <c r="N285" s="1487"/>
      <c r="O285" s="1487"/>
      <c r="P285" s="1487"/>
      <c r="Q285" s="1487"/>
      <c r="R285" s="1487"/>
      <c r="S285" s="1487"/>
      <c r="T285" s="1487"/>
      <c r="U285" s="1487"/>
      <c r="V285" s="1488"/>
      <c r="W285" s="1488"/>
      <c r="X285" s="1480"/>
    </row>
    <row r="286" spans="1:24" ht="17.25">
      <c r="A286" s="1489">
        <v>7</v>
      </c>
      <c r="B286" s="503">
        <v>10</v>
      </c>
      <c r="C286" s="1433" t="s">
        <v>361</v>
      </c>
      <c r="D286" s="1175">
        <v>0.7</v>
      </c>
      <c r="E286" s="511" t="s">
        <v>238</v>
      </c>
      <c r="F286" s="498" t="s">
        <v>342</v>
      </c>
      <c r="G286" s="495" t="s">
        <v>900</v>
      </c>
      <c r="H286" s="498"/>
      <c r="I286" s="504"/>
      <c r="J286" s="500"/>
      <c r="K286" s="500"/>
      <c r="L286" s="1485"/>
      <c r="M286" s="1490"/>
      <c r="N286" s="1487"/>
      <c r="O286" s="1487"/>
      <c r="P286" s="1487"/>
      <c r="Q286" s="1487"/>
      <c r="R286" s="1487"/>
      <c r="S286" s="1487"/>
      <c r="T286" s="1487"/>
      <c r="U286" s="1487"/>
      <c r="V286" s="1488"/>
      <c r="W286" s="1488"/>
      <c r="X286" s="1480"/>
    </row>
    <row r="287" spans="1:24" ht="17.25">
      <c r="A287" s="1487">
        <v>8</v>
      </c>
      <c r="B287" s="503">
        <v>17</v>
      </c>
      <c r="C287" s="1433" t="s">
        <v>436</v>
      </c>
      <c r="D287" s="1175">
        <v>0.6</v>
      </c>
      <c r="E287" s="511" t="s">
        <v>238</v>
      </c>
      <c r="F287" s="498" t="s">
        <v>215</v>
      </c>
      <c r="G287" s="495" t="s">
        <v>900</v>
      </c>
      <c r="H287" s="498"/>
      <c r="I287" s="504"/>
      <c r="J287" s="500"/>
      <c r="K287" s="500"/>
      <c r="L287" s="1485"/>
      <c r="M287" s="1490"/>
      <c r="N287" s="1487"/>
      <c r="O287" s="1487"/>
      <c r="P287" s="1487"/>
      <c r="Q287" s="1487"/>
      <c r="R287" s="1487"/>
      <c r="S287" s="1487"/>
      <c r="T287" s="1487"/>
      <c r="U287" s="1487"/>
      <c r="V287" s="1488"/>
      <c r="W287" s="1488"/>
      <c r="X287" s="1480"/>
    </row>
    <row r="288" spans="1:24" ht="18">
      <c r="A288" s="1491" t="s">
        <v>298</v>
      </c>
      <c r="B288" s="1492"/>
      <c r="C288" s="1493"/>
      <c r="D288" s="1760">
        <f>SUM(D279:D287)</f>
        <v>7</v>
      </c>
      <c r="E288" s="518"/>
      <c r="F288" s="518"/>
      <c r="G288" s="498"/>
      <c r="H288" s="518"/>
      <c r="I288" s="518"/>
      <c r="J288" s="518"/>
      <c r="K288" s="518"/>
      <c r="L288" s="531"/>
      <c r="M288" s="531"/>
      <c r="N288" s="531"/>
      <c r="O288" s="531"/>
      <c r="P288" s="531"/>
      <c r="Q288" s="531"/>
      <c r="R288" s="531"/>
      <c r="S288" s="531"/>
      <c r="T288" s="531"/>
      <c r="U288" s="531"/>
      <c r="V288" s="531"/>
      <c r="W288" s="531"/>
      <c r="X288" s="537"/>
    </row>
    <row r="289" spans="1:24" ht="17.25">
      <c r="A289" s="1762" t="s">
        <v>298</v>
      </c>
      <c r="B289" s="1763"/>
      <c r="C289" s="1764"/>
      <c r="D289" s="1759">
        <f>D288+D278</f>
        <v>19.6</v>
      </c>
      <c r="E289" s="1494"/>
      <c r="F289" s="524"/>
      <c r="G289" s="524"/>
      <c r="H289" s="1494"/>
      <c r="I289" s="524"/>
      <c r="J289" s="524"/>
      <c r="K289" s="524"/>
      <c r="L289" s="1495"/>
      <c r="M289" s="1496"/>
      <c r="N289" s="1496"/>
      <c r="O289" s="1496"/>
      <c r="P289" s="1496"/>
      <c r="Q289" s="1496"/>
      <c r="R289" s="1496"/>
      <c r="S289" s="1496"/>
      <c r="T289" s="1496"/>
      <c r="U289" s="1496"/>
      <c r="V289" s="1496"/>
      <c r="W289" s="1496"/>
      <c r="X289" s="1496"/>
    </row>
    <row r="290" spans="1:22" ht="17.25">
      <c r="A290" s="2280" t="s">
        <v>778</v>
      </c>
      <c r="B290" s="2280"/>
      <c r="C290" s="2280"/>
      <c r="D290" s="2280"/>
      <c r="E290" s="2280"/>
      <c r="F290" s="2280"/>
      <c r="G290" s="2280"/>
      <c r="H290" s="2280"/>
      <c r="I290" s="2280"/>
      <c r="J290" s="2280"/>
      <c r="K290" s="2280"/>
      <c r="L290" s="2280"/>
      <c r="M290" s="2280"/>
      <c r="N290" s="2280"/>
      <c r="O290" s="2280"/>
      <c r="P290" s="2280"/>
      <c r="Q290" s="2280"/>
      <c r="R290" s="2280"/>
      <c r="S290" s="2280"/>
      <c r="T290" s="2280"/>
      <c r="U290" s="2280"/>
      <c r="V290" s="2280"/>
    </row>
    <row r="291" spans="1:24" ht="17.25">
      <c r="A291" s="1487">
        <v>1</v>
      </c>
      <c r="B291" s="1765">
        <v>34</v>
      </c>
      <c r="C291" s="1766">
        <v>8.1</v>
      </c>
      <c r="D291" s="1767">
        <v>0.9</v>
      </c>
      <c r="E291" s="511" t="s">
        <v>364</v>
      </c>
      <c r="F291" s="495" t="s">
        <v>342</v>
      </c>
      <c r="G291" s="495" t="s">
        <v>1272</v>
      </c>
      <c r="H291" s="495" t="s">
        <v>745</v>
      </c>
      <c r="I291" s="1438" t="s">
        <v>1351</v>
      </c>
      <c r="J291" s="497" t="s">
        <v>465</v>
      </c>
      <c r="K291" s="497" t="s">
        <v>367</v>
      </c>
      <c r="L291" s="530">
        <v>3.97</v>
      </c>
      <c r="M291" s="1474"/>
      <c r="N291" s="1474">
        <v>3.75</v>
      </c>
      <c r="O291" s="1474"/>
      <c r="P291" s="1474"/>
      <c r="Q291" s="1474"/>
      <c r="R291" s="1474"/>
      <c r="S291" s="1474"/>
      <c r="T291" s="1474"/>
      <c r="U291" s="1474">
        <v>0.11</v>
      </c>
      <c r="V291" s="1474"/>
      <c r="W291" s="1474"/>
      <c r="X291" s="1475">
        <v>0.11</v>
      </c>
    </row>
    <row r="292" spans="1:24" ht="17.25">
      <c r="A292" s="504">
        <v>2</v>
      </c>
      <c r="B292" s="1464">
        <v>34</v>
      </c>
      <c r="C292" s="1432">
        <v>23.1</v>
      </c>
      <c r="D292" s="1432">
        <v>0.9</v>
      </c>
      <c r="E292" s="511" t="s">
        <v>364</v>
      </c>
      <c r="F292" s="504" t="s">
        <v>342</v>
      </c>
      <c r="G292" s="495" t="s">
        <v>1272</v>
      </c>
      <c r="H292" s="504" t="s">
        <v>49</v>
      </c>
      <c r="I292" s="504" t="s">
        <v>465</v>
      </c>
      <c r="J292" s="500" t="s">
        <v>465</v>
      </c>
      <c r="K292" s="500" t="s">
        <v>367</v>
      </c>
      <c r="L292" s="504">
        <v>3.22</v>
      </c>
      <c r="M292" s="504"/>
      <c r="N292" s="504">
        <v>3</v>
      </c>
      <c r="O292" s="504"/>
      <c r="P292" s="504"/>
      <c r="Q292" s="504"/>
      <c r="R292" s="504"/>
      <c r="S292" s="504"/>
      <c r="T292" s="504"/>
      <c r="U292" s="504">
        <v>0.11</v>
      </c>
      <c r="V292" s="510"/>
      <c r="W292" s="510"/>
      <c r="X292" s="510">
        <v>0.11</v>
      </c>
    </row>
    <row r="293" spans="1:24" ht="17.25">
      <c r="A293" s="1487">
        <v>3</v>
      </c>
      <c r="B293" s="1175">
        <v>39</v>
      </c>
      <c r="C293" s="1454" t="s">
        <v>1352</v>
      </c>
      <c r="D293" s="1175">
        <v>0.9</v>
      </c>
      <c r="E293" s="511" t="s">
        <v>364</v>
      </c>
      <c r="F293" s="498" t="s">
        <v>342</v>
      </c>
      <c r="G293" s="495" t="s">
        <v>1272</v>
      </c>
      <c r="H293" s="504" t="s">
        <v>49</v>
      </c>
      <c r="I293" s="504" t="s">
        <v>465</v>
      </c>
      <c r="J293" s="500" t="s">
        <v>465</v>
      </c>
      <c r="K293" s="500" t="s">
        <v>367</v>
      </c>
      <c r="L293" s="1497">
        <v>3.11</v>
      </c>
      <c r="M293" s="1498"/>
      <c r="N293" s="1498">
        <v>3</v>
      </c>
      <c r="O293" s="1498"/>
      <c r="P293" s="1498"/>
      <c r="Q293" s="1498"/>
      <c r="R293" s="1498"/>
      <c r="S293" s="1498"/>
      <c r="T293" s="1498"/>
      <c r="U293" s="1498">
        <v>0.11</v>
      </c>
      <c r="V293" s="1498"/>
      <c r="W293" s="1498"/>
      <c r="X293" s="1499"/>
    </row>
    <row r="294" spans="1:24" ht="17.25">
      <c r="A294" s="1174">
        <v>4</v>
      </c>
      <c r="B294" s="1175">
        <v>43</v>
      </c>
      <c r="C294" s="1454" t="s">
        <v>1353</v>
      </c>
      <c r="D294" s="1175">
        <v>0.9</v>
      </c>
      <c r="E294" s="1445" t="s">
        <v>364</v>
      </c>
      <c r="F294" s="1435" t="s">
        <v>215</v>
      </c>
      <c r="G294" s="1456" t="s">
        <v>1272</v>
      </c>
      <c r="H294" s="1435" t="s">
        <v>745</v>
      </c>
      <c r="I294" s="1174" t="s">
        <v>1354</v>
      </c>
      <c r="J294" s="1176" t="s">
        <v>465</v>
      </c>
      <c r="K294" s="1176" t="s">
        <v>367</v>
      </c>
      <c r="L294" s="1497">
        <v>3.97</v>
      </c>
      <c r="M294" s="1476"/>
      <c r="N294" s="1476">
        <v>3.75</v>
      </c>
      <c r="O294" s="1476"/>
      <c r="P294" s="1476"/>
      <c r="Q294" s="1476"/>
      <c r="R294" s="1476"/>
      <c r="S294" s="1476"/>
      <c r="T294" s="1476"/>
      <c r="U294" s="1476">
        <v>0.11</v>
      </c>
      <c r="V294" s="1476"/>
      <c r="W294" s="1476"/>
      <c r="X294" s="1500">
        <v>0.11</v>
      </c>
    </row>
    <row r="295" spans="1:24" ht="17.25">
      <c r="A295" s="1501">
        <v>5</v>
      </c>
      <c r="B295" s="1175">
        <v>43</v>
      </c>
      <c r="C295" s="1454" t="s">
        <v>854</v>
      </c>
      <c r="D295" s="1175">
        <v>0.9</v>
      </c>
      <c r="E295" s="1445" t="s">
        <v>364</v>
      </c>
      <c r="F295" s="1435" t="s">
        <v>342</v>
      </c>
      <c r="G295" s="1456" t="s">
        <v>1272</v>
      </c>
      <c r="H295" s="1435" t="s">
        <v>745</v>
      </c>
      <c r="I295" s="1174" t="s">
        <v>1354</v>
      </c>
      <c r="J295" s="1176" t="s">
        <v>465</v>
      </c>
      <c r="K295" s="1176" t="s">
        <v>367</v>
      </c>
      <c r="L295" s="1497">
        <v>3.75</v>
      </c>
      <c r="M295" s="1476"/>
      <c r="N295" s="1476">
        <v>3.75</v>
      </c>
      <c r="O295" s="1476"/>
      <c r="P295" s="1476"/>
      <c r="Q295" s="1476"/>
      <c r="R295" s="1476"/>
      <c r="S295" s="1476"/>
      <c r="T295" s="1476"/>
      <c r="U295" s="1476"/>
      <c r="V295" s="1476"/>
      <c r="W295" s="1476"/>
      <c r="X295" s="1500"/>
    </row>
    <row r="296" spans="1:24" ht="24.75" thickBot="1">
      <c r="A296" s="2227" t="s">
        <v>298</v>
      </c>
      <c r="B296" s="2227"/>
      <c r="C296" s="2227"/>
      <c r="D296" s="1768">
        <f>D295+D294+D293+D292+D291</f>
        <v>4.5</v>
      </c>
      <c r="E296" s="788"/>
      <c r="F296" s="788"/>
      <c r="G296" s="1180"/>
      <c r="H296" s="1180"/>
      <c r="I296" s="1181"/>
      <c r="J296" s="1182"/>
      <c r="K296" s="1182"/>
      <c r="L296" s="1183">
        <f>L295+L294+L293+L292+L291</f>
        <v>18.02</v>
      </c>
      <c r="M296" s="1183">
        <f aca="true" t="shared" si="15" ref="M296:X296">M295+M294+M293+M292+M291</f>
        <v>0</v>
      </c>
      <c r="N296" s="1183">
        <f t="shared" si="15"/>
        <v>17.25</v>
      </c>
      <c r="O296" s="1183">
        <f t="shared" si="15"/>
        <v>0</v>
      </c>
      <c r="P296" s="1183">
        <f t="shared" si="15"/>
        <v>0</v>
      </c>
      <c r="Q296" s="1183">
        <f t="shared" si="15"/>
        <v>0</v>
      </c>
      <c r="R296" s="1183">
        <f t="shared" si="15"/>
        <v>0</v>
      </c>
      <c r="S296" s="1183">
        <f t="shared" si="15"/>
        <v>0</v>
      </c>
      <c r="T296" s="1183">
        <f t="shared" si="15"/>
        <v>0</v>
      </c>
      <c r="U296" s="1183">
        <f t="shared" si="15"/>
        <v>0.44</v>
      </c>
      <c r="V296" s="1183">
        <f t="shared" si="15"/>
        <v>0</v>
      </c>
      <c r="W296" s="1183">
        <f t="shared" si="15"/>
        <v>0</v>
      </c>
      <c r="X296" s="1183">
        <f t="shared" si="15"/>
        <v>0.33</v>
      </c>
    </row>
    <row r="297" spans="1:22" ht="24.75" thickBot="1">
      <c r="A297" s="2228" t="s">
        <v>908</v>
      </c>
      <c r="B297" s="2229"/>
      <c r="C297" s="2229"/>
      <c r="D297" s="2229"/>
      <c r="E297" s="2229"/>
      <c r="F297" s="2229"/>
      <c r="G297" s="2229"/>
      <c r="H297" s="2229"/>
      <c r="I297" s="2229"/>
      <c r="J297" s="2229"/>
      <c r="K297" s="2229"/>
      <c r="L297" s="2229"/>
      <c r="M297" s="2229"/>
      <c r="N297" s="2229"/>
      <c r="O297" s="2229"/>
      <c r="P297" s="2229"/>
      <c r="Q297" s="2229"/>
      <c r="R297" s="2229"/>
      <c r="S297" s="2229"/>
      <c r="T297" s="2229"/>
      <c r="U297" s="2229"/>
      <c r="V297" s="2230"/>
    </row>
    <row r="298" spans="1:24" ht="34.5">
      <c r="A298" s="504">
        <v>1</v>
      </c>
      <c r="B298" s="503">
        <v>4</v>
      </c>
      <c r="C298" s="1433" t="s">
        <v>1284</v>
      </c>
      <c r="D298" s="1175">
        <v>0.9</v>
      </c>
      <c r="E298" s="1433" t="s">
        <v>309</v>
      </c>
      <c r="F298" s="498" t="s">
        <v>348</v>
      </c>
      <c r="G298" s="495" t="s">
        <v>1272</v>
      </c>
      <c r="H298" s="1444" t="s">
        <v>1362</v>
      </c>
      <c r="I298" s="498" t="s">
        <v>531</v>
      </c>
      <c r="J298" s="498" t="s">
        <v>465</v>
      </c>
      <c r="K298" s="1433" t="s">
        <v>1363</v>
      </c>
      <c r="L298" s="497">
        <v>5.95</v>
      </c>
      <c r="M298" s="500">
        <v>4.48</v>
      </c>
      <c r="N298" s="504">
        <v>0.8</v>
      </c>
      <c r="O298" s="504">
        <v>0.67</v>
      </c>
      <c r="P298" s="504"/>
      <c r="Q298" s="504"/>
      <c r="R298" s="504"/>
      <c r="S298" s="504"/>
      <c r="T298" s="504"/>
      <c r="U298" s="537"/>
      <c r="V298" s="537"/>
      <c r="W298" s="537"/>
      <c r="X298" s="537"/>
    </row>
    <row r="299" spans="1:24" ht="18">
      <c r="A299" s="511">
        <v>4</v>
      </c>
      <c r="B299" s="1430">
        <v>4</v>
      </c>
      <c r="C299" s="1431">
        <v>17.2</v>
      </c>
      <c r="D299" s="1432">
        <v>0.7</v>
      </c>
      <c r="E299" s="1433" t="s">
        <v>309</v>
      </c>
      <c r="F299" s="498" t="s">
        <v>387</v>
      </c>
      <c r="G299" s="495" t="s">
        <v>1272</v>
      </c>
      <c r="H299" s="503" t="s">
        <v>1364</v>
      </c>
      <c r="I299" s="498" t="s">
        <v>531</v>
      </c>
      <c r="J299" s="498" t="s">
        <v>465</v>
      </c>
      <c r="K299" s="504" t="s">
        <v>1156</v>
      </c>
      <c r="L299" s="497">
        <v>5.28</v>
      </c>
      <c r="M299" s="500">
        <v>4.48</v>
      </c>
      <c r="N299" s="504">
        <v>0.8</v>
      </c>
      <c r="O299" s="504"/>
      <c r="P299" s="504"/>
      <c r="Q299" s="504"/>
      <c r="R299" s="504"/>
      <c r="S299" s="504"/>
      <c r="T299" s="504"/>
      <c r="U299" s="537"/>
      <c r="V299" s="537"/>
      <c r="W299" s="537"/>
      <c r="X299" s="537"/>
    </row>
    <row r="300" spans="1:24" ht="18">
      <c r="A300" s="504">
        <v>5</v>
      </c>
      <c r="B300" s="1430">
        <v>5</v>
      </c>
      <c r="C300" s="1431">
        <v>8.3</v>
      </c>
      <c r="D300" s="1432">
        <v>0.7</v>
      </c>
      <c r="E300" s="1433" t="s">
        <v>309</v>
      </c>
      <c r="F300" s="498" t="s">
        <v>348</v>
      </c>
      <c r="G300" s="495" t="s">
        <v>1272</v>
      </c>
      <c r="H300" s="503" t="s">
        <v>1364</v>
      </c>
      <c r="I300" s="498" t="s">
        <v>531</v>
      </c>
      <c r="J300" s="498" t="s">
        <v>465</v>
      </c>
      <c r="K300" s="504" t="s">
        <v>1156</v>
      </c>
      <c r="L300" s="497">
        <v>5.28</v>
      </c>
      <c r="M300" s="500">
        <v>4.48</v>
      </c>
      <c r="N300" s="504">
        <v>0.8</v>
      </c>
      <c r="O300" s="504"/>
      <c r="P300" s="504"/>
      <c r="Q300" s="504"/>
      <c r="R300" s="504"/>
      <c r="S300" s="504"/>
      <c r="T300" s="511"/>
      <c r="U300" s="1437"/>
      <c r="V300" s="537"/>
      <c r="W300" s="537"/>
      <c r="X300" s="537"/>
    </row>
    <row r="301" spans="1:24" ht="18">
      <c r="A301" s="511">
        <v>6</v>
      </c>
      <c r="B301" s="503">
        <v>6</v>
      </c>
      <c r="C301" s="1433" t="s">
        <v>1365</v>
      </c>
      <c r="D301" s="1175">
        <v>1</v>
      </c>
      <c r="E301" s="1433" t="s">
        <v>309</v>
      </c>
      <c r="F301" s="498" t="s">
        <v>215</v>
      </c>
      <c r="G301" s="495" t="s">
        <v>1272</v>
      </c>
      <c r="H301" s="503" t="s">
        <v>1364</v>
      </c>
      <c r="I301" s="498" t="s">
        <v>531</v>
      </c>
      <c r="J301" s="498" t="s">
        <v>465</v>
      </c>
      <c r="K301" s="504" t="s">
        <v>1156</v>
      </c>
      <c r="L301" s="497">
        <v>7.54</v>
      </c>
      <c r="M301" s="500">
        <v>6.4</v>
      </c>
      <c r="N301" s="504">
        <v>1.14</v>
      </c>
      <c r="O301" s="504"/>
      <c r="P301" s="504"/>
      <c r="Q301" s="504"/>
      <c r="R301" s="504"/>
      <c r="S301" s="500"/>
      <c r="T301" s="497"/>
      <c r="U301" s="1437"/>
      <c r="V301" s="537"/>
      <c r="W301" s="537"/>
      <c r="X301" s="537"/>
    </row>
    <row r="302" spans="1:24" ht="18">
      <c r="A302" s="504">
        <v>7</v>
      </c>
      <c r="B302" s="503">
        <v>6</v>
      </c>
      <c r="C302" s="1433" t="s">
        <v>102</v>
      </c>
      <c r="D302" s="1175">
        <v>0.9</v>
      </c>
      <c r="E302" s="1433" t="s">
        <v>309</v>
      </c>
      <c r="F302" s="498" t="s">
        <v>825</v>
      </c>
      <c r="G302" s="495" t="s">
        <v>1272</v>
      </c>
      <c r="H302" s="503" t="s">
        <v>1364</v>
      </c>
      <c r="I302" s="498" t="s">
        <v>531</v>
      </c>
      <c r="J302" s="498" t="s">
        <v>465</v>
      </c>
      <c r="K302" s="504" t="s">
        <v>1156</v>
      </c>
      <c r="L302" s="497">
        <v>6.79</v>
      </c>
      <c r="M302" s="500">
        <v>5.76</v>
      </c>
      <c r="N302" s="504">
        <v>1.03</v>
      </c>
      <c r="O302" s="504"/>
      <c r="P302" s="500"/>
      <c r="Q302" s="504"/>
      <c r="R302" s="504"/>
      <c r="S302" s="504"/>
      <c r="T302" s="511"/>
      <c r="U302" s="511"/>
      <c r="V302" s="537"/>
      <c r="W302" s="537"/>
      <c r="X302" s="537"/>
    </row>
    <row r="303" spans="1:24" ht="18">
      <c r="A303" s="511">
        <v>8</v>
      </c>
      <c r="B303" s="1430">
        <v>12</v>
      </c>
      <c r="C303" s="1430" t="s">
        <v>101</v>
      </c>
      <c r="D303" s="1432">
        <v>0.9</v>
      </c>
      <c r="E303" s="1433" t="s">
        <v>309</v>
      </c>
      <c r="F303" s="498" t="s">
        <v>348</v>
      </c>
      <c r="G303" s="495" t="s">
        <v>1272</v>
      </c>
      <c r="H303" s="503" t="s">
        <v>1364</v>
      </c>
      <c r="I303" s="498" t="s">
        <v>531</v>
      </c>
      <c r="J303" s="498" t="s">
        <v>465</v>
      </c>
      <c r="K303" s="504" t="s">
        <v>1156</v>
      </c>
      <c r="L303" s="497">
        <v>6.79</v>
      </c>
      <c r="M303" s="500">
        <v>5.76</v>
      </c>
      <c r="N303" s="504">
        <v>1.03</v>
      </c>
      <c r="O303" s="504"/>
      <c r="P303" s="504"/>
      <c r="Q303" s="504"/>
      <c r="R303" s="504"/>
      <c r="S303" s="504"/>
      <c r="T303" s="504"/>
      <c r="U303" s="537"/>
      <c r="V303" s="537"/>
      <c r="W303" s="537"/>
      <c r="X303" s="537"/>
    </row>
    <row r="304" spans="1:24" ht="18">
      <c r="A304" s="504">
        <v>9</v>
      </c>
      <c r="B304" s="503">
        <v>17</v>
      </c>
      <c r="C304" s="1433" t="s">
        <v>113</v>
      </c>
      <c r="D304" s="1175">
        <v>0.9</v>
      </c>
      <c r="E304" s="1433" t="s">
        <v>309</v>
      </c>
      <c r="F304" s="498" t="s">
        <v>348</v>
      </c>
      <c r="G304" s="495" t="s">
        <v>1272</v>
      </c>
      <c r="H304" s="503" t="s">
        <v>1276</v>
      </c>
      <c r="I304" s="498" t="s">
        <v>531</v>
      </c>
      <c r="J304" s="498" t="s">
        <v>465</v>
      </c>
      <c r="K304" s="504" t="s">
        <v>1277</v>
      </c>
      <c r="L304" s="497">
        <v>6.79</v>
      </c>
      <c r="M304" s="500">
        <v>5.76</v>
      </c>
      <c r="N304" s="504"/>
      <c r="O304" s="504"/>
      <c r="P304" s="504"/>
      <c r="Q304" s="504"/>
      <c r="R304" s="504"/>
      <c r="S304" s="504">
        <v>1.03</v>
      </c>
      <c r="T304" s="504"/>
      <c r="U304" s="537"/>
      <c r="V304" s="537"/>
      <c r="W304" s="537"/>
      <c r="X304" s="537"/>
    </row>
    <row r="305" spans="1:24" ht="18">
      <c r="A305" s="511">
        <v>10</v>
      </c>
      <c r="B305" s="503">
        <v>18</v>
      </c>
      <c r="C305" s="1433" t="s">
        <v>906</v>
      </c>
      <c r="D305" s="1175">
        <v>1</v>
      </c>
      <c r="E305" s="1433" t="s">
        <v>309</v>
      </c>
      <c r="F305" s="498" t="s">
        <v>348</v>
      </c>
      <c r="G305" s="495" t="s">
        <v>1272</v>
      </c>
      <c r="H305" s="503" t="s">
        <v>1276</v>
      </c>
      <c r="I305" s="498" t="s">
        <v>531</v>
      </c>
      <c r="J305" s="498" t="s">
        <v>465</v>
      </c>
      <c r="K305" s="504" t="s">
        <v>1277</v>
      </c>
      <c r="L305" s="497">
        <v>7.54</v>
      </c>
      <c r="M305" s="500">
        <v>6.4</v>
      </c>
      <c r="N305" s="504"/>
      <c r="O305" s="504"/>
      <c r="P305" s="500"/>
      <c r="Q305" s="504"/>
      <c r="R305" s="504"/>
      <c r="S305" s="504">
        <v>1.14</v>
      </c>
      <c r="T305" s="504"/>
      <c r="U305" s="504"/>
      <c r="V305" s="537"/>
      <c r="W305" s="537"/>
      <c r="X305" s="537"/>
    </row>
    <row r="306" spans="1:24" ht="18">
      <c r="A306" s="1174">
        <v>11</v>
      </c>
      <c r="B306" s="1430">
        <v>18</v>
      </c>
      <c r="C306" s="1431">
        <v>20</v>
      </c>
      <c r="D306" s="1432">
        <v>0.6</v>
      </c>
      <c r="E306" s="1433" t="s">
        <v>309</v>
      </c>
      <c r="F306" s="498" t="s">
        <v>348</v>
      </c>
      <c r="G306" s="495" t="s">
        <v>900</v>
      </c>
      <c r="H306" s="503" t="s">
        <v>1276</v>
      </c>
      <c r="I306" s="498" t="s">
        <v>531</v>
      </c>
      <c r="J306" s="498" t="s">
        <v>465</v>
      </c>
      <c r="K306" s="504" t="s">
        <v>1277</v>
      </c>
      <c r="L306" s="497">
        <v>4.53</v>
      </c>
      <c r="M306" s="500">
        <v>3.84</v>
      </c>
      <c r="N306" s="500"/>
      <c r="O306" s="500"/>
      <c r="P306" s="500"/>
      <c r="Q306" s="500"/>
      <c r="R306" s="500"/>
      <c r="S306" s="500">
        <v>0.69</v>
      </c>
      <c r="T306" s="500"/>
      <c r="U306" s="1443"/>
      <c r="V306" s="1443"/>
      <c r="W306" s="1443"/>
      <c r="X306" s="1443"/>
    </row>
    <row r="307" spans="1:24" ht="34.5">
      <c r="A307" s="511">
        <v>12</v>
      </c>
      <c r="B307" s="503">
        <v>33</v>
      </c>
      <c r="C307" s="1433" t="s">
        <v>1063</v>
      </c>
      <c r="D307" s="1175">
        <v>1</v>
      </c>
      <c r="E307" s="1433" t="s">
        <v>309</v>
      </c>
      <c r="F307" s="498" t="s">
        <v>348</v>
      </c>
      <c r="G307" s="495" t="s">
        <v>1272</v>
      </c>
      <c r="H307" s="1434" t="s">
        <v>1273</v>
      </c>
      <c r="I307" s="1435" t="s">
        <v>531</v>
      </c>
      <c r="J307" s="1435" t="s">
        <v>465</v>
      </c>
      <c r="K307" s="1435" t="s">
        <v>903</v>
      </c>
      <c r="L307" s="1449">
        <v>7.08</v>
      </c>
      <c r="M307" s="1176">
        <v>4.8</v>
      </c>
      <c r="N307" s="1174">
        <v>1.14</v>
      </c>
      <c r="O307" s="1174"/>
      <c r="P307" s="1174">
        <v>1.14</v>
      </c>
      <c r="Q307" s="1174"/>
      <c r="R307" s="1174"/>
      <c r="S307" s="1174"/>
      <c r="T307" s="1174"/>
      <c r="U307" s="1506"/>
      <c r="V307" s="1506"/>
      <c r="W307" s="1506"/>
      <c r="X307" s="1506"/>
    </row>
    <row r="308" spans="1:24" ht="18">
      <c r="A308" s="504">
        <v>13</v>
      </c>
      <c r="B308" s="503">
        <v>34</v>
      </c>
      <c r="C308" s="1433" t="s">
        <v>904</v>
      </c>
      <c r="D308" s="1175">
        <v>1</v>
      </c>
      <c r="E308" s="1433" t="s">
        <v>309</v>
      </c>
      <c r="F308" s="498" t="s">
        <v>825</v>
      </c>
      <c r="G308" s="495" t="s">
        <v>1272</v>
      </c>
      <c r="H308" s="503" t="s">
        <v>1276</v>
      </c>
      <c r="I308" s="498" t="s">
        <v>531</v>
      </c>
      <c r="J308" s="498" t="s">
        <v>465</v>
      </c>
      <c r="K308" s="504" t="s">
        <v>1277</v>
      </c>
      <c r="L308" s="497">
        <v>7.54</v>
      </c>
      <c r="M308" s="500">
        <v>6.4</v>
      </c>
      <c r="N308" s="500"/>
      <c r="O308" s="504"/>
      <c r="P308" s="504"/>
      <c r="Q308" s="504"/>
      <c r="R308" s="504"/>
      <c r="S308" s="504">
        <v>1.14</v>
      </c>
      <c r="T308" s="504"/>
      <c r="U308" s="504"/>
      <c r="V308" s="537"/>
      <c r="W308" s="537"/>
      <c r="X308" s="537"/>
    </row>
    <row r="309" spans="1:24" ht="18">
      <c r="A309" s="504">
        <v>14</v>
      </c>
      <c r="B309" s="1464">
        <v>35</v>
      </c>
      <c r="C309" s="1432">
        <v>3.1</v>
      </c>
      <c r="D309" s="1432">
        <v>0.4</v>
      </c>
      <c r="E309" s="1454" t="s">
        <v>309</v>
      </c>
      <c r="F309" s="1435" t="s">
        <v>348</v>
      </c>
      <c r="G309" s="1456" t="s">
        <v>1272</v>
      </c>
      <c r="H309" s="503" t="s">
        <v>1364</v>
      </c>
      <c r="I309" s="498" t="s">
        <v>531</v>
      </c>
      <c r="J309" s="498" t="s">
        <v>465</v>
      </c>
      <c r="K309" s="504" t="s">
        <v>1156</v>
      </c>
      <c r="L309" s="1449">
        <v>3.02</v>
      </c>
      <c r="M309" s="1176">
        <v>2.56</v>
      </c>
      <c r="N309" s="1174">
        <v>0.46</v>
      </c>
      <c r="O309" s="1174"/>
      <c r="P309" s="1174"/>
      <c r="Q309" s="1174"/>
      <c r="R309" s="1174"/>
      <c r="S309" s="1174"/>
      <c r="T309" s="1174"/>
      <c r="U309" s="1506"/>
      <c r="V309" s="1506"/>
      <c r="W309" s="1506"/>
      <c r="X309" s="1506"/>
    </row>
    <row r="310" spans="1:24" ht="24">
      <c r="A310" s="2231" t="s">
        <v>298</v>
      </c>
      <c r="B310" s="2232"/>
      <c r="C310" s="2233"/>
      <c r="D310" s="759">
        <f>D309+D308+D307+D306+D305+D304+D303+D302+D301+D300+D299+D298</f>
        <v>10</v>
      </c>
      <c r="E310" s="753"/>
      <c r="F310" s="758"/>
      <c r="G310" s="758"/>
      <c r="H310" s="763"/>
      <c r="I310" s="758"/>
      <c r="J310" s="758"/>
      <c r="K310" s="758"/>
      <c r="L310" s="755">
        <f>L309+L308+L307+L306+L305+L304+L303+L302+L301+L300+L299+L298</f>
        <v>74.13</v>
      </c>
      <c r="M310" s="755">
        <f aca="true" t="shared" si="16" ref="M310:X310">M309+M308+M307+M306+M305+M304+M303+M302+M301+M300+M299+M298</f>
        <v>61.120000000000005</v>
      </c>
      <c r="N310" s="755">
        <f t="shared" si="16"/>
        <v>7.199999999999999</v>
      </c>
      <c r="O310" s="755">
        <f t="shared" si="16"/>
        <v>0.67</v>
      </c>
      <c r="P310" s="755">
        <f t="shared" si="16"/>
        <v>1.14</v>
      </c>
      <c r="Q310" s="755">
        <f t="shared" si="16"/>
        <v>0</v>
      </c>
      <c r="R310" s="755">
        <f t="shared" si="16"/>
        <v>0</v>
      </c>
      <c r="S310" s="755">
        <f t="shared" si="16"/>
        <v>4</v>
      </c>
      <c r="T310" s="755">
        <f t="shared" si="16"/>
        <v>0</v>
      </c>
      <c r="U310" s="755">
        <f t="shared" si="16"/>
        <v>0</v>
      </c>
      <c r="V310" s="755">
        <f t="shared" si="16"/>
        <v>0</v>
      </c>
      <c r="W310" s="755">
        <f t="shared" si="16"/>
        <v>0</v>
      </c>
      <c r="X310" s="755">
        <f t="shared" si="16"/>
        <v>0</v>
      </c>
    </row>
    <row r="311" spans="1:22" ht="22.5">
      <c r="A311" s="765" t="s">
        <v>747</v>
      </c>
      <c r="B311" s="765"/>
      <c r="C311" s="765"/>
      <c r="D311" s="765"/>
      <c r="E311" s="765"/>
      <c r="F311" s="765"/>
      <c r="G311" s="765"/>
      <c r="H311" s="771"/>
      <c r="I311" s="772"/>
      <c r="J311" s="772"/>
      <c r="K311" s="772"/>
      <c r="L311" s="773"/>
      <c r="M311" s="773"/>
      <c r="N311" s="773"/>
      <c r="O311" s="773"/>
      <c r="P311" s="773"/>
      <c r="Q311" s="773"/>
      <c r="R311" s="773"/>
      <c r="S311" s="766"/>
      <c r="T311" s="766"/>
      <c r="U311" s="53"/>
      <c r="V311" s="53"/>
    </row>
    <row r="312" spans="1:24" ht="18">
      <c r="A312" s="511">
        <v>14</v>
      </c>
      <c r="B312" s="503">
        <v>4</v>
      </c>
      <c r="C312" s="1433" t="s">
        <v>1366</v>
      </c>
      <c r="D312" s="503">
        <v>0.3</v>
      </c>
      <c r="E312" s="1433" t="s">
        <v>309</v>
      </c>
      <c r="F312" s="498" t="s">
        <v>387</v>
      </c>
      <c r="G312" s="495" t="s">
        <v>1272</v>
      </c>
      <c r="H312" s="1444"/>
      <c r="I312" s="498"/>
      <c r="J312" s="498"/>
      <c r="K312" s="498"/>
      <c r="L312" s="500"/>
      <c r="M312" s="500"/>
      <c r="N312" s="504"/>
      <c r="O312" s="504"/>
      <c r="P312" s="504"/>
      <c r="Q312" s="504"/>
      <c r="R312" s="504"/>
      <c r="S312" s="504"/>
      <c r="T312" s="504"/>
      <c r="U312" s="537"/>
      <c r="V312" s="537"/>
      <c r="W312" s="537"/>
      <c r="X312" s="537"/>
    </row>
    <row r="313" spans="1:24" ht="18">
      <c r="A313" s="504">
        <v>15</v>
      </c>
      <c r="B313" s="1430">
        <v>4</v>
      </c>
      <c r="C313" s="1431">
        <v>17.1</v>
      </c>
      <c r="D313" s="1432">
        <v>0.7</v>
      </c>
      <c r="E313" s="1433" t="s">
        <v>341</v>
      </c>
      <c r="F313" s="498" t="s">
        <v>387</v>
      </c>
      <c r="G313" s="495" t="s">
        <v>900</v>
      </c>
      <c r="H313" s="1444"/>
      <c r="I313" s="498"/>
      <c r="J313" s="498"/>
      <c r="K313" s="498"/>
      <c r="L313" s="497"/>
      <c r="M313" s="500"/>
      <c r="N313" s="500"/>
      <c r="O313" s="500"/>
      <c r="P313" s="500"/>
      <c r="Q313" s="500"/>
      <c r="R313" s="500"/>
      <c r="S313" s="500"/>
      <c r="T313" s="500"/>
      <c r="U313" s="1443"/>
      <c r="V313" s="1443"/>
      <c r="W313" s="1443"/>
      <c r="X313" s="1443"/>
    </row>
    <row r="314" spans="1:24" ht="18">
      <c r="A314" s="511">
        <v>16</v>
      </c>
      <c r="B314" s="503">
        <v>5</v>
      </c>
      <c r="C314" s="1433" t="s">
        <v>894</v>
      </c>
      <c r="D314" s="503">
        <v>0.9</v>
      </c>
      <c r="E314" s="1433" t="s">
        <v>309</v>
      </c>
      <c r="F314" s="498" t="s">
        <v>348</v>
      </c>
      <c r="G314" s="495" t="s">
        <v>1272</v>
      </c>
      <c r="H314" s="1444"/>
      <c r="I314" s="498"/>
      <c r="J314" s="498"/>
      <c r="K314" s="498"/>
      <c r="L314" s="497"/>
      <c r="M314" s="500"/>
      <c r="N314" s="504"/>
      <c r="O314" s="504"/>
      <c r="P314" s="504"/>
      <c r="Q314" s="504"/>
      <c r="R314" s="504"/>
      <c r="S314" s="504"/>
      <c r="T314" s="504"/>
      <c r="U314" s="537"/>
      <c r="V314" s="537"/>
      <c r="W314" s="537"/>
      <c r="X314" s="537"/>
    </row>
    <row r="315" spans="1:24" ht="18">
      <c r="A315" s="504">
        <v>17</v>
      </c>
      <c r="B315" s="503">
        <v>5</v>
      </c>
      <c r="C315" s="1433" t="s">
        <v>1306</v>
      </c>
      <c r="D315" s="503">
        <v>0.3</v>
      </c>
      <c r="E315" s="1433" t="s">
        <v>741</v>
      </c>
      <c r="F315" s="498" t="s">
        <v>348</v>
      </c>
      <c r="G315" s="495" t="s">
        <v>1272</v>
      </c>
      <c r="H315" s="1444"/>
      <c r="I315" s="498"/>
      <c r="J315" s="498"/>
      <c r="K315" s="498"/>
      <c r="L315" s="497"/>
      <c r="M315" s="500"/>
      <c r="N315" s="504"/>
      <c r="O315" s="504"/>
      <c r="P315" s="504"/>
      <c r="Q315" s="504"/>
      <c r="R315" s="504"/>
      <c r="S315" s="504"/>
      <c r="T315" s="504"/>
      <c r="U315" s="537"/>
      <c r="V315" s="537"/>
      <c r="W315" s="537"/>
      <c r="X315" s="537"/>
    </row>
    <row r="316" spans="1:24" ht="18">
      <c r="A316" s="511">
        <v>18</v>
      </c>
      <c r="B316" s="503">
        <v>6</v>
      </c>
      <c r="C316" s="1433" t="s">
        <v>1311</v>
      </c>
      <c r="D316" s="503">
        <v>0.9</v>
      </c>
      <c r="E316" s="1433" t="s">
        <v>309</v>
      </c>
      <c r="F316" s="498" t="s">
        <v>348</v>
      </c>
      <c r="G316" s="495" t="s">
        <v>1272</v>
      </c>
      <c r="H316" s="1444"/>
      <c r="I316" s="498"/>
      <c r="J316" s="498"/>
      <c r="K316" s="498"/>
      <c r="L316" s="497"/>
      <c r="M316" s="500"/>
      <c r="N316" s="504"/>
      <c r="O316" s="504"/>
      <c r="P316" s="504"/>
      <c r="Q316" s="504"/>
      <c r="R316" s="504"/>
      <c r="S316" s="504"/>
      <c r="T316" s="504"/>
      <c r="U316" s="537"/>
      <c r="V316" s="537"/>
      <c r="W316" s="537"/>
      <c r="X316" s="537"/>
    </row>
    <row r="317" spans="1:24" ht="18">
      <c r="A317" s="504">
        <v>19</v>
      </c>
      <c r="B317" s="504">
        <v>13</v>
      </c>
      <c r="C317" s="504">
        <v>8.1</v>
      </c>
      <c r="D317" s="504">
        <v>0.7</v>
      </c>
      <c r="E317" s="504" t="s">
        <v>309</v>
      </c>
      <c r="F317" s="504" t="s">
        <v>348</v>
      </c>
      <c r="G317" s="495" t="s">
        <v>900</v>
      </c>
      <c r="H317" s="1444"/>
      <c r="I317" s="498"/>
      <c r="J317" s="498"/>
      <c r="K317" s="498"/>
      <c r="L317" s="497"/>
      <c r="M317" s="500"/>
      <c r="N317" s="504"/>
      <c r="O317" s="504"/>
      <c r="P317" s="504"/>
      <c r="Q317" s="504"/>
      <c r="R317" s="504"/>
      <c r="S317" s="504"/>
      <c r="T317" s="504"/>
      <c r="U317" s="537"/>
      <c r="V317" s="537"/>
      <c r="W317" s="537"/>
      <c r="X317" s="537"/>
    </row>
    <row r="318" spans="1:24" ht="18">
      <c r="A318" s="511">
        <v>20</v>
      </c>
      <c r="B318" s="504">
        <v>28</v>
      </c>
      <c r="C318" s="504">
        <v>6.1</v>
      </c>
      <c r="D318" s="504">
        <v>1</v>
      </c>
      <c r="E318" s="504" t="s">
        <v>341</v>
      </c>
      <c r="F318" s="504" t="s">
        <v>342</v>
      </c>
      <c r="G318" s="495" t="s">
        <v>900</v>
      </c>
      <c r="H318" s="1444"/>
      <c r="I318" s="498"/>
      <c r="J318" s="498"/>
      <c r="K318" s="498"/>
      <c r="L318" s="497"/>
      <c r="M318" s="500"/>
      <c r="N318" s="504"/>
      <c r="O318" s="504"/>
      <c r="P318" s="504"/>
      <c r="Q318" s="504"/>
      <c r="R318" s="504"/>
      <c r="S318" s="504"/>
      <c r="T318" s="504"/>
      <c r="U318" s="537"/>
      <c r="V318" s="537"/>
      <c r="W318" s="537"/>
      <c r="X318" s="537"/>
    </row>
    <row r="319" spans="1:24" ht="18">
      <c r="A319" s="504">
        <v>21</v>
      </c>
      <c r="B319" s="503">
        <v>32</v>
      </c>
      <c r="C319" s="1433" t="s">
        <v>1367</v>
      </c>
      <c r="D319" s="503">
        <v>1</v>
      </c>
      <c r="E319" s="1433" t="s">
        <v>309</v>
      </c>
      <c r="F319" s="498" t="s">
        <v>348</v>
      </c>
      <c r="G319" s="495" t="s">
        <v>1272</v>
      </c>
      <c r="H319" s="1444"/>
      <c r="I319" s="498"/>
      <c r="J319" s="498"/>
      <c r="K319" s="498"/>
      <c r="L319" s="497"/>
      <c r="M319" s="500"/>
      <c r="N319" s="504"/>
      <c r="O319" s="504"/>
      <c r="P319" s="504"/>
      <c r="Q319" s="504"/>
      <c r="R319" s="504"/>
      <c r="S319" s="504"/>
      <c r="T319" s="504"/>
      <c r="U319" s="537"/>
      <c r="V319" s="537"/>
      <c r="W319" s="537"/>
      <c r="X319" s="537"/>
    </row>
    <row r="320" spans="1:24" ht="18">
      <c r="A320" s="511">
        <v>13</v>
      </c>
      <c r="B320" s="503">
        <v>32</v>
      </c>
      <c r="C320" s="1433" t="s">
        <v>1144</v>
      </c>
      <c r="D320" s="503">
        <v>0.7</v>
      </c>
      <c r="E320" s="1433" t="s">
        <v>309</v>
      </c>
      <c r="F320" s="498" t="s">
        <v>348</v>
      </c>
      <c r="G320" s="495" t="s">
        <v>1272</v>
      </c>
      <c r="H320" s="1444"/>
      <c r="I320" s="498"/>
      <c r="J320" s="498"/>
      <c r="K320" s="498"/>
      <c r="L320" s="497"/>
      <c r="M320" s="500"/>
      <c r="N320" s="504"/>
      <c r="O320" s="504"/>
      <c r="P320" s="504"/>
      <c r="Q320" s="504"/>
      <c r="R320" s="504"/>
      <c r="S320" s="504"/>
      <c r="T320" s="504"/>
      <c r="U320" s="537"/>
      <c r="V320" s="537"/>
      <c r="W320" s="537"/>
      <c r="X320" s="537"/>
    </row>
    <row r="321" spans="1:24" ht="18">
      <c r="A321" s="511">
        <v>15</v>
      </c>
      <c r="B321" s="1430">
        <v>32</v>
      </c>
      <c r="C321" s="1431">
        <v>9.1</v>
      </c>
      <c r="D321" s="1432">
        <v>0.2</v>
      </c>
      <c r="E321" s="1433" t="s">
        <v>309</v>
      </c>
      <c r="F321" s="498" t="s">
        <v>348</v>
      </c>
      <c r="G321" s="495" t="s">
        <v>900</v>
      </c>
      <c r="H321" s="1444"/>
      <c r="I321" s="498"/>
      <c r="J321" s="498"/>
      <c r="K321" s="498"/>
      <c r="L321" s="497"/>
      <c r="M321" s="500"/>
      <c r="N321" s="500"/>
      <c r="O321" s="500"/>
      <c r="P321" s="500"/>
      <c r="Q321" s="500"/>
      <c r="R321" s="500"/>
      <c r="S321" s="500"/>
      <c r="T321" s="500"/>
      <c r="U321" s="1443"/>
      <c r="V321" s="1443"/>
      <c r="W321" s="1443"/>
      <c r="X321" s="1443"/>
    </row>
    <row r="322" spans="1:24" ht="18">
      <c r="A322" s="504">
        <v>16</v>
      </c>
      <c r="B322" s="1430">
        <v>33</v>
      </c>
      <c r="C322" s="1431">
        <v>3.4</v>
      </c>
      <c r="D322" s="1432">
        <v>0.1</v>
      </c>
      <c r="E322" s="1433" t="s">
        <v>309</v>
      </c>
      <c r="F322" s="498" t="s">
        <v>825</v>
      </c>
      <c r="G322" s="495" t="s">
        <v>900</v>
      </c>
      <c r="H322" s="1444"/>
      <c r="I322" s="498"/>
      <c r="J322" s="498"/>
      <c r="K322" s="498"/>
      <c r="L322" s="497"/>
      <c r="M322" s="500"/>
      <c r="N322" s="500"/>
      <c r="O322" s="500"/>
      <c r="P322" s="500"/>
      <c r="Q322" s="500"/>
      <c r="R322" s="500"/>
      <c r="S322" s="500"/>
      <c r="T322" s="500"/>
      <c r="U322" s="1443"/>
      <c r="V322" s="1443"/>
      <c r="W322" s="1443"/>
      <c r="X322" s="1443"/>
    </row>
    <row r="323" spans="1:22" ht="24">
      <c r="A323" s="2231" t="s">
        <v>298</v>
      </c>
      <c r="B323" s="2232"/>
      <c r="C323" s="2233"/>
      <c r="D323" s="1769">
        <f>D322+D321+D320+D319+D318+D317+D316+D315+D314+D313+D312</f>
        <v>6.800000000000001</v>
      </c>
      <c r="E323" s="758"/>
      <c r="F323" s="758"/>
      <c r="G323" s="758"/>
      <c r="H323" s="771"/>
      <c r="I323" s="758"/>
      <c r="J323" s="761"/>
      <c r="K323" s="761"/>
      <c r="L323" s="778"/>
      <c r="M323" s="778"/>
      <c r="N323" s="778"/>
      <c r="O323" s="778"/>
      <c r="P323" s="778"/>
      <c r="Q323" s="778"/>
      <c r="R323" s="778"/>
      <c r="S323" s="778"/>
      <c r="T323" s="778"/>
      <c r="U323" s="778"/>
      <c r="V323" s="778"/>
    </row>
    <row r="324" spans="1:22" ht="24">
      <c r="A324" s="2234" t="s">
        <v>244</v>
      </c>
      <c r="B324" s="2234"/>
      <c r="C324" s="2234"/>
      <c r="D324" s="1770">
        <f>D323+D310</f>
        <v>16.8</v>
      </c>
      <c r="E324" s="518"/>
      <c r="F324" s="770"/>
      <c r="G324" s="754"/>
      <c r="H324" s="754"/>
      <c r="I324" s="758"/>
      <c r="J324" s="761"/>
      <c r="K324" s="761"/>
      <c r="L324" s="778"/>
      <c r="M324" s="778"/>
      <c r="N324" s="778"/>
      <c r="O324" s="778"/>
      <c r="P324" s="778"/>
      <c r="Q324" s="778"/>
      <c r="R324" s="778"/>
      <c r="S324" s="778"/>
      <c r="T324" s="778"/>
      <c r="U324" s="778"/>
      <c r="V324" s="778"/>
    </row>
    <row r="325" spans="1:22" ht="18" thickBot="1">
      <c r="A325" s="2275" t="s">
        <v>780</v>
      </c>
      <c r="B325" s="2276"/>
      <c r="C325" s="2276"/>
      <c r="D325" s="2276"/>
      <c r="E325" s="2276"/>
      <c r="F325" s="2276"/>
      <c r="G325" s="2276"/>
      <c r="H325" s="2276"/>
      <c r="I325" s="2276"/>
      <c r="J325" s="2276"/>
      <c r="K325" s="2276"/>
      <c r="L325" s="2276"/>
      <c r="M325" s="2276"/>
      <c r="N325" s="2276"/>
      <c r="O325" s="2276"/>
      <c r="P325" s="2276"/>
      <c r="Q325" s="2276"/>
      <c r="R325" s="2276"/>
      <c r="S325" s="2276"/>
      <c r="T325" s="2276"/>
      <c r="U325" s="2276"/>
      <c r="V325" s="2277"/>
    </row>
    <row r="326" spans="1:24" ht="17.25">
      <c r="A326" s="525">
        <v>1</v>
      </c>
      <c r="B326" s="1464">
        <v>7</v>
      </c>
      <c r="C326" s="1432">
        <v>8.1</v>
      </c>
      <c r="D326" s="1432">
        <v>0.9</v>
      </c>
      <c r="E326" s="1445" t="s">
        <v>309</v>
      </c>
      <c r="F326" s="1456" t="s">
        <v>342</v>
      </c>
      <c r="G326" s="495" t="s">
        <v>900</v>
      </c>
      <c r="H326" s="1444" t="s">
        <v>1355</v>
      </c>
      <c r="I326" s="498" t="s">
        <v>531</v>
      </c>
      <c r="J326" s="525" t="s">
        <v>465</v>
      </c>
      <c r="K326" s="495" t="s">
        <v>1156</v>
      </c>
      <c r="L326" s="1485">
        <v>6.66</v>
      </c>
      <c r="M326" s="1480">
        <v>5.76</v>
      </c>
      <c r="N326" s="1480">
        <v>0.9</v>
      </c>
      <c r="O326" s="1480"/>
      <c r="P326" s="1480"/>
      <c r="Q326" s="1480"/>
      <c r="R326" s="1480"/>
      <c r="S326" s="1480"/>
      <c r="T326" s="1480"/>
      <c r="U326" s="1480"/>
      <c r="V326" s="1480"/>
      <c r="W326" s="1480"/>
      <c r="X326" s="1480"/>
    </row>
    <row r="327" spans="1:24" ht="17.25">
      <c r="A327" s="518">
        <v>2</v>
      </c>
      <c r="B327" s="1430">
        <v>12</v>
      </c>
      <c r="C327" s="1431">
        <v>6.1</v>
      </c>
      <c r="D327" s="1432">
        <v>1</v>
      </c>
      <c r="E327" s="511" t="s">
        <v>364</v>
      </c>
      <c r="F327" s="498" t="s">
        <v>342</v>
      </c>
      <c r="G327" s="495" t="s">
        <v>1272</v>
      </c>
      <c r="H327" s="1444" t="s">
        <v>1356</v>
      </c>
      <c r="I327" s="498" t="s">
        <v>531</v>
      </c>
      <c r="J327" s="525" t="s">
        <v>465</v>
      </c>
      <c r="K327" s="500" t="s">
        <v>1357</v>
      </c>
      <c r="L327" s="1485">
        <f>M327+N327+O327+P327+Q327+R327+S327+T327+U327+V327+W327+X327</f>
        <v>4.59</v>
      </c>
      <c r="M327" s="1481"/>
      <c r="N327" s="1481">
        <v>4.11</v>
      </c>
      <c r="O327" s="1481"/>
      <c r="P327" s="1481"/>
      <c r="Q327" s="1481"/>
      <c r="R327" s="1481"/>
      <c r="S327" s="1481"/>
      <c r="T327" s="1481"/>
      <c r="U327" s="1481"/>
      <c r="V327" s="1481"/>
      <c r="W327" s="1481"/>
      <c r="X327" s="1481">
        <v>0.48</v>
      </c>
    </row>
    <row r="328" spans="1:24" ht="17.25">
      <c r="A328" s="525">
        <v>3</v>
      </c>
      <c r="B328" s="503">
        <v>12</v>
      </c>
      <c r="C328" s="1433" t="s">
        <v>102</v>
      </c>
      <c r="D328" s="1175">
        <v>0.9</v>
      </c>
      <c r="E328" s="511" t="s">
        <v>364</v>
      </c>
      <c r="F328" s="498" t="s">
        <v>342</v>
      </c>
      <c r="G328" s="495" t="s">
        <v>1272</v>
      </c>
      <c r="H328" s="1444" t="s">
        <v>1356</v>
      </c>
      <c r="I328" s="498" t="s">
        <v>531</v>
      </c>
      <c r="J328" s="525" t="s">
        <v>465</v>
      </c>
      <c r="K328" s="500" t="s">
        <v>1357</v>
      </c>
      <c r="L328" s="1485">
        <v>4.59</v>
      </c>
      <c r="M328" s="1481"/>
      <c r="N328" s="1481">
        <v>4.11</v>
      </c>
      <c r="O328" s="1481"/>
      <c r="P328" s="1481"/>
      <c r="Q328" s="1481"/>
      <c r="R328" s="1481"/>
      <c r="S328" s="1481"/>
      <c r="T328" s="1481"/>
      <c r="U328" s="1481"/>
      <c r="V328" s="1481"/>
      <c r="W328" s="1481"/>
      <c r="X328" s="1481">
        <v>0.48</v>
      </c>
    </row>
    <row r="329" spans="1:24" ht="17.25">
      <c r="A329" s="518">
        <v>4</v>
      </c>
      <c r="B329" s="503">
        <v>13</v>
      </c>
      <c r="C329" s="1433" t="s">
        <v>1358</v>
      </c>
      <c r="D329" s="1175">
        <v>1</v>
      </c>
      <c r="E329" s="511" t="s">
        <v>364</v>
      </c>
      <c r="F329" s="498" t="s">
        <v>342</v>
      </c>
      <c r="G329" s="495" t="s">
        <v>1272</v>
      </c>
      <c r="H329" s="1444" t="s">
        <v>1359</v>
      </c>
      <c r="I329" s="498" t="s">
        <v>531</v>
      </c>
      <c r="J329" s="518" t="s">
        <v>465</v>
      </c>
      <c r="K329" s="500" t="s">
        <v>1346</v>
      </c>
      <c r="L329" s="1485">
        <v>5.3</v>
      </c>
      <c r="M329" s="1481"/>
      <c r="N329" s="1481">
        <v>4.57</v>
      </c>
      <c r="O329" s="1481"/>
      <c r="P329" s="1481"/>
      <c r="Q329" s="1481"/>
      <c r="R329" s="1481"/>
      <c r="S329" s="1481"/>
      <c r="T329" s="1481"/>
      <c r="U329" s="1481">
        <v>0.53</v>
      </c>
      <c r="V329" s="1481"/>
      <c r="W329" s="1481"/>
      <c r="X329" s="1481">
        <v>0.2</v>
      </c>
    </row>
    <row r="330" spans="1:24" ht="17.25">
      <c r="A330" s="525">
        <v>5</v>
      </c>
      <c r="B330" s="1464">
        <v>13</v>
      </c>
      <c r="C330" s="1432">
        <v>23.1</v>
      </c>
      <c r="D330" s="1432">
        <v>1</v>
      </c>
      <c r="E330" s="1445" t="s">
        <v>364</v>
      </c>
      <c r="F330" s="1435" t="s">
        <v>373</v>
      </c>
      <c r="G330" s="495" t="s">
        <v>900</v>
      </c>
      <c r="H330" s="498" t="s">
        <v>907</v>
      </c>
      <c r="I330" s="498" t="s">
        <v>531</v>
      </c>
      <c r="J330" s="525" t="s">
        <v>465</v>
      </c>
      <c r="K330" s="500" t="s">
        <v>367</v>
      </c>
      <c r="L330" s="1485">
        <v>5</v>
      </c>
      <c r="M330" s="1481"/>
      <c r="N330" s="1481">
        <v>5</v>
      </c>
      <c r="O330" s="1481"/>
      <c r="P330" s="1481"/>
      <c r="Q330" s="1481"/>
      <c r="R330" s="1481"/>
      <c r="S330" s="1481"/>
      <c r="T330" s="1481"/>
      <c r="U330" s="1481"/>
      <c r="V330" s="1481"/>
      <c r="W330" s="1481"/>
      <c r="X330" s="1481"/>
    </row>
    <row r="331" spans="1:24" ht="17.25">
      <c r="A331" s="518">
        <v>6</v>
      </c>
      <c r="B331" s="1430">
        <v>20</v>
      </c>
      <c r="C331" s="1431">
        <v>10.2</v>
      </c>
      <c r="D331" s="1432">
        <v>0.8</v>
      </c>
      <c r="E331" s="511" t="s">
        <v>364</v>
      </c>
      <c r="F331" s="498" t="s">
        <v>215</v>
      </c>
      <c r="G331" s="495" t="s">
        <v>1272</v>
      </c>
      <c r="H331" s="498" t="s">
        <v>710</v>
      </c>
      <c r="I331" s="498" t="s">
        <v>531</v>
      </c>
      <c r="J331" s="525" t="s">
        <v>465</v>
      </c>
      <c r="K331" s="500" t="s">
        <v>367</v>
      </c>
      <c r="L331" s="1485">
        <v>4.57</v>
      </c>
      <c r="M331" s="1481"/>
      <c r="N331" s="1481">
        <v>4.57</v>
      </c>
      <c r="O331" s="1481"/>
      <c r="P331" s="1481"/>
      <c r="Q331" s="1481"/>
      <c r="R331" s="1481"/>
      <c r="S331" s="1481"/>
      <c r="T331" s="1481"/>
      <c r="U331" s="1481"/>
      <c r="V331" s="1481"/>
      <c r="W331" s="1481"/>
      <c r="X331" s="1481"/>
    </row>
    <row r="332" spans="1:24" ht="17.25">
      <c r="A332" s="525">
        <v>7</v>
      </c>
      <c r="B332" s="503">
        <v>29</v>
      </c>
      <c r="C332" s="1433" t="s">
        <v>258</v>
      </c>
      <c r="D332" s="1175">
        <v>1</v>
      </c>
      <c r="E332" s="511" t="s">
        <v>309</v>
      </c>
      <c r="F332" s="498" t="s">
        <v>342</v>
      </c>
      <c r="G332" s="495" t="s">
        <v>1272</v>
      </c>
      <c r="H332" s="1434" t="s">
        <v>1360</v>
      </c>
      <c r="I332" s="1435" t="s">
        <v>531</v>
      </c>
      <c r="J332" s="1456" t="s">
        <v>465</v>
      </c>
      <c r="K332" s="1435" t="s">
        <v>903</v>
      </c>
      <c r="L332" s="1485">
        <v>7.54</v>
      </c>
      <c r="M332" s="1481">
        <v>4.8</v>
      </c>
      <c r="N332" s="1481">
        <v>1.14</v>
      </c>
      <c r="O332" s="1481"/>
      <c r="P332" s="1481">
        <v>1.6</v>
      </c>
      <c r="Q332" s="1481"/>
      <c r="R332" s="1481"/>
      <c r="S332" s="1481"/>
      <c r="T332" s="1481"/>
      <c r="U332" s="1481"/>
      <c r="V332" s="1481"/>
      <c r="W332" s="1481"/>
      <c r="X332" s="1481"/>
    </row>
    <row r="333" spans="1:24" ht="17.25">
      <c r="A333" s="518">
        <v>8</v>
      </c>
      <c r="B333" s="1430">
        <v>45</v>
      </c>
      <c r="C333" s="1431">
        <v>10.1</v>
      </c>
      <c r="D333" s="1432">
        <v>1</v>
      </c>
      <c r="E333" s="511" t="s">
        <v>220</v>
      </c>
      <c r="F333" s="495" t="s">
        <v>349</v>
      </c>
      <c r="G333" s="495" t="s">
        <v>1272</v>
      </c>
      <c r="H333" s="1502" t="s">
        <v>710</v>
      </c>
      <c r="I333" s="498" t="s">
        <v>531</v>
      </c>
      <c r="J333" s="525" t="s">
        <v>465</v>
      </c>
      <c r="K333" s="496" t="s">
        <v>774</v>
      </c>
      <c r="L333" s="1485">
        <v>5.71</v>
      </c>
      <c r="M333" s="1481"/>
      <c r="N333" s="1481"/>
      <c r="O333" s="1481"/>
      <c r="P333" s="1481"/>
      <c r="Q333" s="1481">
        <v>5.71</v>
      </c>
      <c r="R333" s="1481"/>
      <c r="S333" s="1481"/>
      <c r="T333" s="1481"/>
      <c r="U333" s="1481"/>
      <c r="V333" s="1481"/>
      <c r="W333" s="1481"/>
      <c r="X333" s="1481"/>
    </row>
    <row r="334" spans="1:24" ht="17.25">
      <c r="A334" s="525">
        <v>9</v>
      </c>
      <c r="B334" s="1430">
        <v>46</v>
      </c>
      <c r="C334" s="1431">
        <v>1.1</v>
      </c>
      <c r="D334" s="1432">
        <v>1</v>
      </c>
      <c r="E334" s="511" t="s">
        <v>309</v>
      </c>
      <c r="F334" s="498" t="s">
        <v>349</v>
      </c>
      <c r="G334" s="495" t="s">
        <v>1272</v>
      </c>
      <c r="H334" s="1434" t="s">
        <v>1360</v>
      </c>
      <c r="I334" s="504"/>
      <c r="J334" s="1438" t="s">
        <v>1361</v>
      </c>
      <c r="K334" s="1435" t="s">
        <v>903</v>
      </c>
      <c r="L334" s="1485">
        <v>7.54</v>
      </c>
      <c r="M334" s="1481">
        <v>4.8</v>
      </c>
      <c r="N334" s="1481">
        <v>1.14</v>
      </c>
      <c r="O334" s="1481"/>
      <c r="P334" s="1481"/>
      <c r="Q334" s="1481">
        <v>1.6</v>
      </c>
      <c r="R334" s="1481"/>
      <c r="S334" s="1481"/>
      <c r="T334" s="1481"/>
      <c r="U334" s="1481"/>
      <c r="V334" s="1481"/>
      <c r="W334" s="1481"/>
      <c r="X334" s="1481"/>
    </row>
    <row r="335" spans="1:24" ht="24">
      <c r="A335" s="2260" t="s">
        <v>298</v>
      </c>
      <c r="B335" s="2260"/>
      <c r="C335" s="2260"/>
      <c r="D335" s="1044">
        <f>D334+D333+D332+D331+D330+D329+D328+D327+D326</f>
        <v>8.6</v>
      </c>
      <c r="E335" s="795"/>
      <c r="F335" s="770"/>
      <c r="G335" s="770"/>
      <c r="H335" s="795"/>
      <c r="I335" s="770"/>
      <c r="J335" s="770"/>
      <c r="K335" s="776"/>
      <c r="L335" s="794">
        <f>L334+L333+L332+L331+L330+L329+L328+L327+L326</f>
        <v>51.5</v>
      </c>
      <c r="M335" s="794">
        <f aca="true" t="shared" si="17" ref="M335:X335">M334+M333+M332+M331+M330+M329+M328+M327+M326</f>
        <v>15.36</v>
      </c>
      <c r="N335" s="794">
        <f t="shared" si="17"/>
        <v>25.54</v>
      </c>
      <c r="O335" s="794">
        <f t="shared" si="17"/>
        <v>0</v>
      </c>
      <c r="P335" s="794">
        <f t="shared" si="17"/>
        <v>1.6</v>
      </c>
      <c r="Q335" s="794">
        <f t="shared" si="17"/>
        <v>7.3100000000000005</v>
      </c>
      <c r="R335" s="794">
        <f t="shared" si="17"/>
        <v>0</v>
      </c>
      <c r="S335" s="794">
        <f t="shared" si="17"/>
        <v>0</v>
      </c>
      <c r="T335" s="794">
        <f t="shared" si="17"/>
        <v>0</v>
      </c>
      <c r="U335" s="794">
        <f t="shared" si="17"/>
        <v>0.53</v>
      </c>
      <c r="V335" s="794">
        <f t="shared" si="17"/>
        <v>0</v>
      </c>
      <c r="W335" s="794">
        <f t="shared" si="17"/>
        <v>0</v>
      </c>
      <c r="X335" s="794">
        <f t="shared" si="17"/>
        <v>1.16</v>
      </c>
    </row>
    <row r="336" spans="1:22" ht="17.25">
      <c r="A336" s="2274" t="s">
        <v>781</v>
      </c>
      <c r="B336" s="2274"/>
      <c r="C336" s="2274"/>
      <c r="D336" s="541">
        <f>D335+D310+D296+D278+D262+D250+D240+D230+D204+D157+D114+D98+D87+D79+D62+D16</f>
        <v>128.6</v>
      </c>
      <c r="E336" s="541"/>
      <c r="F336" s="541"/>
      <c r="G336" s="541"/>
      <c r="H336" s="541"/>
      <c r="I336" s="541"/>
      <c r="J336" s="541"/>
      <c r="K336" s="541"/>
      <c r="L336" s="542" t="e">
        <f>L335+L296+L278+L262+L250+L240+L230+L220+L204+L157+L114+L98+#REF!+L79+L62+L16</f>
        <v>#REF!</v>
      </c>
      <c r="M336" s="542" t="e">
        <f>M335+M296+M278+M262+M250+M240+M230+M220+M204+M157+M114+M98+#REF!+M79+M62+M16</f>
        <v>#REF!</v>
      </c>
      <c r="N336" s="542" t="e">
        <f>N335+N296+N278+N262+N250+N240+N230+N220+N204+N157+N114+N98+#REF!+N79+N62+N16</f>
        <v>#REF!</v>
      </c>
      <c r="O336" s="542" t="e">
        <f>O335+O296+O278+O262+O250+O240+O230+O220+O204+O157+O114+O98+#REF!+O79+O62+O16</f>
        <v>#REF!</v>
      </c>
      <c r="P336" s="542" t="e">
        <f>P335+P296+P278+P262+P250+P240+P230+P220+P204+P157+P114+P98+#REF!+P79+P62+P16</f>
        <v>#REF!</v>
      </c>
      <c r="Q336" s="542" t="e">
        <f>Q335+Q296+Q278+Q262+Q250+Q240+Q230+Q220+Q204+Q157+Q114+Q98+#REF!+Q79+Q62+Q16</f>
        <v>#REF!</v>
      </c>
      <c r="R336" s="542" t="e">
        <f>R335+R296+R278+R262+R250+R240+R230+R220+R204+R157+R114+R98+#REF!+R79+R62+R16</f>
        <v>#REF!</v>
      </c>
      <c r="S336" s="542" t="e">
        <f>S335+S296+S278+S262+S250+S240+S230+S220+S204+S157+S114+S98+#REF!+S79+S62+S16</f>
        <v>#REF!</v>
      </c>
      <c r="T336" s="542" t="e">
        <f>T335+T296+T278+T262+T250+T240+T230+T220+T204+T157+T114+T98+#REF!+T79+T62+T16</f>
        <v>#REF!</v>
      </c>
      <c r="U336" s="542" t="e">
        <f>U335+U296+U278+U262+U250+U240+U230+U220+U204+U157+U114+U98+#REF!+U79+U62+U16</f>
        <v>#REF!</v>
      </c>
      <c r="V336" s="542" t="e">
        <f>V335+V296+V278+V262+V250+V240+V230+V220+V204+V157+V114+V98+#REF!+V79+V62+V16</f>
        <v>#REF!</v>
      </c>
    </row>
    <row r="337" spans="1:22" ht="18">
      <c r="A337" s="2274" t="s">
        <v>782</v>
      </c>
      <c r="B337" s="2274"/>
      <c r="C337" s="2274"/>
      <c r="D337" s="541">
        <f>D323+D288+D254+D216+D186+D122+D107+D83+D73+D32</f>
        <v>71</v>
      </c>
      <c r="E337" s="543"/>
      <c r="F337" s="543"/>
      <c r="G337" s="543"/>
      <c r="H337" s="543"/>
      <c r="I337" s="543"/>
      <c r="J337" s="543"/>
      <c r="K337" s="543"/>
      <c r="L337" s="543"/>
      <c r="M337" s="543"/>
      <c r="N337" s="543"/>
      <c r="O337" s="543"/>
      <c r="P337" s="543"/>
      <c r="Q337" s="543"/>
      <c r="R337" s="543"/>
      <c r="S337" s="543"/>
      <c r="T337" s="543"/>
      <c r="U337" s="543"/>
      <c r="V337" s="544"/>
    </row>
    <row r="338" spans="1:22" ht="18">
      <c r="A338" s="2278" t="s">
        <v>783</v>
      </c>
      <c r="B338" s="2278"/>
      <c r="C338" s="2278"/>
      <c r="D338" s="1048">
        <f>D336+D337</f>
        <v>199.6</v>
      </c>
      <c r="E338" s="545"/>
      <c r="F338" s="545"/>
      <c r="G338" s="545"/>
      <c r="H338" s="545"/>
      <c r="I338" s="545"/>
      <c r="J338" s="545"/>
      <c r="K338" s="545"/>
      <c r="L338" s="1532" t="e">
        <f>L337+L336</f>
        <v>#REF!</v>
      </c>
      <c r="M338" s="545"/>
      <c r="N338" s="545"/>
      <c r="O338" s="545"/>
      <c r="P338" s="545"/>
      <c r="Q338" s="545"/>
      <c r="R338" s="545"/>
      <c r="S338" s="545"/>
      <c r="T338" s="545"/>
      <c r="U338" s="545"/>
      <c r="V338" s="546"/>
    </row>
  </sheetData>
  <sheetProtection/>
  <mergeCells count="79">
    <mergeCell ref="A338:C338"/>
    <mergeCell ref="A255:C255"/>
    <mergeCell ref="A256:V256"/>
    <mergeCell ref="A262:C262"/>
    <mergeCell ref="A263:V263"/>
    <mergeCell ref="A278:C278"/>
    <mergeCell ref="A290:V290"/>
    <mergeCell ref="A250:C250"/>
    <mergeCell ref="A254:C254"/>
    <mergeCell ref="A337:C337"/>
    <mergeCell ref="A336:C336"/>
    <mergeCell ref="A325:V325"/>
    <mergeCell ref="A335:C335"/>
    <mergeCell ref="A245:V245"/>
    <mergeCell ref="A124:V124"/>
    <mergeCell ref="A218:V218"/>
    <mergeCell ref="A157:C157"/>
    <mergeCell ref="A216:C216"/>
    <mergeCell ref="A186:C186"/>
    <mergeCell ref="A244:C244"/>
    <mergeCell ref="A217:C217"/>
    <mergeCell ref="A204:C204"/>
    <mergeCell ref="A187:C187"/>
    <mergeCell ref="A243:C243"/>
    <mergeCell ref="A34:V34"/>
    <mergeCell ref="A62:C62"/>
    <mergeCell ref="A107:C107"/>
    <mergeCell ref="A79:C79"/>
    <mergeCell ref="A223:C223"/>
    <mergeCell ref="A220:C220"/>
    <mergeCell ref="A108:C108"/>
    <mergeCell ref="A188:V188"/>
    <mergeCell ref="A98:C98"/>
    <mergeCell ref="A84:C84"/>
    <mergeCell ref="A85:V85"/>
    <mergeCell ref="A109:V109"/>
    <mergeCell ref="A123:C123"/>
    <mergeCell ref="A114:C114"/>
    <mergeCell ref="A122:C122"/>
    <mergeCell ref="I4:J4"/>
    <mergeCell ref="H4:H6"/>
    <mergeCell ref="A224:C224"/>
    <mergeCell ref="A225:U225"/>
    <mergeCell ref="A240:C240"/>
    <mergeCell ref="A230:C230"/>
    <mergeCell ref="A235:V235"/>
    <mergeCell ref="A233:C233"/>
    <mergeCell ref="A234:C234"/>
    <mergeCell ref="A8:V8"/>
    <mergeCell ref="G4:G6"/>
    <mergeCell ref="A2:U2"/>
    <mergeCell ref="E4:E6"/>
    <mergeCell ref="J5:J6"/>
    <mergeCell ref="A3:U3"/>
    <mergeCell ref="L4:V4"/>
    <mergeCell ref="M5:V5"/>
    <mergeCell ref="C4:C6"/>
    <mergeCell ref="D4:D6"/>
    <mergeCell ref="F4:F6"/>
    <mergeCell ref="A74:C74"/>
    <mergeCell ref="A75:V75"/>
    <mergeCell ref="A73:C73"/>
    <mergeCell ref="A83:C83"/>
    <mergeCell ref="A1:U1"/>
    <mergeCell ref="A4:A6"/>
    <mergeCell ref="B4:B6"/>
    <mergeCell ref="L5:L6"/>
    <mergeCell ref="I5:I6"/>
    <mergeCell ref="K4:K6"/>
    <mergeCell ref="A16:C16"/>
    <mergeCell ref="A296:C296"/>
    <mergeCell ref="A297:V297"/>
    <mergeCell ref="A310:C310"/>
    <mergeCell ref="A323:C323"/>
    <mergeCell ref="A324:C324"/>
    <mergeCell ref="A89:C89"/>
    <mergeCell ref="A90:V90"/>
    <mergeCell ref="A33:C33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Vyrobnychyi</dc:creator>
  <cp:keywords/>
  <dc:description/>
  <cp:lastModifiedBy>user</cp:lastModifiedBy>
  <dcterms:created xsi:type="dcterms:W3CDTF">2016-01-25T07:10:15Z</dcterms:created>
  <dcterms:modified xsi:type="dcterms:W3CDTF">2020-03-19T08:21:56Z</dcterms:modified>
  <cp:category/>
  <cp:version/>
  <cp:contentType/>
  <cp:contentStatus/>
</cp:coreProperties>
</file>