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5480" windowHeight="9528" activeTab="0"/>
  </bookViews>
  <sheets>
    <sheet name="Бібрське ЛГ" sheetId="1" r:id="rId1"/>
    <sheet name="Боринське ЛГ" sheetId="2" r:id="rId2"/>
    <sheet name="Бродівське ЛГ" sheetId="3" r:id="rId3"/>
    <sheet name="Буське ЛГ" sheetId="4" r:id="rId4"/>
    <sheet name="Дрогобицьке ЛГ" sheetId="5" r:id="rId5"/>
    <sheet name="Золочівське ЛГ" sheetId="6" r:id="rId6"/>
    <sheet name="Львівське ЛГ" sheetId="7" r:id="rId7"/>
    <sheet name="Жовківське ЛГ" sheetId="8" r:id="rId8"/>
    <sheet name="Рава-Руське ЛГ" sheetId="9" r:id="rId9"/>
    <sheet name="НПП" sheetId="10" r:id="rId10"/>
    <sheet name="Радехівське ЛМГ" sheetId="11" r:id="rId11"/>
    <sheet name="Самбірське ЛГ" sheetId="12" r:id="rId12"/>
    <sheet name="Сколівське ЛГ" sheetId="13" r:id="rId13"/>
    <sheet name="Славське ЛГ" sheetId="14" r:id="rId14"/>
    <sheet name="Ст_Самбірське ЛМГ" sheetId="15" r:id="rId15"/>
    <sheet name="Стрийське ЛГ" sheetId="16" r:id="rId16"/>
    <sheet name="Турківське ЛГ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<sst xmlns="http://schemas.openxmlformats.org/spreadsheetml/2006/main" count="14014" uniqueCount="2100">
  <si>
    <t xml:space="preserve">   </t>
  </si>
  <si>
    <t>кв.</t>
  </si>
  <si>
    <t>Площа  га.</t>
  </si>
  <si>
    <t>гол. Пор</t>
  </si>
  <si>
    <t>ТЛУ</t>
  </si>
  <si>
    <t>склад л/к</t>
  </si>
  <si>
    <t>витрати садивного матеріалу тис.шт.</t>
  </si>
  <si>
    <t>створення л/к.</t>
  </si>
  <si>
    <t>Яб</t>
  </si>
  <si>
    <t>Дб</t>
  </si>
  <si>
    <t>Сл</t>
  </si>
  <si>
    <t>Чр</t>
  </si>
  <si>
    <t>Гл</t>
  </si>
  <si>
    <t>Головецьке</t>
  </si>
  <si>
    <t>площадк.</t>
  </si>
  <si>
    <t>2*1</t>
  </si>
  <si>
    <t>Климецьке</t>
  </si>
  <si>
    <t>Опорецьке</t>
  </si>
  <si>
    <t>Рожанське</t>
  </si>
  <si>
    <t>Сможанське</t>
  </si>
  <si>
    <t>Тухлянське</t>
  </si>
  <si>
    <t>вид.</t>
  </si>
  <si>
    <t>площа  га</t>
  </si>
  <si>
    <t>ВНМ, м</t>
  </si>
  <si>
    <t>к-ть тис.шт/га</t>
  </si>
  <si>
    <t>БкЯцЯл</t>
  </si>
  <si>
    <t>насіннєве</t>
  </si>
  <si>
    <t>9Яц1Ял</t>
  </si>
  <si>
    <t>ввід н.п.</t>
  </si>
  <si>
    <t>10Яц</t>
  </si>
  <si>
    <t>5Яц3Ял2Бк</t>
  </si>
  <si>
    <t>6Яц4Ял</t>
  </si>
  <si>
    <t>7Яц3Ял</t>
  </si>
  <si>
    <t>6Яц3Ял1Бк</t>
  </si>
  <si>
    <t>Примітка:  в схемі   ДДДДЯлДДДДЯл - ялина  звичайна використовується як ущільнювач для вирубки  на новорічні ялинки.</t>
  </si>
  <si>
    <t>Лопатинське лісництво</t>
  </si>
  <si>
    <t>2,0 х 0,6</t>
  </si>
  <si>
    <t>ССССДпССССДп</t>
  </si>
  <si>
    <t>Бабичівське лісництво</t>
  </si>
  <si>
    <t>Сосна</t>
  </si>
  <si>
    <t>Нивицьке  лісництво</t>
  </si>
  <si>
    <t>2,5*0,6</t>
  </si>
  <si>
    <t>2,0*0,7</t>
  </si>
  <si>
    <t>2,0*0,6</t>
  </si>
  <si>
    <t>3,0*1,0</t>
  </si>
  <si>
    <t>Всього по ДЛГ</t>
  </si>
  <si>
    <t>Примітка:  в схемі   ДДДДЯлДДДДЯл - ялина  звичайна використовується як ущільнювач для рубання  на новорічні ялинки.</t>
  </si>
  <si>
    <t>Зведена</t>
  </si>
  <si>
    <t xml:space="preserve">проектів  лісових  культур ,  промислових  плантацій і природного поновлення  </t>
  </si>
  <si>
    <t>Категорія   :     природне   поновлення .</t>
  </si>
  <si>
    <t xml:space="preserve">  (лісництво,уро- </t>
  </si>
  <si>
    <t>площа,</t>
  </si>
  <si>
    <t>створ.л/к</t>
  </si>
  <si>
    <t>Схема  змішування,</t>
  </si>
  <si>
    <t xml:space="preserve">         чище)</t>
  </si>
  <si>
    <t>(проектовані)</t>
  </si>
  <si>
    <t>(намічені заходи)</t>
  </si>
  <si>
    <t>Зруб</t>
  </si>
  <si>
    <t>Вільха чор.</t>
  </si>
  <si>
    <t xml:space="preserve"> Витківське  л-во</t>
  </si>
  <si>
    <t>Лопатинське л-во</t>
  </si>
  <si>
    <t>борозни</t>
  </si>
  <si>
    <t>провед.борозен,садіння Сзв.</t>
  </si>
  <si>
    <t>Бабичівське л-во</t>
  </si>
  <si>
    <t>Нивицьке  л-во</t>
  </si>
  <si>
    <t>Всього по ДП</t>
  </si>
  <si>
    <t xml:space="preserve">               </t>
  </si>
  <si>
    <t xml:space="preserve">                       </t>
  </si>
  <si>
    <t>Пло-</t>
  </si>
  <si>
    <t>Голов-</t>
  </si>
  <si>
    <t>Кате-</t>
  </si>
  <si>
    <t xml:space="preserve">         Способи</t>
  </si>
  <si>
    <t>Роз-</t>
  </si>
  <si>
    <t>Потреба</t>
  </si>
  <si>
    <t>в</t>
  </si>
  <si>
    <t>садивному</t>
  </si>
  <si>
    <t>матеріалі</t>
  </si>
  <si>
    <t>( Урочище ,</t>
  </si>
  <si>
    <t>Про-</t>
  </si>
  <si>
    <t>Квар</t>
  </si>
  <si>
    <t>Ви</t>
  </si>
  <si>
    <t>ні</t>
  </si>
  <si>
    <t>лісорос-</t>
  </si>
  <si>
    <t>обробітку</t>
  </si>
  <si>
    <t>створен.</t>
  </si>
  <si>
    <t>міщен-</t>
  </si>
  <si>
    <t>змішування,</t>
  </si>
  <si>
    <t>тому</t>
  </si>
  <si>
    <t>числі</t>
  </si>
  <si>
    <t>назва  ділянки</t>
  </si>
  <si>
    <t>та</t>
  </si>
  <si>
    <t>ділу</t>
  </si>
  <si>
    <t>линних</t>
  </si>
  <si>
    <t>культур</t>
  </si>
  <si>
    <t>ПОНОВЛЕННЯ НА                   р.  ПО ДП "ЛЬВІВСЬКИЙ  ЛІСГОСП"</t>
  </si>
  <si>
    <t>ур" Комарівка "</t>
  </si>
  <si>
    <t>ур" Казумин Луг "</t>
  </si>
  <si>
    <t>задовільн</t>
  </si>
  <si>
    <t>2,1</t>
  </si>
  <si>
    <t>доповнення,</t>
  </si>
  <si>
    <t>тис.</t>
  </si>
  <si>
    <t>Бр</t>
  </si>
  <si>
    <t>лу</t>
  </si>
  <si>
    <t xml:space="preserve">Склад на  діл. п/п, </t>
  </si>
  <si>
    <t>Яле</t>
  </si>
  <si>
    <t>Акб</t>
  </si>
  <si>
    <t>2,0х1,0 5000шт/га</t>
  </si>
  <si>
    <t>Всього Л/К</t>
  </si>
  <si>
    <t xml:space="preserve">Всього </t>
  </si>
  <si>
    <t>ДзДзДзДзЯлДзДзДзДзЯл</t>
  </si>
  <si>
    <t>Механ.смугами шир.0,7 м.</t>
  </si>
  <si>
    <t>Р А З О М  по Л-ВУ</t>
  </si>
  <si>
    <t>ур."Левків"</t>
  </si>
  <si>
    <t>Р А З О М  по Лісгоспу</t>
  </si>
  <si>
    <t>ЗВЕДЕНА    ВІДОМІСТЬ</t>
  </si>
  <si>
    <t xml:space="preserve"> проектів лісових культур , промислових плантацій  </t>
  </si>
  <si>
    <t xml:space="preserve">           по  ДП”Сколівське лісове господарство”</t>
  </si>
  <si>
    <t>Місце знаходження</t>
  </si>
  <si>
    <t>площа</t>
  </si>
  <si>
    <t>Витрати садивного матеріалу (тис.шт.)</t>
  </si>
  <si>
    <t>до (0,1га)</t>
  </si>
  <si>
    <t>в. числі по породах</t>
  </si>
  <si>
    <t>тип лісу</t>
  </si>
  <si>
    <t>Дгл</t>
  </si>
  <si>
    <t>Ясз</t>
  </si>
  <si>
    <t>Коростівське лісництво</t>
  </si>
  <si>
    <t>DзБкЯлЯц</t>
  </si>
  <si>
    <t>СзЯлЯцБк</t>
  </si>
  <si>
    <t>Гребенівське  лісництво</t>
  </si>
  <si>
    <t>2х1</t>
  </si>
  <si>
    <t>4рЯц1рЯв</t>
  </si>
  <si>
    <t>10рМдє</t>
  </si>
  <si>
    <t>Козівське   лісництво</t>
  </si>
  <si>
    <t>Митянське лісництво</t>
  </si>
  <si>
    <t>СзБкЯл</t>
  </si>
  <si>
    <t xml:space="preserve">                                 Довжківське лісництво</t>
  </si>
  <si>
    <t>Орівське  лісництво</t>
  </si>
  <si>
    <t>Любинцівське лісництво</t>
  </si>
  <si>
    <t>Труханівське лісництво</t>
  </si>
  <si>
    <t>СзБкЯлЯц</t>
  </si>
  <si>
    <t>В.Синевиднянське   лісництво</t>
  </si>
  <si>
    <t>СзБк</t>
  </si>
  <si>
    <t>Дубинське лісництво</t>
  </si>
  <si>
    <t>Всього по ЛГ</t>
  </si>
  <si>
    <t xml:space="preserve"> </t>
  </si>
  <si>
    <t>З В Е Д Е Н А</t>
  </si>
  <si>
    <r>
      <t xml:space="preserve">Категорія лісопосадок:  </t>
    </r>
    <r>
      <rPr>
        <b/>
        <sz val="11"/>
        <rFont val="Arial Narrow"/>
        <family val="2"/>
      </rPr>
      <t>лісові культури  в  державному  лісовому  фонді</t>
    </r>
  </si>
  <si>
    <t>Місце знаходження (урочище,село,район,міс-цева назва ділянки)</t>
  </si>
  <si>
    <t>№ проекту</t>
  </si>
  <si>
    <t>Квартал</t>
  </si>
  <si>
    <t>Виділ</t>
  </si>
  <si>
    <t>Площа (до 0,1 га)</t>
  </si>
  <si>
    <t>Головні породи</t>
  </si>
  <si>
    <t>Тип лісорослинних умов</t>
  </si>
  <si>
    <t>Категорія лісокуль-турної площі</t>
  </si>
  <si>
    <t>Способи</t>
  </si>
  <si>
    <t>Розміщення</t>
  </si>
  <si>
    <t>Схема змішування</t>
  </si>
  <si>
    <t>Витрати садивного матеріалу</t>
  </si>
  <si>
    <t>Примітка</t>
  </si>
  <si>
    <t>обробітку грунту</t>
  </si>
  <si>
    <t>створення лісових культур</t>
  </si>
  <si>
    <r>
      <t xml:space="preserve">всього </t>
    </r>
    <r>
      <rPr>
        <b/>
        <sz val="10"/>
        <rFont val="Arial Narrow"/>
        <family val="2"/>
      </rPr>
      <t>тис. шт., кг</t>
    </r>
  </si>
  <si>
    <t>в тому числі по головних породах</t>
  </si>
  <si>
    <t>Дуб звич</t>
  </si>
  <si>
    <t>Модр євр</t>
  </si>
  <si>
    <t>Ялина звич</t>
  </si>
  <si>
    <t>Дуб чер</t>
  </si>
  <si>
    <t>Дзв</t>
  </si>
  <si>
    <t>D3</t>
  </si>
  <si>
    <t>мех.</t>
  </si>
  <si>
    <t>вручну</t>
  </si>
  <si>
    <t>Всього по лісництву</t>
  </si>
  <si>
    <t>Романівське лісництво</t>
  </si>
  <si>
    <t>Лінина</t>
  </si>
  <si>
    <t>D2</t>
  </si>
  <si>
    <t>Дчр</t>
  </si>
  <si>
    <t>С2</t>
  </si>
  <si>
    <t>Чорне</t>
  </si>
  <si>
    <t>Свірзьке лісництво</t>
  </si>
  <si>
    <t>1</t>
  </si>
  <si>
    <t>Стоки</t>
  </si>
  <si>
    <t>Мдє</t>
  </si>
  <si>
    <t>Брюховицьке лісництво</t>
  </si>
  <si>
    <t>Болотня</t>
  </si>
  <si>
    <t>ВСЬОГО ПО ЛІСГОСПУ</t>
  </si>
  <si>
    <t>ЗВЕДЕНА ВІДОМІСТЬ ПРОЕКТІВ</t>
  </si>
  <si>
    <t>по ДП ’Бібрський лісгосп’</t>
  </si>
  <si>
    <t>Місце-знаходження (урочище)</t>
  </si>
  <si>
    <t>Характеристика ділянки</t>
  </si>
  <si>
    <t>Наявність підросту, паростків головних порід</t>
  </si>
  <si>
    <t>Намічені заходи із сприяння природному поновленню, передбачуваний склад насадження</t>
  </si>
  <si>
    <t>Рік переведення у вкриті лісовою рослинністю землі</t>
  </si>
  <si>
    <t>порода, склад</t>
  </si>
  <si>
    <t>походжен-ня</t>
  </si>
  <si>
    <t>кількість, тис. шт./га</t>
  </si>
  <si>
    <t>висота (до 0,1 м)</t>
  </si>
  <si>
    <t>стан</t>
  </si>
  <si>
    <t>Бкл</t>
  </si>
  <si>
    <t>насінневе</t>
  </si>
  <si>
    <t>до 1,5 м</t>
  </si>
  <si>
    <t>добрий</t>
  </si>
  <si>
    <t>Клг</t>
  </si>
  <si>
    <t>до 0,5 м</t>
  </si>
  <si>
    <t>Разом</t>
  </si>
  <si>
    <t>Підвисоке</t>
  </si>
  <si>
    <t>Кремінна</t>
  </si>
  <si>
    <t>Всього по лісгоспу</t>
  </si>
  <si>
    <t>10рДзв</t>
  </si>
  <si>
    <t>відомість  проектів  лісових культур, промислових плантацій і природнього поновлення на 2018 рік по  ДП  "  Самбірський  лісгосп"</t>
  </si>
  <si>
    <t>Садіння ручне під  меч Колесова</t>
  </si>
  <si>
    <t xml:space="preserve">2,0х 1,0             5000 </t>
  </si>
  <si>
    <t xml:space="preserve">2х0,7 </t>
  </si>
  <si>
    <t>ур. "Опачка"</t>
  </si>
  <si>
    <t>Ур. "Клютковиця"</t>
  </si>
  <si>
    <t>Лавурда</t>
  </si>
  <si>
    <t>6Яц2Бк2Яв+Мд</t>
  </si>
  <si>
    <t>6Яц2Ял2Бк</t>
  </si>
  <si>
    <t>10Бк</t>
  </si>
  <si>
    <t>Вруч площ 0,3х0,3</t>
  </si>
  <si>
    <t>2х0,7</t>
  </si>
  <si>
    <t xml:space="preserve">  З В Е Д Е Н А</t>
  </si>
  <si>
    <t>Категорія лісових культур    ДЛФ</t>
  </si>
  <si>
    <t>Витрати садивного</t>
  </si>
  <si>
    <t>Наявність</t>
  </si>
  <si>
    <t>Лісництво</t>
  </si>
  <si>
    <t>№</t>
  </si>
  <si>
    <t>Пл.,</t>
  </si>
  <si>
    <t>Гол.</t>
  </si>
  <si>
    <t>ТЛРУ</t>
  </si>
  <si>
    <t>Категорія</t>
  </si>
  <si>
    <t>Розмі-</t>
  </si>
  <si>
    <t xml:space="preserve"> матеріалу</t>
  </si>
  <si>
    <t>природного</t>
  </si>
  <si>
    <t>кв</t>
  </si>
  <si>
    <t>вид</t>
  </si>
  <si>
    <t>га</t>
  </si>
  <si>
    <t>по-</t>
  </si>
  <si>
    <t>лісокуль-</t>
  </si>
  <si>
    <t>підго-</t>
  </si>
  <si>
    <t>посадки</t>
  </si>
  <si>
    <t>щен-</t>
  </si>
  <si>
    <t>лісових культур</t>
  </si>
  <si>
    <t>поновлення на 1 га.</t>
  </si>
  <si>
    <t>ро-</t>
  </si>
  <si>
    <t>турної</t>
  </si>
  <si>
    <t xml:space="preserve">товки </t>
  </si>
  <si>
    <t>л/куль-</t>
  </si>
  <si>
    <t>ня</t>
  </si>
  <si>
    <t>Всього</t>
  </si>
  <si>
    <t>В тому числі по головних породах</t>
  </si>
  <si>
    <t xml:space="preserve"> тис.шт.</t>
  </si>
  <si>
    <t>да</t>
  </si>
  <si>
    <t xml:space="preserve"> площі</t>
  </si>
  <si>
    <t>грунту</t>
  </si>
  <si>
    <t>тур</t>
  </si>
  <si>
    <t>шт.</t>
  </si>
  <si>
    <t>Всьо-</t>
  </si>
  <si>
    <t>Яц</t>
  </si>
  <si>
    <t>Мд</t>
  </si>
  <si>
    <t>Сз</t>
  </si>
  <si>
    <t>Ял</t>
  </si>
  <si>
    <t>Бк</t>
  </si>
  <si>
    <t>Яв</t>
  </si>
  <si>
    <t>Дч</t>
  </si>
  <si>
    <t>Лп</t>
  </si>
  <si>
    <t>го,шт</t>
  </si>
  <si>
    <t>А. Лісові культури</t>
  </si>
  <si>
    <t>Боринське</t>
  </si>
  <si>
    <t>17</t>
  </si>
  <si>
    <t>13</t>
  </si>
  <si>
    <t xml:space="preserve">Всього: </t>
  </si>
  <si>
    <t>10</t>
  </si>
  <si>
    <t>3</t>
  </si>
  <si>
    <t>Мохнатське</t>
  </si>
  <si>
    <t>Сянківське</t>
  </si>
  <si>
    <t>16</t>
  </si>
  <si>
    <t>23</t>
  </si>
  <si>
    <t>РАЗОМ:</t>
  </si>
  <si>
    <t>В. Природне поновлення</t>
  </si>
  <si>
    <t>11</t>
  </si>
  <si>
    <t>См</t>
  </si>
  <si>
    <t>ВСЬОГО:</t>
  </si>
  <si>
    <t>ЗВЕДЕНА</t>
  </si>
  <si>
    <t>Місцезнаходження (урочище, землекористувач, село, район, місцева назва ділянки)</t>
  </si>
  <si>
    <t>Категорія лісокультурної площі</t>
  </si>
  <si>
    <t>Потреба у  садивному, посівному матеріалі</t>
  </si>
  <si>
    <t>всього тис.шт., кг.</t>
  </si>
  <si>
    <t>в тому числі за головними породами</t>
  </si>
  <si>
    <t>Сзв</t>
  </si>
  <si>
    <t>Дпів</t>
  </si>
  <si>
    <t>Влч</t>
  </si>
  <si>
    <t>С3</t>
  </si>
  <si>
    <t>механізов. ПКЛ-70</t>
  </si>
  <si>
    <t>ручне садіння</t>
  </si>
  <si>
    <t>ВСЬОГО</t>
  </si>
  <si>
    <t>Берлинське лісництво</t>
  </si>
  <si>
    <t>8</t>
  </si>
  <si>
    <t>В3</t>
  </si>
  <si>
    <t>В2</t>
  </si>
  <si>
    <t>Бродівський р-н</t>
  </si>
  <si>
    <t xml:space="preserve">                             Лагодівське лісництво</t>
  </si>
  <si>
    <t>Бродівський лісгоспу</t>
  </si>
  <si>
    <t>2,0х0,5</t>
  </si>
  <si>
    <t>С4</t>
  </si>
  <si>
    <t>10Влч</t>
  </si>
  <si>
    <t>2</t>
  </si>
  <si>
    <t>2,0х0,7</t>
  </si>
  <si>
    <t>10Дзв</t>
  </si>
  <si>
    <t>19,1</t>
  </si>
  <si>
    <t>6</t>
  </si>
  <si>
    <t>Підкамінське лісництво</t>
  </si>
  <si>
    <t>20</t>
  </si>
  <si>
    <t>Дз</t>
  </si>
  <si>
    <t>Д2</t>
  </si>
  <si>
    <t>3,0х0,7</t>
  </si>
  <si>
    <t>10Дз</t>
  </si>
  <si>
    <t>10Мд</t>
  </si>
  <si>
    <t>12</t>
  </si>
  <si>
    <t>2,5х0,7</t>
  </si>
  <si>
    <t>4,0х0,7</t>
  </si>
  <si>
    <t>Д3</t>
  </si>
  <si>
    <t>ПРОЕКТ</t>
  </si>
  <si>
    <t>Урочище</t>
  </si>
  <si>
    <t>Наявність підросту, порослі головних порід</t>
  </si>
  <si>
    <t>Намічені заходи по сприянню природному поновленню, передбачуваний склад насадження</t>
  </si>
  <si>
    <t>Рік переведення у вкриту лісом площу</t>
  </si>
  <si>
    <t>Категорія лісокультурної площі або насадження, згарище, галявина, зруб, склад насадження, клас віку, повнота,рік заходів чи пожежі, інше</t>
  </si>
  <si>
    <t>походження</t>
  </si>
  <si>
    <t>кількість тис.шт/га</t>
  </si>
  <si>
    <t>висота (до 0,1м)</t>
  </si>
  <si>
    <t>Лешнівське лісництвово</t>
  </si>
  <si>
    <t>Бродівський район</t>
  </si>
  <si>
    <t>Заболотцівське лісництво</t>
  </si>
  <si>
    <t>Лагодівське лісництво</t>
  </si>
  <si>
    <t>В4</t>
  </si>
  <si>
    <t>Бродівське лісництво</t>
  </si>
  <si>
    <t>насіневе</t>
  </si>
  <si>
    <t>задовільний</t>
  </si>
  <si>
    <t>Разом по ДЛГ</t>
  </si>
  <si>
    <t xml:space="preserve">           Категорія лісопосадок : Лісові культури в ДЛФ</t>
  </si>
  <si>
    <t>Площа,га</t>
  </si>
  <si>
    <t>Тип лісоросли-нних умов</t>
  </si>
  <si>
    <t>Категорія лісокультур-ної площі</t>
  </si>
  <si>
    <t xml:space="preserve"> Способи</t>
  </si>
  <si>
    <t>Витрати садивного матеріалу, тис.шт (кг)</t>
  </si>
  <si>
    <t>Підготовка грунту</t>
  </si>
  <si>
    <t>Створення культур</t>
  </si>
  <si>
    <t>в тому числі по головних  породах</t>
  </si>
  <si>
    <t>сосна</t>
  </si>
  <si>
    <t>дуб звичайний</t>
  </si>
  <si>
    <t>Вільха чорна</t>
  </si>
  <si>
    <t>Клен</t>
  </si>
  <si>
    <t>Модрина</t>
  </si>
  <si>
    <t>Ялина європ.</t>
  </si>
  <si>
    <t>Дуб північний</t>
  </si>
  <si>
    <t>Незнанівське лісництво</t>
  </si>
  <si>
    <t>зруб</t>
  </si>
  <si>
    <t>механіз.</t>
  </si>
  <si>
    <t>7</t>
  </si>
  <si>
    <t>2,5х1,0</t>
  </si>
  <si>
    <t>5</t>
  </si>
  <si>
    <t>Полоничнівське лісництво</t>
  </si>
  <si>
    <t>3,0х1,0</t>
  </si>
  <si>
    <t>15</t>
  </si>
  <si>
    <t>4</t>
  </si>
  <si>
    <t>Таданівське лісництво</t>
  </si>
  <si>
    <t>9</t>
  </si>
  <si>
    <t>Грабівське лісництво</t>
  </si>
  <si>
    <t>27</t>
  </si>
  <si>
    <t>Верблянське лісництво</t>
  </si>
  <si>
    <t>Куткірське лісництво</t>
  </si>
  <si>
    <t>22</t>
  </si>
  <si>
    <t>14</t>
  </si>
  <si>
    <t>36</t>
  </si>
  <si>
    <t>25</t>
  </si>
  <si>
    <t>Ожидівське лісництво</t>
  </si>
  <si>
    <t>2,5х0,6</t>
  </si>
  <si>
    <t>18</t>
  </si>
  <si>
    <t>Боложинівське лісництво</t>
  </si>
  <si>
    <t>Соколянське лісництво</t>
  </si>
  <si>
    <t>19</t>
  </si>
  <si>
    <t>Разом п/п</t>
  </si>
  <si>
    <t>відомість проектів лісових культур, лісових плантацій і природного поновлення</t>
  </si>
  <si>
    <t>ур" Шишаки "</t>
  </si>
  <si>
    <t>13,1</t>
  </si>
  <si>
    <t>Категорія лісових культур - звичайні лісові культури</t>
  </si>
  <si>
    <t>Місцезнаходження (урочище, землекористувач, село, район, місцева назва ділянки), структурний підрозділ</t>
  </si>
  <si>
    <t>№        про-екту</t>
  </si>
  <si>
    <t>Квар-тал</t>
  </si>
  <si>
    <t>Категорія лісоку-льтурної площі</t>
  </si>
  <si>
    <t>Розмі-щення</t>
  </si>
  <si>
    <t>Схема змішу-вання</t>
  </si>
  <si>
    <t>Потреба у садивному, посівному матеріалі</t>
  </si>
  <si>
    <r>
      <t>обробітку ґ</t>
    </r>
    <r>
      <rPr>
        <sz val="10"/>
        <rFont val="Times New Roman"/>
        <family val="1"/>
      </rPr>
      <t>рунту</t>
    </r>
  </si>
  <si>
    <t>всього тис.шт., кг</t>
  </si>
  <si>
    <t>Яцб</t>
  </si>
  <si>
    <t>Бориславське л-во</t>
  </si>
  <si>
    <t>ручний</t>
  </si>
  <si>
    <t>Воля-Якубівське л-во</t>
  </si>
  <si>
    <t>DзЯцД</t>
  </si>
  <si>
    <t>механізов.</t>
  </si>
  <si>
    <t>Гаївське л-во</t>
  </si>
  <si>
    <t>Доброгостівське л-во</t>
  </si>
  <si>
    <t>Лішнянське л-во</t>
  </si>
  <si>
    <t>Летнянське л-во</t>
  </si>
  <si>
    <t>Раневицьке л-во</t>
  </si>
  <si>
    <t>Нагуєвицьке л-во</t>
  </si>
  <si>
    <t>РАЗОМ</t>
  </si>
  <si>
    <t>куртинно</t>
  </si>
  <si>
    <t>10Яцб</t>
  </si>
  <si>
    <t>DзДЯц</t>
  </si>
  <si>
    <t>DзБЯц</t>
  </si>
  <si>
    <t>Попелівське л-во</t>
  </si>
  <si>
    <t>8Яц2Бк</t>
  </si>
  <si>
    <t>6Яц2Бк2Яв</t>
  </si>
  <si>
    <t>9Яц1Бк</t>
  </si>
  <si>
    <t xml:space="preserve">    Разом А.Ліс.Культури</t>
  </si>
  <si>
    <t xml:space="preserve">      Разом Б. Прир.поновл.</t>
  </si>
  <si>
    <t>Всього А+Б</t>
  </si>
  <si>
    <t xml:space="preserve">ЗВЕДЕНА </t>
  </si>
  <si>
    <t>Місцезнаходження</t>
  </si>
  <si>
    <t>№№</t>
  </si>
  <si>
    <t>Пло</t>
  </si>
  <si>
    <t>Гол</t>
  </si>
  <si>
    <t>Кате</t>
  </si>
  <si>
    <t>Розмі</t>
  </si>
  <si>
    <t>Схема</t>
  </si>
  <si>
    <t>Витрати садивного матеріалу, тис. шт</t>
  </si>
  <si>
    <t>лісництво</t>
  </si>
  <si>
    <t>проек</t>
  </si>
  <si>
    <t>8Яц1Ял1Бк</t>
  </si>
  <si>
    <t xml:space="preserve">Погар </t>
  </si>
  <si>
    <t>ща</t>
  </si>
  <si>
    <t>поро</t>
  </si>
  <si>
    <t>горія</t>
  </si>
  <si>
    <t>створ</t>
  </si>
  <si>
    <t>щення</t>
  </si>
  <si>
    <t>змішу</t>
  </si>
  <si>
    <t>всьо</t>
  </si>
  <si>
    <t>В т. ч. по породах</t>
  </si>
  <si>
    <t>ту</t>
  </si>
  <si>
    <t>ди</t>
  </si>
  <si>
    <t>площ</t>
  </si>
  <si>
    <t>товки</t>
  </si>
  <si>
    <t>л/к</t>
  </si>
  <si>
    <t>вання</t>
  </si>
  <si>
    <t>го</t>
  </si>
  <si>
    <t>Дпн</t>
  </si>
  <si>
    <t>Кл</t>
  </si>
  <si>
    <t>Яс</t>
  </si>
  <si>
    <t>Вх</t>
  </si>
  <si>
    <t>плодові</t>
  </si>
  <si>
    <t>Білокамінське лісництво</t>
  </si>
  <si>
    <t>мех</t>
  </si>
  <si>
    <t>ручн</t>
  </si>
  <si>
    <t>Гологірське лісництво</t>
  </si>
  <si>
    <t>10р Мд</t>
  </si>
  <si>
    <t>Зозулівське лісництво</t>
  </si>
  <si>
    <t>Золочівське лісництво</t>
  </si>
  <si>
    <t>Словітське лісництво</t>
  </si>
  <si>
    <t>Нестюківське лісництво</t>
  </si>
  <si>
    <t>Пеняківське лісництво</t>
  </si>
  <si>
    <t>В. Природне пон.</t>
  </si>
  <si>
    <t>ВІДОМІСТЬ ПРОЕКТІВ ПРИРОДНОГО</t>
  </si>
  <si>
    <t>ліс-</t>
  </si>
  <si>
    <t>квар-</t>
  </si>
  <si>
    <t>ви-</t>
  </si>
  <si>
    <t>пло-</t>
  </si>
  <si>
    <t>гол.</t>
  </si>
  <si>
    <t>тип</t>
  </si>
  <si>
    <t>категорія</t>
  </si>
  <si>
    <t>розмі-</t>
  </si>
  <si>
    <t>густ.</t>
  </si>
  <si>
    <t>схема  змішування</t>
  </si>
  <si>
    <t>склад</t>
  </si>
  <si>
    <t>ництво</t>
  </si>
  <si>
    <t>про-</t>
  </si>
  <si>
    <t>тал</t>
  </si>
  <si>
    <t>діл</t>
  </si>
  <si>
    <t>ща,</t>
  </si>
  <si>
    <t>ЛРУ</t>
  </si>
  <si>
    <t>л/к площі</t>
  </si>
  <si>
    <t xml:space="preserve"> т.шт/</t>
  </si>
  <si>
    <t>екту</t>
  </si>
  <si>
    <t>рода</t>
  </si>
  <si>
    <t>/га</t>
  </si>
  <si>
    <t>Разом:</t>
  </si>
  <si>
    <t>З В Е Д Е Н А     В І Д О М І С Т Ь</t>
  </si>
  <si>
    <t xml:space="preserve">                                                                    по   ДП  "  Жовківський  лісгосп "</t>
  </si>
  <si>
    <t>СзБкЯц</t>
  </si>
  <si>
    <t>D3ЯцД</t>
  </si>
  <si>
    <t>Квар-</t>
  </si>
  <si>
    <t>Ви-</t>
  </si>
  <si>
    <t>Площа</t>
  </si>
  <si>
    <t>Головні</t>
  </si>
  <si>
    <t>Тип</t>
  </si>
  <si>
    <t xml:space="preserve">    Способи</t>
  </si>
  <si>
    <t xml:space="preserve">    Витрати садивного,</t>
  </si>
  <si>
    <t xml:space="preserve"> При-</t>
  </si>
  <si>
    <t>(урочище,земле-</t>
  </si>
  <si>
    <t>(до</t>
  </si>
  <si>
    <t>породи</t>
  </si>
  <si>
    <t>лісо-</t>
  </si>
  <si>
    <t>ство-</t>
  </si>
  <si>
    <t xml:space="preserve">Схема </t>
  </si>
  <si>
    <t>по ДП "Старосамбірське ЛМГ"</t>
  </si>
  <si>
    <t>Місцезнаходження (урочище)</t>
  </si>
  <si>
    <t>Головна порода</t>
  </si>
  <si>
    <t>Спосіб</t>
  </si>
  <si>
    <t>Витрати посадкового матеріалу</t>
  </si>
  <si>
    <t>Створення лісових культур</t>
  </si>
  <si>
    <t>Всього тис.шт</t>
  </si>
  <si>
    <t>В т.ч. породах</t>
  </si>
  <si>
    <t>Спаське лісництво</t>
  </si>
  <si>
    <t>Дубен</t>
  </si>
  <si>
    <t>Разом по ЛМГ</t>
  </si>
  <si>
    <t>в ДП "Старосамбірське ЛМГ"</t>
  </si>
  <si>
    <t>Порода, склад</t>
  </si>
  <si>
    <t>Висота</t>
  </si>
  <si>
    <t>Стан</t>
  </si>
  <si>
    <t>Походження</t>
  </si>
  <si>
    <t>Збереження підросту кількість шт/га</t>
  </si>
  <si>
    <t>В т.ч.  по породах</t>
  </si>
  <si>
    <t>ПРИМІТКА</t>
  </si>
  <si>
    <t>Завалинське</t>
  </si>
  <si>
    <t>0,1-2,0</t>
  </si>
  <si>
    <t>Лопушанка</t>
  </si>
  <si>
    <t>Яблунька</t>
  </si>
  <si>
    <t>Старосамбірське лісництво</t>
  </si>
  <si>
    <t>Сусідовицьке лісництво</t>
  </si>
  <si>
    <t>0,1-1,5</t>
  </si>
  <si>
    <t>6Яц4Бк</t>
  </si>
  <si>
    <t>Стрілківське лісництво</t>
  </si>
  <si>
    <t>8Яц2Ял</t>
  </si>
  <si>
    <t>Недільна</t>
  </si>
  <si>
    <t>Ходорівське</t>
  </si>
  <si>
    <t>Всього лісовідновлення 2018 р.</t>
  </si>
  <si>
    <t>відомість проектів лісових культур, промислових плантацій і природного поновлення</t>
  </si>
  <si>
    <t>Місце знаходження (лісництво)</t>
  </si>
  <si>
    <t>Площа     (до 0,1 га)</t>
  </si>
  <si>
    <t>тип лісорослинних умов</t>
  </si>
  <si>
    <t>Витрати садивного, посівного матеріалу</t>
  </si>
  <si>
    <t>створення лЇк</t>
  </si>
  <si>
    <t>Всього т.шт., (кг)</t>
  </si>
  <si>
    <t>в т.ч. по головних породах</t>
  </si>
  <si>
    <t>жолудь Дзв, (кг)</t>
  </si>
  <si>
    <t>А, Лісові культури</t>
  </si>
  <si>
    <t>Дашавське</t>
  </si>
  <si>
    <t>4,0 х 1,0</t>
  </si>
  <si>
    <r>
      <t>10рДзв(</t>
    </r>
    <r>
      <rPr>
        <i/>
        <sz val="10"/>
        <rFont val="Arial Cyr"/>
        <family val="0"/>
      </rPr>
      <t>часткові</t>
    </r>
    <r>
      <rPr>
        <sz val="11"/>
        <color theme="1"/>
        <rFont val="Calibri"/>
        <family val="2"/>
      </rPr>
      <t>)</t>
    </r>
  </si>
  <si>
    <t>Журавнівське</t>
  </si>
  <si>
    <t>Лотатницьке</t>
  </si>
  <si>
    <t>Разом по лісгоспу</t>
  </si>
  <si>
    <t>Б. Промислові плантації</t>
  </si>
  <si>
    <t>Жолудь</t>
  </si>
  <si>
    <t xml:space="preserve">Бориницьке </t>
  </si>
  <si>
    <t>Держівське</t>
  </si>
  <si>
    <t>Монастирецьке</t>
  </si>
  <si>
    <t>П'ятничанське</t>
  </si>
  <si>
    <t>Дзв.</t>
  </si>
  <si>
    <t>Роздільське</t>
  </si>
  <si>
    <t xml:space="preserve">Місце знаходження (лісництво, урочище) </t>
  </si>
  <si>
    <t>№ про- екту</t>
  </si>
  <si>
    <t>ква ртал</t>
  </si>
  <si>
    <t>ви- діл</t>
  </si>
  <si>
    <t>пло- ща, 0,1 га</t>
  </si>
  <si>
    <t>тип лісо росли нних умов</t>
  </si>
  <si>
    <t>кате горія  лісо- культ плрощі</t>
  </si>
  <si>
    <t>способи</t>
  </si>
  <si>
    <t>розмі щен ня</t>
  </si>
  <si>
    <t>схема змішува ння</t>
  </si>
  <si>
    <t>головна порода</t>
  </si>
  <si>
    <t>підго товки грунту</t>
  </si>
  <si>
    <t>ство рення лісо- культур</t>
  </si>
  <si>
    <t>всьо го тис. шт.</t>
  </si>
  <si>
    <t>ремізи</t>
  </si>
  <si>
    <t>примітка</t>
  </si>
  <si>
    <t>Зубрицьке лісництво</t>
  </si>
  <si>
    <t>разом</t>
  </si>
  <si>
    <t>Хащевата</t>
  </si>
  <si>
    <t>7Ял3Яц</t>
  </si>
  <si>
    <t>Сокілець</t>
  </si>
  <si>
    <t>Свидник</t>
  </si>
  <si>
    <t>Кропивник</t>
  </si>
  <si>
    <t xml:space="preserve">       посівного матеріалу</t>
  </si>
  <si>
    <t>мітка</t>
  </si>
  <si>
    <t>користувач,село,</t>
  </si>
  <si>
    <t>0,1га)</t>
  </si>
  <si>
    <t>рос-</t>
  </si>
  <si>
    <t>рення</t>
  </si>
  <si>
    <t xml:space="preserve">    змішування</t>
  </si>
  <si>
    <t>всього</t>
  </si>
  <si>
    <t xml:space="preserve">   в тому числі по</t>
  </si>
  <si>
    <t>район,місцева</t>
  </si>
  <si>
    <t>лин-</t>
  </si>
  <si>
    <t>площі</t>
  </si>
  <si>
    <t>тис.шт</t>
  </si>
  <si>
    <t xml:space="preserve">   головних породах</t>
  </si>
  <si>
    <t>назва ділянки)</t>
  </si>
  <si>
    <t>них</t>
  </si>
  <si>
    <t>куль-</t>
  </si>
  <si>
    <t xml:space="preserve"> кг.</t>
  </si>
  <si>
    <t>умов</t>
  </si>
  <si>
    <t>Сосна зв</t>
  </si>
  <si>
    <t>2,5*0,5</t>
  </si>
  <si>
    <t>2,5*0,7</t>
  </si>
  <si>
    <t>Дуб зв</t>
  </si>
  <si>
    <t>3,0*0,7</t>
  </si>
  <si>
    <t xml:space="preserve">                          Природне поновлення</t>
  </si>
  <si>
    <t>Вільха чр</t>
  </si>
  <si>
    <t>Разом по л-ву</t>
  </si>
  <si>
    <t>Грш</t>
  </si>
  <si>
    <t>Чрш</t>
  </si>
  <si>
    <t>Ябл</t>
  </si>
  <si>
    <t xml:space="preserve">ур. « Зіболки »    </t>
  </si>
  <si>
    <t>Д4</t>
  </si>
  <si>
    <t>Ялє</t>
  </si>
  <si>
    <r>
      <t xml:space="preserve">  </t>
    </r>
    <r>
      <rPr>
        <b/>
        <sz val="11"/>
        <rFont val="Bookman Old Style"/>
        <family val="1"/>
      </rPr>
      <t xml:space="preserve"> Велико - Мостівське     лісництво </t>
    </r>
  </si>
  <si>
    <t>ручн.</t>
  </si>
  <si>
    <t xml:space="preserve">       Соснівське   лісництво</t>
  </si>
  <si>
    <t xml:space="preserve">ур. « Березина »    </t>
  </si>
  <si>
    <t>ур. « Осмульського»</t>
  </si>
  <si>
    <t xml:space="preserve">                    ЗВЕДЕНА</t>
  </si>
  <si>
    <t>Категорія лісопосадок: суцільні лісові культури</t>
  </si>
  <si>
    <t>Площа, до 0,1га</t>
  </si>
  <si>
    <t>Тип ЛРУ</t>
  </si>
  <si>
    <t>Витрати садивного матеріалу, тис.шт</t>
  </si>
  <si>
    <t>створення л/к</t>
  </si>
  <si>
    <t xml:space="preserve">в тому числі по головних породах </t>
  </si>
  <si>
    <t>Бп</t>
  </si>
  <si>
    <t>РАВА - РУСЬКЕ ЛІСНИЦТВО</t>
  </si>
  <si>
    <t>35</t>
  </si>
  <si>
    <t>3,0*0,8</t>
  </si>
  <si>
    <t xml:space="preserve">                                      Природне поновлення</t>
  </si>
  <si>
    <t>ПИРЯТИНСЬКЕ ЛІСНИЦТВО</t>
  </si>
  <si>
    <t>5.1</t>
  </si>
  <si>
    <t>ПОТЕЛИЦЬКЕ  ЛІСНИЦТВО</t>
  </si>
  <si>
    <t>21</t>
  </si>
  <si>
    <t>РІЧКІВСЬКЕ  ЛІСНИЦТВО</t>
  </si>
  <si>
    <t>ЗАБІРСЬКЕ  ЛІСНИЦТВО</t>
  </si>
  <si>
    <t>ГІЙЧЕНСЬКЕ  ЛІСНИЦТВО</t>
  </si>
  <si>
    <t>ВОЛИЦЬКЕ ЛІСНИЦТВО</t>
  </si>
  <si>
    <t>ДІБРОВСЬКЕЕ   ЛІСНИЦТВО</t>
  </si>
  <si>
    <t>ХЛІВЧАНСЬКЕ   ЛІСНИЦТВО</t>
  </si>
  <si>
    <t>НЕМИРІВСЬКЕ ЛІСНИЦТВО</t>
  </si>
  <si>
    <t>24</t>
  </si>
  <si>
    <t>ЯВОРІВСЬКЕ  ЛІСНИЦТВО</t>
  </si>
  <si>
    <t>3,0*0,9</t>
  </si>
  <si>
    <t>10Мдє</t>
  </si>
  <si>
    <t>РОГІЗНЯНСЬКЕ  ЛІСНИЦТВО</t>
  </si>
  <si>
    <t>РОДАТИЦЬКЕ  ЛІСНИЦТВО</t>
  </si>
  <si>
    <t>ШКЛІВСЬКЕ ЛІСНИЦТВО</t>
  </si>
  <si>
    <t>НОВОЯВОРІВСЬКЕ   ЛІСНИЦТВО</t>
  </si>
  <si>
    <t>СВИДНИЦЬКЕ  ЛІСНИЦТВО</t>
  </si>
  <si>
    <t>Всього л/к</t>
  </si>
  <si>
    <t>Всього п/п</t>
  </si>
  <si>
    <t>Разом по ДП</t>
  </si>
  <si>
    <t xml:space="preserve">    Зведена</t>
  </si>
  <si>
    <t>відомість</t>
  </si>
  <si>
    <t>Категорія  лісопосадок  : лісові  культури .</t>
  </si>
  <si>
    <t>Місцезна-</t>
  </si>
  <si>
    <t>Тип лісо-</t>
  </si>
  <si>
    <t xml:space="preserve">           Способи</t>
  </si>
  <si>
    <t>Витрати садивного , посівного матеріалу</t>
  </si>
  <si>
    <t>ходження</t>
  </si>
  <si>
    <t>виділ</t>
  </si>
  <si>
    <t>рослин.</t>
  </si>
  <si>
    <t>лісокульт.</t>
  </si>
  <si>
    <t>підготовка</t>
  </si>
  <si>
    <t>створ.</t>
  </si>
  <si>
    <t>Схема  змішування</t>
  </si>
  <si>
    <t>в т.ч.по головних породах</t>
  </si>
  <si>
    <t xml:space="preserve">(лісництво, </t>
  </si>
  <si>
    <t>тис.шт.</t>
  </si>
  <si>
    <t>Дуб</t>
  </si>
  <si>
    <t xml:space="preserve">Сосна </t>
  </si>
  <si>
    <t>Яли-</t>
  </si>
  <si>
    <t>Мод-</t>
  </si>
  <si>
    <t>Вільха</t>
  </si>
  <si>
    <t>Бе</t>
  </si>
  <si>
    <t>Інші</t>
  </si>
  <si>
    <t xml:space="preserve"> с/рада)</t>
  </si>
  <si>
    <t>кг</t>
  </si>
  <si>
    <t>звич.</t>
  </si>
  <si>
    <t>на</t>
  </si>
  <si>
    <t>рина</t>
  </si>
  <si>
    <t>чорна</t>
  </si>
  <si>
    <t>півн</t>
  </si>
  <si>
    <t>реза</t>
  </si>
  <si>
    <t>Сокальське лісництво</t>
  </si>
  <si>
    <t>механізов</t>
  </si>
  <si>
    <t>садіння</t>
  </si>
  <si>
    <t>Бендюзьке лісництво</t>
  </si>
  <si>
    <t>ДДДДДДСССС</t>
  </si>
  <si>
    <t>Витківське лісництво</t>
  </si>
  <si>
    <t>Яструбичі</t>
  </si>
  <si>
    <t>2,0х0,65*</t>
  </si>
  <si>
    <t>Новий Витків</t>
  </si>
  <si>
    <t>А2</t>
  </si>
  <si>
    <t>10Ял</t>
  </si>
  <si>
    <t>ввід недостаючих</t>
  </si>
  <si>
    <t>Гребенівське лісництво</t>
  </si>
  <si>
    <t>В.Синевиднянське лісництво</t>
  </si>
  <si>
    <t>7Яц2Ял1Бк</t>
  </si>
  <si>
    <t>Козівське лісництво</t>
  </si>
  <si>
    <t>8Ял2Яц</t>
  </si>
  <si>
    <t>Зелемянське лісництво</t>
  </si>
  <si>
    <t>Орівське лісництво</t>
  </si>
  <si>
    <t>10Сзв</t>
  </si>
  <si>
    <t>Сасівське лісництво</t>
  </si>
  <si>
    <t>Плд</t>
  </si>
  <si>
    <t>1,1</t>
  </si>
  <si>
    <t>23,1</t>
  </si>
  <si>
    <t>Проведення борозн через 2.0м  МТЗ-82+пкл-70 8Сзв2Дзв</t>
  </si>
  <si>
    <t>Будьків</t>
  </si>
  <si>
    <t>Серники</t>
  </si>
  <si>
    <t>7Ял3Яц+Бк</t>
  </si>
  <si>
    <t>5Бк3Яц2Ял</t>
  </si>
  <si>
    <t>6Бк3Ял1Яв</t>
  </si>
  <si>
    <t>ЯлЯцБк</t>
  </si>
  <si>
    <t>весна</t>
  </si>
  <si>
    <t>Студівка</t>
  </si>
  <si>
    <t>Стебний</t>
  </si>
  <si>
    <t>Ріки</t>
  </si>
  <si>
    <t>Головське</t>
  </si>
  <si>
    <t>В.розтока.</t>
  </si>
  <si>
    <t>С4-Влч</t>
  </si>
  <si>
    <t>9рДз1рЯл</t>
  </si>
  <si>
    <t>Словітського лісництво</t>
  </si>
  <si>
    <t>6рСз1рЯл2рДз1рМд+Ябл</t>
  </si>
  <si>
    <t>Дуб зв.</t>
  </si>
  <si>
    <t>6рСз2рДз1Ялє1Мдє+Ябл+Влч</t>
  </si>
  <si>
    <t>6,2</t>
  </si>
  <si>
    <t>8,1</t>
  </si>
  <si>
    <t>1,2</t>
  </si>
  <si>
    <t xml:space="preserve">                                   Природне поновлення</t>
  </si>
  <si>
    <t>ур. « Гора»</t>
  </si>
  <si>
    <t>6рСз1рЯлє2рДз1рЯлє</t>
  </si>
  <si>
    <t>2,5*0,8</t>
  </si>
  <si>
    <t>МИХАЙЛІВСЬКЕ  ЛІСНИЦТВО</t>
  </si>
  <si>
    <t>Dз</t>
  </si>
  <si>
    <t>Механізовано борознами шириною 3,0 м.</t>
  </si>
  <si>
    <t>Механізовано борознами шириною 2,0 м.</t>
  </si>
  <si>
    <t>Ур. "Княжий міст"</t>
  </si>
  <si>
    <t>3рСзв2рДзв      6Сзв4Дзв</t>
  </si>
  <si>
    <t>Ур. "Заріччя"</t>
  </si>
  <si>
    <t>10,6</t>
  </si>
  <si>
    <t xml:space="preserve">сад.під меч Колесова </t>
  </si>
  <si>
    <t>Ур. " Блажів"</t>
  </si>
  <si>
    <t>Ур. "Сприня"</t>
  </si>
  <si>
    <t>по ДП "Самбірське ЛГ"</t>
  </si>
  <si>
    <t>С3БкЯлЯц</t>
  </si>
  <si>
    <t>10рМд</t>
  </si>
  <si>
    <t>2,0х1,0</t>
  </si>
  <si>
    <t>19д1</t>
  </si>
  <si>
    <t>ур"Гаї"</t>
  </si>
  <si>
    <t>10рДз</t>
  </si>
  <si>
    <t>ур"Бобовище"</t>
  </si>
  <si>
    <t>40д1</t>
  </si>
  <si>
    <t>Розгірчанське лісництво</t>
  </si>
  <si>
    <t>3д1</t>
  </si>
  <si>
    <t>3д2</t>
  </si>
  <si>
    <t>D3БкЯлЯц</t>
  </si>
  <si>
    <t>С3БкЯцЯл</t>
  </si>
  <si>
    <t>10д1</t>
  </si>
  <si>
    <t>30д1</t>
  </si>
  <si>
    <t>н.Яц-2</t>
  </si>
  <si>
    <t>5Яц5Бк</t>
  </si>
  <si>
    <t>DзДГБ</t>
  </si>
  <si>
    <t>DзБк</t>
  </si>
  <si>
    <t>9д1</t>
  </si>
  <si>
    <t>Мита</t>
  </si>
  <si>
    <t>Довжківське лісництво</t>
  </si>
  <si>
    <t>Шутулівське</t>
  </si>
  <si>
    <t>Лпд</t>
  </si>
  <si>
    <t xml:space="preserve">Ілівське </t>
  </si>
  <si>
    <t>Подорожненське</t>
  </si>
  <si>
    <t>Суходільське лісництво</t>
  </si>
  <si>
    <t>Старосільське лісництво</t>
  </si>
  <si>
    <t xml:space="preserve"> Бендюзьке л-во</t>
  </si>
  <si>
    <t>Сосна звич.</t>
  </si>
  <si>
    <t>провед.борозен,садіння Сзв.,Дз</t>
  </si>
  <si>
    <t>ССССССССДД</t>
  </si>
  <si>
    <t>ССССДпССССДп(Ялє)</t>
  </si>
  <si>
    <t>ССССССССДзДз(Ялє, Мд)</t>
  </si>
  <si>
    <t>Лопатинська ОТГ</t>
  </si>
  <si>
    <t>ССССДзССССДз</t>
  </si>
  <si>
    <t>3..2</t>
  </si>
  <si>
    <t>Дуб звич.</t>
  </si>
  <si>
    <t>механ.</t>
  </si>
  <si>
    <t>8Дз2Яц</t>
  </si>
  <si>
    <t>D3ГД</t>
  </si>
  <si>
    <t>6.2</t>
  </si>
  <si>
    <t>8Яцб2Бкл</t>
  </si>
  <si>
    <t>DзЯцБ</t>
  </si>
  <si>
    <t>7Яц3Бк</t>
  </si>
  <si>
    <t>Ялиця</t>
  </si>
  <si>
    <t>10 Яцб</t>
  </si>
  <si>
    <t xml:space="preserve">             </t>
  </si>
  <si>
    <t xml:space="preserve">         </t>
  </si>
  <si>
    <t xml:space="preserve">        </t>
  </si>
  <si>
    <t xml:space="preserve">                </t>
  </si>
  <si>
    <t>задовільне</t>
  </si>
  <si>
    <t>Кудисько</t>
  </si>
  <si>
    <t>залавільне</t>
  </si>
  <si>
    <t>8 Яцб2Бк</t>
  </si>
  <si>
    <t>СзБк Яц</t>
  </si>
  <si>
    <t>Мігово</t>
  </si>
  <si>
    <t>ДзГрЯцБк</t>
  </si>
  <si>
    <t>ДзГрБкЯц</t>
  </si>
  <si>
    <t>Сусідовицька дача</t>
  </si>
  <si>
    <t>Диминський</t>
  </si>
  <si>
    <t>Горішній ліс</t>
  </si>
  <si>
    <t>зруб 2019</t>
  </si>
  <si>
    <t>37</t>
  </si>
  <si>
    <t>44</t>
  </si>
  <si>
    <t>46</t>
  </si>
  <si>
    <t>47</t>
  </si>
  <si>
    <t>51</t>
  </si>
  <si>
    <t>32</t>
  </si>
  <si>
    <t>Гч</t>
  </si>
  <si>
    <t xml:space="preserve">10Дзв;   </t>
  </si>
  <si>
    <t>Проведення борозн через 2.0м  МТЗ-82+пкл-70 8Влч2Бп</t>
  </si>
  <si>
    <t>7,8</t>
  </si>
  <si>
    <t>Природне поновлення</t>
  </si>
  <si>
    <t>Лапший</t>
  </si>
  <si>
    <t>9Яц1ял</t>
  </si>
  <si>
    <t>9,1</t>
  </si>
  <si>
    <t>4,3</t>
  </si>
  <si>
    <t>Дзв 2,5х0,7</t>
  </si>
  <si>
    <t>7рСз3рДз</t>
  </si>
  <si>
    <t>15,4</t>
  </si>
  <si>
    <t>Влч3,0х1,0</t>
  </si>
  <si>
    <t>10р Влч</t>
  </si>
  <si>
    <t>8рСз2рДз</t>
  </si>
  <si>
    <t>12,3</t>
  </si>
  <si>
    <t>10рВлч</t>
  </si>
  <si>
    <t>Ялц</t>
  </si>
  <si>
    <t>Длг</t>
  </si>
  <si>
    <t xml:space="preserve">  2,5х1,0 </t>
  </si>
  <si>
    <t>С2-ГдС</t>
  </si>
  <si>
    <t xml:space="preserve">  Мдє2,5х1,0 </t>
  </si>
  <si>
    <t>8Сз2Дзв</t>
  </si>
  <si>
    <t>2,5х0,7 2,5х0,5</t>
  </si>
  <si>
    <t>18,2</t>
  </si>
  <si>
    <t>2,4</t>
  </si>
  <si>
    <t>Кореличі</t>
  </si>
  <si>
    <t>12,1</t>
  </si>
  <si>
    <t>11,5</t>
  </si>
  <si>
    <t>Мех</t>
  </si>
  <si>
    <t>8рСз2рБп</t>
  </si>
  <si>
    <t>Гхч</t>
  </si>
  <si>
    <t>А1</t>
  </si>
  <si>
    <t>14,1</t>
  </si>
  <si>
    <t>10,1</t>
  </si>
  <si>
    <t>11,2</t>
  </si>
  <si>
    <t>4,1</t>
  </si>
  <si>
    <t>25,1</t>
  </si>
  <si>
    <t>8рСз2рДчр</t>
  </si>
  <si>
    <t>3,0*1</t>
  </si>
  <si>
    <t>8,2</t>
  </si>
  <si>
    <t>13,2</t>
  </si>
  <si>
    <t>24,2</t>
  </si>
  <si>
    <t>15,1</t>
  </si>
  <si>
    <t>19,2</t>
  </si>
  <si>
    <t>22,1</t>
  </si>
  <si>
    <t>15,2</t>
  </si>
  <si>
    <t>10рСз</t>
  </si>
  <si>
    <t>7,2</t>
  </si>
  <si>
    <t>2,5*1,2</t>
  </si>
  <si>
    <t>16,1</t>
  </si>
  <si>
    <t>4рДз1рГхч</t>
  </si>
  <si>
    <t>20,1</t>
  </si>
  <si>
    <t>24,1</t>
  </si>
  <si>
    <t>1,4</t>
  </si>
  <si>
    <t>23,2</t>
  </si>
  <si>
    <t>17,1</t>
  </si>
  <si>
    <t>2,3</t>
  </si>
  <si>
    <t>СКОЛВСЬКЕ ЛІСНИЦТВО</t>
  </si>
  <si>
    <t>Тся</t>
  </si>
  <si>
    <t>С</t>
  </si>
  <si>
    <t>вручнувручну</t>
  </si>
  <si>
    <t>Тарнавка</t>
  </si>
  <si>
    <t>ДзГБкЯц</t>
  </si>
  <si>
    <t>Грабівниця</t>
  </si>
  <si>
    <t>3,2,1</t>
  </si>
  <si>
    <t>0,1-2,1</t>
  </si>
  <si>
    <t>2,5*1,3</t>
  </si>
  <si>
    <t>2,2</t>
  </si>
  <si>
    <t>10,3</t>
  </si>
  <si>
    <t>3,1</t>
  </si>
  <si>
    <t>6,3</t>
  </si>
  <si>
    <t>18,3</t>
  </si>
  <si>
    <t>3,2</t>
  </si>
  <si>
    <t>3,3</t>
  </si>
  <si>
    <t>3рСз3рДз+Лпд</t>
  </si>
  <si>
    <t>8,3</t>
  </si>
  <si>
    <t>3рСз3рДз</t>
  </si>
  <si>
    <t>14,2</t>
  </si>
  <si>
    <t>Клен гост.</t>
  </si>
  <si>
    <t>Бук</t>
  </si>
  <si>
    <t>3,5</t>
  </si>
  <si>
    <t>5,2</t>
  </si>
  <si>
    <t>5,1</t>
  </si>
  <si>
    <t>3рСз3рДз+Кл</t>
  </si>
  <si>
    <t>11,3</t>
  </si>
  <si>
    <t>1,3</t>
  </si>
  <si>
    <t>4,2</t>
  </si>
  <si>
    <t>17,2</t>
  </si>
  <si>
    <t>C3</t>
  </si>
  <si>
    <t>34</t>
  </si>
  <si>
    <t>B2</t>
  </si>
  <si>
    <t>6,1</t>
  </si>
  <si>
    <t>3р.Сз 3р.Дз</t>
  </si>
  <si>
    <t>8Дз2Яцб</t>
  </si>
  <si>
    <t>D3 ГД</t>
  </si>
  <si>
    <t>зруб 2020</t>
  </si>
  <si>
    <t>0,8</t>
  </si>
  <si>
    <t>0,9</t>
  </si>
  <si>
    <t>0,7</t>
  </si>
  <si>
    <t>мех.,руч.</t>
  </si>
  <si>
    <t>49</t>
  </si>
  <si>
    <t>0,5</t>
  </si>
  <si>
    <t>1,0</t>
  </si>
  <si>
    <t>63</t>
  </si>
  <si>
    <t>0,4</t>
  </si>
  <si>
    <t>71</t>
  </si>
  <si>
    <t>11,1</t>
  </si>
  <si>
    <t>12,2</t>
  </si>
  <si>
    <t>9,5</t>
  </si>
  <si>
    <t>9,3</t>
  </si>
  <si>
    <t>21,3</t>
  </si>
  <si>
    <t>9,6</t>
  </si>
  <si>
    <t>Вруч  площ 0,2х0,2</t>
  </si>
  <si>
    <t>9Яцб1Бкл-10,0</t>
  </si>
  <si>
    <t>ур."Рубаний"</t>
  </si>
  <si>
    <t>Ур. "Буковець"</t>
  </si>
  <si>
    <t>3рДзв2рСзв     6Дзв4Сзв</t>
  </si>
  <si>
    <t>3*1</t>
  </si>
  <si>
    <t>10,3,</t>
  </si>
  <si>
    <t>6,1,</t>
  </si>
  <si>
    <t>4Яц3Бк2Ял1Яв</t>
  </si>
  <si>
    <t>4Яц4Ял2Бк</t>
  </si>
  <si>
    <t>5Бк4Ял1Яв</t>
  </si>
  <si>
    <t>5Яц5Ял</t>
  </si>
  <si>
    <t xml:space="preserve">Яц </t>
  </si>
  <si>
    <t>9Бк1Ял+Яц</t>
  </si>
  <si>
    <t>7Яц2Бк1Ял</t>
  </si>
  <si>
    <t>15.2</t>
  </si>
  <si>
    <t>8Яц3Ял</t>
  </si>
  <si>
    <t>5Яц5Ял+Бк</t>
  </si>
  <si>
    <t>5Ял5Яц</t>
  </si>
  <si>
    <t>з/п</t>
  </si>
  <si>
    <t>44д1</t>
  </si>
  <si>
    <t>24д1</t>
  </si>
  <si>
    <t>39д1</t>
  </si>
  <si>
    <t>51д1</t>
  </si>
  <si>
    <t>36д1</t>
  </si>
  <si>
    <t>ур"Хаїха"</t>
  </si>
  <si>
    <t>природного поновлення на 2020 рік по ДП"Сколівське лісове господарство"</t>
  </si>
  <si>
    <t>6Бк4Яв</t>
  </si>
  <si>
    <t>12д2</t>
  </si>
  <si>
    <t>4Бк3Яц3Яв</t>
  </si>
  <si>
    <t>Орявчик</t>
  </si>
  <si>
    <t>9Ял1Яц</t>
  </si>
  <si>
    <t>8Яц1Бк1Ял</t>
  </si>
  <si>
    <t>7Бк2Яц1Ял</t>
  </si>
  <si>
    <t>12д1</t>
  </si>
  <si>
    <t>14д1</t>
  </si>
  <si>
    <t>ліс.к-р</t>
  </si>
  <si>
    <t>Всього:</t>
  </si>
  <si>
    <t>пр. поновл.</t>
  </si>
  <si>
    <r>
      <t>D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-ГД</t>
    </r>
  </si>
  <si>
    <r>
      <t>D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-ДГБк </t>
    </r>
  </si>
  <si>
    <r>
      <t>D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-Влч </t>
    </r>
  </si>
  <si>
    <r>
      <t>D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-ЯСД </t>
    </r>
  </si>
  <si>
    <t>введення невист. п-д</t>
  </si>
  <si>
    <r>
      <t>D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-ГД </t>
    </r>
  </si>
  <si>
    <r>
      <t>С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-ГД </t>
    </r>
  </si>
  <si>
    <r>
      <t>С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-ГД </t>
    </r>
  </si>
  <si>
    <r>
      <t>D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-ГД </t>
    </r>
  </si>
  <si>
    <t>2 х 1</t>
  </si>
  <si>
    <t>Зруб 20р.</t>
  </si>
  <si>
    <t>ручний-0,5</t>
  </si>
  <si>
    <t>ручний-0,2</t>
  </si>
  <si>
    <t>10рЯц</t>
  </si>
  <si>
    <t>Верхньовисоцьке</t>
  </si>
  <si>
    <t>26,2</t>
  </si>
  <si>
    <t>18,1</t>
  </si>
  <si>
    <t>10,2</t>
  </si>
  <si>
    <t>22,3</t>
  </si>
  <si>
    <t>28</t>
  </si>
  <si>
    <t>21,2</t>
  </si>
  <si>
    <t>30</t>
  </si>
  <si>
    <t>ДДДДДДДДДД+Мд</t>
  </si>
  <si>
    <t>Сосна зв.</t>
  </si>
  <si>
    <t>ДзДзДзДзЯлДзДзДзДзЯл(Мд)</t>
  </si>
  <si>
    <t>механізовано</t>
  </si>
  <si>
    <t>СзСзСзСзСзСзСзСзДзДз</t>
  </si>
  <si>
    <t>Радехівська  ОТГ</t>
  </si>
  <si>
    <t>4-2</t>
  </si>
  <si>
    <t xml:space="preserve">Лопатинська ОТГ  </t>
  </si>
  <si>
    <r>
      <t>С</t>
    </r>
    <r>
      <rPr>
        <vertAlign val="subscript"/>
        <sz val="12"/>
        <rFont val="Times New Roman"/>
        <family val="1"/>
      </rPr>
      <t>3</t>
    </r>
  </si>
  <si>
    <t>10..2</t>
  </si>
  <si>
    <t>5,0*5,0</t>
  </si>
  <si>
    <t>ур "Болотня"</t>
  </si>
  <si>
    <t>ур "Бабка"</t>
  </si>
  <si>
    <t>ур "Хімки"</t>
  </si>
  <si>
    <t>ур "Перекалки"</t>
  </si>
  <si>
    <t>ур "Три кіпці"</t>
  </si>
  <si>
    <t>ур "Купичволя"</t>
  </si>
  <si>
    <t>Вільха чр.</t>
  </si>
  <si>
    <t>10,5</t>
  </si>
  <si>
    <t>ур. «Завоня»</t>
  </si>
  <si>
    <t>ур. «Стриганка»</t>
  </si>
  <si>
    <t>29</t>
  </si>
  <si>
    <t>2-2</t>
  </si>
  <si>
    <t>2-3</t>
  </si>
  <si>
    <t>провед.борозен,садіння Сзв.,Дп</t>
  </si>
  <si>
    <t>26..1</t>
  </si>
  <si>
    <t>37..2</t>
  </si>
  <si>
    <t>37..1</t>
  </si>
  <si>
    <t>3..1</t>
  </si>
  <si>
    <t>А3</t>
  </si>
  <si>
    <t>провед.борозен,садіння Влч.,Сз</t>
  </si>
  <si>
    <t>40</t>
  </si>
  <si>
    <t>провед.борозен,садіння Дз,Сзв.</t>
  </si>
  <si>
    <t>Лопатинська  ОТГ</t>
  </si>
  <si>
    <t>57</t>
  </si>
  <si>
    <t>Вільха ч.</t>
  </si>
  <si>
    <t>садіння Сз,Влч., Мдє</t>
  </si>
  <si>
    <t>провед.борозен,садіння Сзв.,Дпів</t>
  </si>
  <si>
    <t>ур. "Джершень"</t>
  </si>
  <si>
    <t>ур. "Кичера"</t>
  </si>
  <si>
    <t>на 2021 рік</t>
  </si>
  <si>
    <t>Індекс</t>
  </si>
  <si>
    <t xml:space="preserve">Категорія </t>
  </si>
  <si>
    <t>типу лісу</t>
  </si>
  <si>
    <t>Гчор</t>
  </si>
  <si>
    <t>Скр</t>
  </si>
  <si>
    <t>Зруб 2020</t>
  </si>
  <si>
    <t>2х2</t>
  </si>
  <si>
    <t>Зруб 20 р.</t>
  </si>
  <si>
    <t>17д1</t>
  </si>
  <si>
    <t>17д2</t>
  </si>
  <si>
    <t>ур"Звір"</t>
  </si>
  <si>
    <t>ур"Кічерка"</t>
  </si>
  <si>
    <t>ур"Погар"</t>
  </si>
  <si>
    <t>32д1</t>
  </si>
  <si>
    <t>32д2</t>
  </si>
  <si>
    <t>32д3</t>
  </si>
  <si>
    <t>ур"Довжка"</t>
  </si>
  <si>
    <t>ур"За гаєм"</t>
  </si>
  <si>
    <t>40д2</t>
  </si>
  <si>
    <t>Зруб 2020 р.</t>
  </si>
  <si>
    <t>3х2</t>
  </si>
  <si>
    <t>ур"Яменнички"</t>
  </si>
  <si>
    <t>ДзДГБ</t>
  </si>
  <si>
    <t xml:space="preserve">10рДз </t>
  </si>
  <si>
    <t>19д2</t>
  </si>
  <si>
    <t>ур"Сукільський ве6рх"</t>
  </si>
  <si>
    <t>20д3</t>
  </si>
  <si>
    <t>20д4</t>
  </si>
  <si>
    <t>ур"Кирнички"</t>
  </si>
  <si>
    <t>С3Ял</t>
  </si>
  <si>
    <t>6д3</t>
  </si>
  <si>
    <t>48д2</t>
  </si>
  <si>
    <t>Козаківка</t>
  </si>
  <si>
    <t>20д1</t>
  </si>
  <si>
    <t>ДзЯцБк</t>
  </si>
  <si>
    <t>Діли</t>
  </si>
  <si>
    <t>добре</t>
  </si>
  <si>
    <t>н.Бк-9,н.Яц-1,н.Яв-4</t>
  </si>
  <si>
    <t>н.Бк-8</t>
  </si>
  <si>
    <t>50д4</t>
  </si>
  <si>
    <t>6Бк2Яц2Ял+Яв</t>
  </si>
  <si>
    <t>н.Бк-6,н.Яц-2,н.Яв-5</t>
  </si>
  <si>
    <t>67д1</t>
  </si>
  <si>
    <t>н.Бк-3,н.Яц-6</t>
  </si>
  <si>
    <t>2д1</t>
  </si>
  <si>
    <t>н.Бк-41,н.Яц-2</t>
  </si>
  <si>
    <t>6Бк3Яц1Яц+Яв</t>
  </si>
  <si>
    <t>дуже добре</t>
  </si>
  <si>
    <t>н.Бк-15,н.Яц-7,н.Яв-6</t>
  </si>
  <si>
    <t>н.Бк-12,н.Яц-1,н.Яв-8</t>
  </si>
  <si>
    <t>2д2</t>
  </si>
  <si>
    <t>н.Бк-3,н.Яц-5,н.Яв-6</t>
  </si>
  <si>
    <t>задовільно</t>
  </si>
  <si>
    <t>н.Бк-38,н.Яц-6</t>
  </si>
  <si>
    <t>квартал</t>
  </si>
  <si>
    <t>Індекс типів лісу</t>
  </si>
  <si>
    <t>Характеристика</t>
  </si>
  <si>
    <t>наявність підросту головних порід</t>
  </si>
  <si>
    <t>намічені  заходи</t>
  </si>
  <si>
    <t>рік переведення</t>
  </si>
  <si>
    <t>порода склад</t>
  </si>
  <si>
    <t>Кількість</t>
  </si>
  <si>
    <t>висота</t>
  </si>
  <si>
    <t>ур. "Рівна"</t>
  </si>
  <si>
    <t>ур. "Озірний"</t>
  </si>
  <si>
    <t>Марищенка</t>
  </si>
  <si>
    <t>22д1</t>
  </si>
  <si>
    <t>зруб 20р.</t>
  </si>
  <si>
    <t>7Бк3Гз</t>
  </si>
  <si>
    <t>ввід недостаючих Дз</t>
  </si>
  <si>
    <t>8Бк2Гз+Лпд</t>
  </si>
  <si>
    <t>Стрийський парк</t>
  </si>
  <si>
    <t>1д4</t>
  </si>
  <si>
    <t>9Бк1Гз</t>
  </si>
  <si>
    <t>ввід недостаючих Дз,Мдє</t>
  </si>
  <si>
    <t>ур."Довголука"</t>
  </si>
  <si>
    <t>Дуже добре</t>
  </si>
  <si>
    <t>85д1</t>
  </si>
  <si>
    <t>нас. Бк-9</t>
  </si>
  <si>
    <t>85д2</t>
  </si>
  <si>
    <t>Взривпром</t>
  </si>
  <si>
    <t>ДзБкЯлЯц</t>
  </si>
  <si>
    <t>6Яц2Ял1Бк1Яв</t>
  </si>
  <si>
    <t>дуже добрий</t>
  </si>
  <si>
    <t>н.д.Бк-10,Яц-3</t>
  </si>
  <si>
    <t>7Ял2Яц1Бк</t>
  </si>
  <si>
    <t>н.Яц-8; Бк-2; Яв-7</t>
  </si>
  <si>
    <t>28д1</t>
  </si>
  <si>
    <t>4Яц3Ял3Бк</t>
  </si>
  <si>
    <t>н.Бк-9</t>
  </si>
  <si>
    <t>8Ял2Яц+Яв</t>
  </si>
  <si>
    <t>н.Яц-6, Бк-1;Яв-3</t>
  </si>
  <si>
    <t>н.Яц-3; Бк-1; Яв-2</t>
  </si>
  <si>
    <t>н.Яц-19;</t>
  </si>
  <si>
    <t>н.Яц 42;Бк-12</t>
  </si>
  <si>
    <t>10Ял+Бк+Яв</t>
  </si>
  <si>
    <t>Товсте</t>
  </si>
  <si>
    <t>Стовба</t>
  </si>
  <si>
    <t>6Ял2Яц2Бк</t>
  </si>
  <si>
    <t>н.: Бк-20шт,Яц-2,Іл-2,Яв-1.</t>
  </si>
  <si>
    <t>Озірець</t>
  </si>
  <si>
    <t>н.: Бк-1шт,Яв-1.</t>
  </si>
  <si>
    <t>Козвківка</t>
  </si>
  <si>
    <t>74д2</t>
  </si>
  <si>
    <t>СзБкЯцЯл</t>
  </si>
  <si>
    <t>Зруб 2020 року</t>
  </si>
  <si>
    <t>5Ял5Яц+Бк</t>
  </si>
  <si>
    <t>Підвісна</t>
  </si>
  <si>
    <t>Сукільський верх</t>
  </si>
  <si>
    <t>ур."Джільний"</t>
  </si>
  <si>
    <t xml:space="preserve">DзБк </t>
  </si>
  <si>
    <t>н.Бк-12,ввід Мд-100шт/га</t>
  </si>
  <si>
    <t>н Бк-8,Яв-1, ввід Мд 100</t>
  </si>
  <si>
    <t>ур."Михвйлова"</t>
  </si>
  <si>
    <t>47д1</t>
  </si>
  <si>
    <t>н Бк-3, ввід Мд100</t>
  </si>
  <si>
    <t>47д2</t>
  </si>
  <si>
    <t>ввід Мд-100шт/га</t>
  </si>
  <si>
    <t>ур."Ландята"</t>
  </si>
  <si>
    <t>11д1</t>
  </si>
  <si>
    <t>н.Бк-3,Яв-14,Ял-1,ввід</t>
  </si>
  <si>
    <t>ур."Царська дорога"</t>
  </si>
  <si>
    <t>44д2</t>
  </si>
  <si>
    <t>н Яц-1, ввід Мд-100</t>
  </si>
  <si>
    <t>Всього ліс. к-р та пр. поновл.</t>
  </si>
  <si>
    <t>27,1</t>
  </si>
  <si>
    <t>3рСз3рДз+Лп</t>
  </si>
  <si>
    <t>8,4</t>
  </si>
  <si>
    <t>14,3</t>
  </si>
  <si>
    <t>3рСз3рДз+Мдє</t>
  </si>
  <si>
    <t>4рСз2рДз+Влч</t>
  </si>
  <si>
    <t>4рСз2рДз</t>
  </si>
  <si>
    <t>4рСз2рДз+Кл+Влч</t>
  </si>
  <si>
    <t>13,7</t>
  </si>
  <si>
    <t>13,6</t>
  </si>
  <si>
    <t>8,9</t>
  </si>
  <si>
    <t>4рСз3рДз</t>
  </si>
  <si>
    <t>3,6</t>
  </si>
  <si>
    <t>4рСз2рДз+Кл</t>
  </si>
  <si>
    <t>20,4</t>
  </si>
  <si>
    <t>10рДЗ</t>
  </si>
  <si>
    <t>3,0х1,1</t>
  </si>
  <si>
    <t>21,5</t>
  </si>
  <si>
    <t>2,10</t>
  </si>
  <si>
    <t>12,4</t>
  </si>
  <si>
    <t>15,5</t>
  </si>
  <si>
    <t>48</t>
  </si>
  <si>
    <t>17,4</t>
  </si>
  <si>
    <t>45</t>
  </si>
  <si>
    <t>33,4</t>
  </si>
  <si>
    <t>20,3</t>
  </si>
  <si>
    <t>1,5</t>
  </si>
  <si>
    <t>4,10</t>
  </si>
  <si>
    <t>4рСз3рДз+Мдє</t>
  </si>
  <si>
    <t>10р.Дз+Кл</t>
  </si>
  <si>
    <t>10р.Дз+Лпд+ Чер</t>
  </si>
  <si>
    <t>4рСз2рДз+Кл+Чер</t>
  </si>
  <si>
    <t>4р.Дз2р.Сз</t>
  </si>
  <si>
    <t>10рДз+Кл</t>
  </si>
  <si>
    <t>10рДз+Кл+Лпд</t>
  </si>
  <si>
    <t>3р. Сз 1рСзЯл+Мдє</t>
  </si>
  <si>
    <t>3,4</t>
  </si>
  <si>
    <t>15,3</t>
  </si>
  <si>
    <t>3,11</t>
  </si>
  <si>
    <t>3,10</t>
  </si>
  <si>
    <t>3,12</t>
  </si>
  <si>
    <t>3,9</t>
  </si>
  <si>
    <t>8,5</t>
  </si>
  <si>
    <t>2,7</t>
  </si>
  <si>
    <t>22,4</t>
  </si>
  <si>
    <t>2,5</t>
  </si>
  <si>
    <t>16,4</t>
  </si>
  <si>
    <t>6,8</t>
  </si>
  <si>
    <t>6,7</t>
  </si>
  <si>
    <t>С5</t>
  </si>
  <si>
    <t>1,6</t>
  </si>
  <si>
    <t>5,4</t>
  </si>
  <si>
    <t>24,5</t>
  </si>
  <si>
    <t>0,6</t>
  </si>
  <si>
    <t>32,3</t>
  </si>
  <si>
    <t>17,6</t>
  </si>
  <si>
    <t>17,5</t>
  </si>
  <si>
    <t>26,3</t>
  </si>
  <si>
    <t>зруб 2020 року</t>
  </si>
  <si>
    <t>3,0 Х 1,0</t>
  </si>
  <si>
    <t>10р.Дз+Ялє+Чш+Лпд</t>
  </si>
  <si>
    <t>10р.Мдє+Ялє+Чш+Лпд</t>
  </si>
  <si>
    <t>Короснівське лісництво</t>
  </si>
  <si>
    <t>1,2,1</t>
  </si>
  <si>
    <t>Дубина</t>
  </si>
  <si>
    <t>Пнятин</t>
  </si>
  <si>
    <t>Білка-Подусів</t>
  </si>
  <si>
    <r>
      <t xml:space="preserve">природного поновлення на   </t>
    </r>
    <r>
      <rPr>
        <b/>
        <u val="single"/>
        <sz val="12"/>
        <rFont val="Arial Narrow"/>
        <family val="2"/>
      </rPr>
      <t xml:space="preserve">2021  </t>
    </r>
    <r>
      <rPr>
        <b/>
        <sz val="12"/>
        <rFont val="Arial Narrow"/>
        <family val="2"/>
      </rPr>
      <t xml:space="preserve"> рік</t>
    </r>
  </si>
  <si>
    <t>зруб 2020р. після II прийому рівномірно-поступової рубки</t>
  </si>
  <si>
    <t>до 1.5</t>
  </si>
  <si>
    <t>до 0.5</t>
  </si>
  <si>
    <t>Гз</t>
  </si>
  <si>
    <t>до 0,5</t>
  </si>
  <si>
    <t>до 1,5</t>
  </si>
  <si>
    <t>2,1,1</t>
  </si>
  <si>
    <t>зруб 2020 р. після ІІ прийому рівномірно-поступової рубки</t>
  </si>
  <si>
    <t>Гзв</t>
  </si>
  <si>
    <t>до 0.5 м</t>
  </si>
  <si>
    <t>3,1,4</t>
  </si>
  <si>
    <t>3,3,2</t>
  </si>
  <si>
    <t>3,3,3</t>
  </si>
  <si>
    <t>3,3,4</t>
  </si>
  <si>
    <t>3,3,5</t>
  </si>
  <si>
    <t>3,3,6</t>
  </si>
  <si>
    <t>2,1,3</t>
  </si>
  <si>
    <t>2,1,2</t>
  </si>
  <si>
    <t>1,2,2</t>
  </si>
  <si>
    <t>1,2,3</t>
  </si>
  <si>
    <t>1,2,4</t>
  </si>
  <si>
    <t>1,2,5</t>
  </si>
  <si>
    <t>Кимир</t>
  </si>
  <si>
    <t>3,2,2</t>
  </si>
  <si>
    <t>2,4,5</t>
  </si>
  <si>
    <t>2,2,1</t>
  </si>
  <si>
    <t>2,2,2</t>
  </si>
  <si>
    <t>2,2,3</t>
  </si>
  <si>
    <t>2,4,1</t>
  </si>
  <si>
    <t>2,4,2</t>
  </si>
  <si>
    <t>2,4,3</t>
  </si>
  <si>
    <t>2,4,4</t>
  </si>
  <si>
    <r>
      <t xml:space="preserve">ввод куртинами на трелювальних волоках верхніх складах і на прогалинах                                       </t>
    </r>
    <r>
      <rPr>
        <b/>
        <sz val="8"/>
        <color indexed="8"/>
        <rFont val="Arial Narrow"/>
        <family val="2"/>
      </rPr>
      <t xml:space="preserve">Д з- 0,650 тис.шт.                                                   Ялє-  0,150  тис.шт.                                        Мдє - 0,150 тис.шт.                                      Чш - 0,025 тис.шт.                                        Лпд - 0,025 тис.шт  </t>
    </r>
  </si>
  <si>
    <t>Дпн.</t>
  </si>
  <si>
    <t>Лісосіка 20 р.</t>
  </si>
  <si>
    <r>
      <t>10рДпн(</t>
    </r>
    <r>
      <rPr>
        <i/>
        <sz val="10"/>
        <rFont val="Arial Cyr"/>
        <family val="0"/>
      </rPr>
      <t>часткові</t>
    </r>
    <r>
      <rPr>
        <sz val="11"/>
        <color theme="1"/>
        <rFont val="Calibri"/>
        <family val="2"/>
      </rPr>
      <t>)</t>
    </r>
  </si>
  <si>
    <t xml:space="preserve">Дашавське </t>
  </si>
  <si>
    <t xml:space="preserve">ілівське </t>
  </si>
  <si>
    <t>Лисовицьке</t>
  </si>
  <si>
    <t>лісосіка 20 р.</t>
  </si>
  <si>
    <t xml:space="preserve">Лотатницьке </t>
  </si>
  <si>
    <r>
      <t>10рДЗв(</t>
    </r>
    <r>
      <rPr>
        <i/>
        <sz val="10"/>
        <rFont val="Arial Cyr"/>
        <family val="0"/>
      </rPr>
      <t>часткові</t>
    </r>
    <r>
      <rPr>
        <sz val="11"/>
        <color theme="1"/>
        <rFont val="Calibri"/>
        <family val="2"/>
      </rPr>
      <t>)</t>
    </r>
  </si>
  <si>
    <r>
      <t>D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-ДГБ </t>
    </r>
  </si>
  <si>
    <r>
      <t>D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-ЯСД</t>
    </r>
  </si>
  <si>
    <t>Лісосіка 20р.</t>
  </si>
  <si>
    <t>Влч.</t>
  </si>
  <si>
    <t xml:space="preserve">Журавнівське </t>
  </si>
  <si>
    <r>
      <t>D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-ВЛЧ </t>
    </r>
  </si>
  <si>
    <r>
      <t>С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-ВЛЧ </t>
    </r>
  </si>
  <si>
    <r>
      <t>D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-Влч</t>
    </r>
  </si>
  <si>
    <t>Руч</t>
  </si>
  <si>
    <t>2,5*0,5 Сз    2,5*0,7Дз</t>
  </si>
  <si>
    <t>6рСз4рДз</t>
  </si>
  <si>
    <t>2,5*0,5Сз                 2,5*0,7 Дз</t>
  </si>
  <si>
    <t>10Сз0,6                                    10 Дз0,4</t>
  </si>
  <si>
    <t>2,5*0,5Сз                 2,5*0,7 Дз,Ялє</t>
  </si>
  <si>
    <t>2,5*0,5 Сз     2,5*1,2 Влч</t>
  </si>
  <si>
    <t>10Сз0,7                     10Влч0,3</t>
  </si>
  <si>
    <t>2,5*0,5 Сз    2,5*0,7Бп</t>
  </si>
  <si>
    <t>2,5*0,5 Сз    2,5*0,7Дчр</t>
  </si>
  <si>
    <t>10Влч0,6                 10Сз0,3</t>
  </si>
  <si>
    <t>10рБкл</t>
  </si>
  <si>
    <t>2,5*0,5Сз     2,5*1,2 Влч</t>
  </si>
  <si>
    <t>болото</t>
  </si>
  <si>
    <t>2,5*0,5 Сз     2,5*1,3 Бкл</t>
  </si>
  <si>
    <t>8рСз2рБкл</t>
  </si>
  <si>
    <t>мех0,4       руч0,5</t>
  </si>
  <si>
    <t>8рСз2рБкл0,4     10Мдє0,5</t>
  </si>
  <si>
    <t>7рСз3рБкл</t>
  </si>
  <si>
    <t>2,5*0,5 Сз  2,5*1,3 Бкл  2,5*0,9 Мдє</t>
  </si>
  <si>
    <t>2,5*0,5Сз       2,5*0,7 Дз,Ялє</t>
  </si>
  <si>
    <t>2,5*0,5Сз    2,5*0,7 Дз,Ялє</t>
  </si>
  <si>
    <t>4рСз1рБп</t>
  </si>
  <si>
    <t>2,5*0,5 Сз    2,5*0,0,8Дз</t>
  </si>
  <si>
    <t>2,5*0,5Сз     2,5*0,7 Дз,Ялє</t>
  </si>
  <si>
    <t>10Сз-0,3га   10Дз-0,6га</t>
  </si>
  <si>
    <t xml:space="preserve">10Дз  </t>
  </si>
  <si>
    <t>10Дз0,5       10Сз0,5</t>
  </si>
  <si>
    <t>10Сз0,7   10Дз0,3</t>
  </si>
  <si>
    <t xml:space="preserve"> В3</t>
  </si>
  <si>
    <t>ЗАВАДІВСЬКЕ ЛІСНИЦТВО</t>
  </si>
  <si>
    <t>2,5*0,5Сз   2,5*0,7 Дз,Ялє</t>
  </si>
  <si>
    <t>Зруб 2019</t>
  </si>
  <si>
    <t>3,0*0,8Дз   3,0*1,2Яцб</t>
  </si>
  <si>
    <t>8рДз2рЯцб</t>
  </si>
  <si>
    <t>3,0*0,8Дз      3,0*1,3Бкл</t>
  </si>
  <si>
    <t xml:space="preserve">10Дз 0,5                                10 Бкл   0,5  </t>
  </si>
  <si>
    <t>3,0*0,8Дз   3,0*1,0Грч</t>
  </si>
  <si>
    <t>8рДз2рГхч</t>
  </si>
  <si>
    <t>3,0*0,8 Дз                     3,0*1,5 Лп</t>
  </si>
  <si>
    <t>8рДз2рЛп</t>
  </si>
  <si>
    <t>2,5*1,0</t>
  </si>
  <si>
    <t>2,5*0,5Сз   2,5*0,7Дз</t>
  </si>
  <si>
    <t>зруб 2020р</t>
  </si>
  <si>
    <t xml:space="preserve">Сз 2,5х0,5 Дз2,5х0,7 </t>
  </si>
  <si>
    <t>Влч 3,0х1,0</t>
  </si>
  <si>
    <t>С3-ГсД</t>
  </si>
  <si>
    <t>Мд 2,5х1,0</t>
  </si>
  <si>
    <t>типу</t>
  </si>
  <si>
    <t>лісу</t>
  </si>
  <si>
    <t>Д4-Влч</t>
  </si>
  <si>
    <t>Д3-ЯСД</t>
  </si>
  <si>
    <t>В2-ДС</t>
  </si>
  <si>
    <t>Дзв 2,5х0,7 Сзв2,5х0,5</t>
  </si>
  <si>
    <t>С3-ГД</t>
  </si>
  <si>
    <t>Сзв2,5х0,5</t>
  </si>
  <si>
    <t>С3-ГДС</t>
  </si>
  <si>
    <t>Дз-ДГБ</t>
  </si>
  <si>
    <t>Мд2,5х1,0</t>
  </si>
  <si>
    <t>С2-ГДС</t>
  </si>
  <si>
    <t>С3-ДгБ</t>
  </si>
  <si>
    <t xml:space="preserve">мех  </t>
  </si>
  <si>
    <t>Д2-ДгБ</t>
  </si>
  <si>
    <t>Дзв 2,5х0,7 Ялиц 2,5х0,7</t>
  </si>
  <si>
    <t xml:space="preserve">8рДз 2рЯлц        </t>
  </si>
  <si>
    <t>Д3-ЯсД</t>
  </si>
  <si>
    <t>Дз 2,5х0,7</t>
  </si>
  <si>
    <t>Д3-ГД</t>
  </si>
  <si>
    <t>9рДз1Ял</t>
  </si>
  <si>
    <t>9рДз1рЯлц</t>
  </si>
  <si>
    <t>Д2ГбД</t>
  </si>
  <si>
    <t>Дз2,5х0,7 Ял25х0,7</t>
  </si>
  <si>
    <t>10рДз10е. м Ял</t>
  </si>
  <si>
    <t>Д3ГД</t>
  </si>
  <si>
    <t>19,5</t>
  </si>
  <si>
    <t>42,2</t>
  </si>
  <si>
    <t>2,6</t>
  </si>
  <si>
    <t>Д3-ДгБ</t>
  </si>
  <si>
    <t>14,1,3</t>
  </si>
  <si>
    <t>14,1,4</t>
  </si>
  <si>
    <t>14,1,5</t>
  </si>
  <si>
    <t>1,1,1</t>
  </si>
  <si>
    <t>ур. "Вечорки"</t>
  </si>
  <si>
    <t>6рСз1рЯлє2рДз1рКлг+Мдє+Грш</t>
  </si>
  <si>
    <t>6рСз1рЯлє2рДз1рКлг+Мдє+Ябл</t>
  </si>
  <si>
    <t>ур. "Волиця"</t>
  </si>
  <si>
    <t>6рСз3рДз1рЯлє+Мдє+Чрш</t>
  </si>
  <si>
    <t>6рСз1рЯлє2рДз1рМдє+Грш</t>
  </si>
  <si>
    <t>ур. "Двірці"</t>
  </si>
  <si>
    <t>ур. "В.Мости"</t>
  </si>
  <si>
    <t>6рСз1рМдє3Бп+Ялє</t>
  </si>
  <si>
    <t>6рСз1рЯлє3рДз+Мдє+Грш</t>
  </si>
  <si>
    <t>6рСз1рЯлє3рДз+Мдє+Ябл</t>
  </si>
  <si>
    <t>ур. "Боянець"</t>
  </si>
  <si>
    <t>7рДз1рЯлє2рСз+Мдє+Чрш</t>
  </si>
  <si>
    <t>ур. "Проломи"</t>
  </si>
  <si>
    <t>ур. "Деревня"</t>
  </si>
  <si>
    <t>6рСз1рЯлє2рДз1рМдє+Клг+Ябл</t>
  </si>
  <si>
    <t>6рСз3рДз1рЯл+Мдє+Кл+Ябл+Чрш</t>
  </si>
  <si>
    <t>ур "Борове"</t>
  </si>
  <si>
    <t>6рСз3рДз1рЯл+Мд+Чрш+Кл+Ябл</t>
  </si>
  <si>
    <t>6рСз1рЯлє2рДз1рМдє+Кл+Грш</t>
  </si>
  <si>
    <t>7рДз1рЯлє2рСз+Мдє+Кл+Чрш</t>
  </si>
  <si>
    <t>6рСз3рДз1рЯлє+Мдє+Чрш+Яб+Кл</t>
  </si>
  <si>
    <t>6рСз1рЯлє2рДз1рМдє+Ябл+Кл+Влч</t>
  </si>
  <si>
    <t>ур" Купичволя"</t>
  </si>
  <si>
    <t>6рСз3рДз1рЯлє+Мд</t>
  </si>
  <si>
    <t>ур "Морозове"</t>
  </si>
  <si>
    <t>ур" Туринка "</t>
  </si>
  <si>
    <t>6рСз2рДз1рЯлє1рМдє+ Чрш</t>
  </si>
  <si>
    <t>6рДз2рСз1рЯлє1рМдє+ Чрш</t>
  </si>
  <si>
    <t>ур" Поляни "</t>
  </si>
  <si>
    <t>6.</t>
  </si>
  <si>
    <t>Бук ліс</t>
  </si>
  <si>
    <t>ур" Журі "</t>
  </si>
  <si>
    <t>6рДз3рСз1рЯл+Кл+Мд+Чрш</t>
  </si>
  <si>
    <t>6рСз1рМд2рДз1рЯл+Грш</t>
  </si>
  <si>
    <t>6рДз1Кл1рМд2рЯл+Чрш+Влч</t>
  </si>
  <si>
    <t>6рСз1рМд2рДз1рЯл+Ябл</t>
  </si>
  <si>
    <t>6рСз1рМд2рДз1рЯл+Грш+Влч</t>
  </si>
  <si>
    <t>6рСз1рЯл2рДз1рМд+Ябл+Влч</t>
  </si>
  <si>
    <t xml:space="preserve">ур. « Новий Став »    </t>
  </si>
  <si>
    <t>38</t>
  </si>
  <si>
    <t>6рСз1рЯл3рДз+рМд+Ябл</t>
  </si>
  <si>
    <t>6рДз2рМд2рЯл+Чрш</t>
  </si>
  <si>
    <t>ур Гута</t>
  </si>
  <si>
    <t>дуб зв</t>
  </si>
  <si>
    <t>вручн</t>
  </si>
  <si>
    <t>7рДз2рЯл1рМд+Грш+Ял</t>
  </si>
  <si>
    <t>7рДз1рКл1рМд1рКл+Грш+Ял</t>
  </si>
  <si>
    <t>ур Варяж</t>
  </si>
  <si>
    <t>27,2</t>
  </si>
  <si>
    <t>7рДз1рКл1рМд1рС+Грш+Ял</t>
  </si>
  <si>
    <t>ур Діброва</t>
  </si>
  <si>
    <t>6рС1рКл2рДз1рМд+Ябл+Ял</t>
  </si>
  <si>
    <t>ур Бірок</t>
  </si>
  <si>
    <t>ур Белз</t>
  </si>
  <si>
    <t>6рДз1рКл2рС1рМд+Ял</t>
  </si>
  <si>
    <t>6рДз1рКл2рС1рМд+Чрш+Ял</t>
  </si>
  <si>
    <t>42,3</t>
  </si>
  <si>
    <t>6рСз2рДз1рЯл1рМд+Грш+Клг+Ял</t>
  </si>
  <si>
    <t>5рСз4рДз1рЯл+Мд+Чрш+Клг+Ял</t>
  </si>
  <si>
    <t>6рСз3рДз1рЯл+Чрш</t>
  </si>
  <si>
    <t xml:space="preserve">ур. « Гора »    </t>
  </si>
  <si>
    <t>6рСз2рДз1рМд1рЯл+Чрш+Ял</t>
  </si>
  <si>
    <t>ур. « Осмульського »</t>
  </si>
  <si>
    <t>6рДз2рСз1рМд1рЯл+Грш+Ял</t>
  </si>
  <si>
    <t>6рСз3рДз1рЯл+Чрш+Ял</t>
  </si>
  <si>
    <t>ур. « Бикова»</t>
  </si>
  <si>
    <t>6рСз3рДз1рМд+Ябд+Ял</t>
  </si>
  <si>
    <t>ур. «Підрочин»</t>
  </si>
  <si>
    <t>6рСз1рКл2рДз1Ялє1Мдє+Грш</t>
  </si>
  <si>
    <t>6рСз1рКл2рДз1Ялє+Мдє+Чрш+Ялє</t>
  </si>
  <si>
    <t>6рСз1рКл2рДз1Ялє+Мдє+Грш+Ялє</t>
  </si>
  <si>
    <t>13,3</t>
  </si>
  <si>
    <t>зруб 20р</t>
  </si>
  <si>
    <t>2,0х1,5</t>
  </si>
  <si>
    <t>33</t>
  </si>
  <si>
    <t>21,1</t>
  </si>
  <si>
    <t>60</t>
  </si>
  <si>
    <t>61</t>
  </si>
  <si>
    <t>70</t>
  </si>
  <si>
    <t>74</t>
  </si>
  <si>
    <t>79</t>
  </si>
  <si>
    <t>83</t>
  </si>
  <si>
    <t>84</t>
  </si>
  <si>
    <t>91</t>
  </si>
  <si>
    <t>93</t>
  </si>
  <si>
    <t>96</t>
  </si>
  <si>
    <t>97</t>
  </si>
  <si>
    <t>98</t>
  </si>
  <si>
    <t xml:space="preserve">10Сзв </t>
  </si>
  <si>
    <t>64</t>
  </si>
  <si>
    <t>67</t>
  </si>
  <si>
    <t>66</t>
  </si>
  <si>
    <t>68</t>
  </si>
  <si>
    <t>13,4</t>
  </si>
  <si>
    <t>2,0х1,0; 3,0х1,0</t>
  </si>
  <si>
    <t>10Дзв;10Влч</t>
  </si>
  <si>
    <t>80</t>
  </si>
  <si>
    <t>87</t>
  </si>
  <si>
    <t>88</t>
  </si>
  <si>
    <t>25,2</t>
  </si>
  <si>
    <t>26,1</t>
  </si>
  <si>
    <t>59</t>
  </si>
  <si>
    <t>5,3</t>
  </si>
  <si>
    <t>62</t>
  </si>
  <si>
    <t>75</t>
  </si>
  <si>
    <t>природного поновлення на 2021 рік по  ДП "Бродівський лісгосп"</t>
  </si>
  <si>
    <t>Проведення борозн через 2.0м  МТЗ-82+пкл-70 10Сзв</t>
  </si>
  <si>
    <t>Проведення борозн через 2.0м  МТЗ-82+пкл-70 9Сзв1Дзв</t>
  </si>
  <si>
    <t>Проведення борозн через 2.0м  МТЗ-82+пкл-70 9Сзв1Бп</t>
  </si>
  <si>
    <t>Проведення борозн через 2.0м  МТЗ-82+пкл-70 8Сзв1Дзв1Бп</t>
  </si>
  <si>
    <t>Проведення борозн через 2.0м  МТЗ-82+пкл-70 8Сзв1Влч1Бп+Дзв</t>
  </si>
  <si>
    <t>Проведення борозн через 2.0м  МТЗ-82+пкл-70 8Сзв2Бп</t>
  </si>
  <si>
    <t>в3</t>
  </si>
  <si>
    <t>Проведення борозн через 2.0м  МТЗ-82+пкл-70 9Сзв1Бп+Дзв</t>
  </si>
  <si>
    <t>Проведення борозн через 2.0м  МТЗ-82+пкл-70 8Сзв2Бп+Дзв</t>
  </si>
  <si>
    <t>Проведення борозн через 2.0м  МТЗ-82+пкл-70 8Сзв2Дп1Гзв+Дзв</t>
  </si>
  <si>
    <t>с3</t>
  </si>
  <si>
    <t>Проведення борозн через 2.0м  МТЗ-82+пкл-70 10Сзв+Дзв</t>
  </si>
  <si>
    <t>Проведення борозн через 2.0м  МТЗ-82+пкл-70 9Сзв1Гзв+Дзв</t>
  </si>
  <si>
    <t>Проведення борозн через 2.0м  МТЗ-82+пкл-70 7Сзв1Дзв1Гзв1БП</t>
  </si>
  <si>
    <t>Проведення борозн через 2.0м  МТЗ-82+пкл-70 8Сзв1ГзвВ1Бп+Дзв</t>
  </si>
  <si>
    <t>Проведення борозн через 2.0м  МТЗ-82+пкл-70 8Сзв1Гзв1Влч+Дзв</t>
  </si>
  <si>
    <t>Проведення борозн через 2.0м  МТЗ-82+пкл-70 7Сзв1Дп1Гзв1Бп+Дзв</t>
  </si>
  <si>
    <t>Проведення борозн через 2.0м  МТЗ-82+пкл-70 8Сзв1Влч1Бп</t>
  </si>
  <si>
    <t>Проведення борозн через 2.0м  МТЗ-82+пкл-70 6Сзв3Гзв1Бп1Влч</t>
  </si>
  <si>
    <t>Проведення борозн через 2.0м  МТЗ-82+пкл-70 8Сзв2Гзв</t>
  </si>
  <si>
    <t>Проведення борозн через 2.0м  МТЗ-82+пкл-70 8Сзв1Дп1Бп+Дзв</t>
  </si>
  <si>
    <t>Проведення борозн через 2.0м  МТЗ-82+пкл-70 7Сзв2Гзв1Влч</t>
  </si>
  <si>
    <t>Проведення борозн через 2.0м  МТЗ-82+пкл-70 8Сзв1Дзв1Гзв</t>
  </si>
  <si>
    <t>Проведення борозн через 2.0м  МТЗ-82+пкл-70 8Сзв2Гзв+Дзв</t>
  </si>
  <si>
    <t>Проведення борозн через 2.0м  МТЗ-82+пл-75-15М 7Сзв1Дзв2Гзв</t>
  </si>
  <si>
    <t>Проведення борозн через 2.0м  МТЗ-82+пкл-70 10Сзв+дз+влч+гз</t>
  </si>
  <si>
    <t>Проведення борозн через 2.0м  МТЗ-82+пл-75-15М 10 Сзв+Дз</t>
  </si>
  <si>
    <t>Проведення борозн через 2.0м  МТЗ-82+пкл-70 10Сзв+дз+гз+бп</t>
  </si>
  <si>
    <t>Проведення борозн через 2.0м  МТЗ-82+пкл-70 8Сзв2Гз</t>
  </si>
  <si>
    <t>Проведення борозн через 2.0м  МТЗ-82+пкл-70 10Сзв+Дчр+Яле+Бп</t>
  </si>
  <si>
    <t>Проведення борозн через 2.0м  МТЗ-82+пкл-70 6Сзв2Дз2Дчр+Ос</t>
  </si>
  <si>
    <t>Проведення борозн через 2.0м  МТЗ-82+пкл-70 10Сзв+гз+дз+бп</t>
  </si>
  <si>
    <t>Проведення борозн через 2.0м  МТЗ-82+пкл-70 10Сзв+дз+влч</t>
  </si>
  <si>
    <t>Проведення борозн через 2.0м  МТЗ-82+пкл-70 6Сзв3Дз1Гз</t>
  </si>
  <si>
    <t>Проведення борозн через 2.0м  МТЗ-82+пкл-70 9Влч1Сз+Дз</t>
  </si>
  <si>
    <t>Проведення борозн через 2.0м  МТЗ-82+пкл-70 8Сзв2Дз+Гз+Влч</t>
  </si>
  <si>
    <t>Проведення борозн через 2.0м  МТЗ-82+пкл-70 6Сзв3Дз1Бп+Влч</t>
  </si>
  <si>
    <t>Проведення борозн через 2.0м  МТЗ-82+пкл-70 9Сзв1Дзв+Влч</t>
  </si>
  <si>
    <t>Проведення борозн через 2.0м  МТЗ-82+пкл-70 10Сзв+Дз+Дчр</t>
  </si>
  <si>
    <t>Проведення борозн через 2.0м  МТЗ-82+пкл-70 7Сзв3Дз</t>
  </si>
  <si>
    <t>Проведення борозн через 2.0м  МТЗ-82+пкл-70 7Дзв1Гз1Сз1Влч</t>
  </si>
  <si>
    <t>C2</t>
  </si>
  <si>
    <t>4.10</t>
  </si>
  <si>
    <t>Боратичі</t>
  </si>
  <si>
    <t>ДзГД</t>
  </si>
  <si>
    <t>смугами 0,3м</t>
  </si>
  <si>
    <t>садіння в ручну</t>
  </si>
  <si>
    <t>3Дз2КлЯв3Дз 2КлЯв однСз</t>
  </si>
  <si>
    <t>Конятин</t>
  </si>
  <si>
    <t>27,4</t>
  </si>
  <si>
    <t>ДзДГД</t>
  </si>
  <si>
    <t>3Дз2КлЯв3Дз 2КлЯв однМд  однБк</t>
  </si>
  <si>
    <t>3Дз2КлЯв3Дз 2КлЯв однМд</t>
  </si>
  <si>
    <t xml:space="preserve"> Добромильське  лісництво</t>
  </si>
  <si>
    <t>Відомість ділянок, які залишені під природне поновлення в 2021 році</t>
  </si>
  <si>
    <t>Чорнусів</t>
  </si>
  <si>
    <t>8Яц2Мд</t>
  </si>
  <si>
    <t>Категорія лісопосадок - держлісфонд</t>
  </si>
  <si>
    <r>
      <t>Комарно</t>
    </r>
    <r>
      <rPr>
        <b/>
        <sz val="8"/>
        <rFont val="Times New Roman"/>
        <family val="1"/>
      </rPr>
      <t xml:space="preserve">      Л/К                                   ур. "Кошарки"</t>
    </r>
  </si>
  <si>
    <t>Зруб 2020р.</t>
  </si>
  <si>
    <t>10рДзв+Влч     9Дзв1Влч</t>
  </si>
  <si>
    <t xml:space="preserve">ур. "Кошарки"            </t>
  </si>
  <si>
    <t xml:space="preserve">ур. "Підвисоке"            </t>
  </si>
  <si>
    <r>
      <t xml:space="preserve">  </t>
    </r>
    <r>
      <rPr>
        <b/>
        <sz val="10"/>
        <rFont val="Times New Roman"/>
        <family val="1"/>
      </rPr>
      <t>Опацьке  Прир.      ур. "Левків"</t>
    </r>
  </si>
  <si>
    <t>15,1,1</t>
  </si>
  <si>
    <t>9Яцб1Бк+Ял-11,0</t>
  </si>
  <si>
    <t>10Яцб+Ял-9,0</t>
  </si>
  <si>
    <t>8Яцб2Бк-10,0</t>
  </si>
  <si>
    <t>10Яцб-9,0</t>
  </si>
  <si>
    <t>7Яцб2Бк1Ял-8,0</t>
  </si>
  <si>
    <r>
      <t xml:space="preserve"> </t>
    </r>
    <r>
      <rPr>
        <b/>
        <sz val="10"/>
        <rFont val="Times New Roman"/>
        <family val="1"/>
      </rPr>
      <t>Підбужське</t>
    </r>
    <r>
      <rPr>
        <sz val="8"/>
        <rFont val="Times New Roman"/>
        <family val="1"/>
      </rPr>
      <t xml:space="preserve"> л-во. природне</t>
    </r>
    <r>
      <rPr>
        <sz val="12"/>
        <rFont val="Times New Roman"/>
        <family val="1"/>
      </rPr>
      <t xml:space="preserve">.  </t>
    </r>
    <r>
      <rPr>
        <sz val="8"/>
        <rFont val="Times New Roman"/>
        <family val="1"/>
      </rPr>
      <t>ур."Ратай"</t>
    </r>
  </si>
  <si>
    <t>11,4,1</t>
  </si>
  <si>
    <t>10Яцб+Бк-9,4</t>
  </si>
  <si>
    <t>8Яцб1Ял1Сзв-10,1</t>
  </si>
  <si>
    <t>8Яцб2Сзв-9,2</t>
  </si>
  <si>
    <t>8Яцб2Бкл-10,5</t>
  </si>
  <si>
    <t>8Яцб2Бк-10,2</t>
  </si>
  <si>
    <r>
      <t xml:space="preserve"> </t>
    </r>
    <r>
      <rPr>
        <b/>
        <sz val="10"/>
        <rFont val="Times New Roman"/>
        <family val="1"/>
      </rPr>
      <t xml:space="preserve">Судововишнянське 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л-тво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 </t>
    </r>
    <r>
      <rPr>
        <b/>
        <sz val="8"/>
        <rFont val="Times New Roman"/>
        <family val="1"/>
      </rPr>
      <t xml:space="preserve">Л/К </t>
    </r>
    <r>
      <rPr>
        <sz val="8"/>
        <rFont val="Times New Roman"/>
        <family val="1"/>
      </rPr>
      <t xml:space="preserve">  Ур. "Княжий міст"</t>
    </r>
  </si>
  <si>
    <r>
      <t>В</t>
    </r>
    <r>
      <rPr>
        <vertAlign val="subscript"/>
        <sz val="8"/>
        <rFont val="Times New Roman"/>
        <family val="1"/>
      </rPr>
      <t>2</t>
    </r>
  </si>
  <si>
    <r>
      <t xml:space="preserve">Черхавське л-во  Природ.  </t>
    </r>
    <r>
      <rPr>
        <sz val="8"/>
        <rFont val="Times New Roman"/>
        <family val="1"/>
      </rPr>
      <t>ур."Блажів"</t>
    </r>
  </si>
  <si>
    <t>9Яц1Яв-11,9</t>
  </si>
  <si>
    <t>7Яц2Дзв1Яв-9,1</t>
  </si>
  <si>
    <t>Ур. " Дубина"</t>
  </si>
  <si>
    <t>7Яц3Дзв-9,5</t>
  </si>
  <si>
    <t>7Яц3Дзв+Ос-9,6</t>
  </si>
  <si>
    <t>7Яц1Сз1Бк1Яв+Вл-11.4</t>
  </si>
  <si>
    <t>8Яц1Бк1Яв+Ос-10,6</t>
  </si>
  <si>
    <t>7Яц1Мдє1Сз1Яв+Ос-10,1</t>
  </si>
  <si>
    <t>8Яц1Мдє1Сз-11,8</t>
  </si>
  <si>
    <t>9Яц1Сз+Бк-11,5</t>
  </si>
  <si>
    <r>
      <t xml:space="preserve">Всьго лісових культур- </t>
    </r>
    <r>
      <rPr>
        <b/>
        <sz val="10"/>
        <rFont val="Arial Cyr"/>
        <family val="0"/>
      </rPr>
      <t>8,0</t>
    </r>
    <r>
      <rPr>
        <sz val="10"/>
        <rFont val="Arial Cyr"/>
        <family val="2"/>
      </rPr>
      <t xml:space="preserve"> га.</t>
    </r>
  </si>
  <si>
    <r>
      <t>Всього природного поновлення -</t>
    </r>
    <r>
      <rPr>
        <b/>
        <sz val="11"/>
        <color indexed="8"/>
        <rFont val="Calibri"/>
        <family val="2"/>
      </rPr>
      <t xml:space="preserve"> 16,4 </t>
    </r>
    <r>
      <rPr>
        <sz val="11"/>
        <color theme="1"/>
        <rFont val="Calibri"/>
        <family val="2"/>
      </rPr>
      <t>га.</t>
    </r>
  </si>
  <si>
    <t>0,3Мд</t>
  </si>
  <si>
    <t>Чикельова</t>
  </si>
  <si>
    <t>0,2Бк</t>
  </si>
  <si>
    <t>0,2Мд</t>
  </si>
  <si>
    <t>Смерічка</t>
  </si>
  <si>
    <t>5,1,3</t>
  </si>
  <si>
    <t>0,1Дгл</t>
  </si>
  <si>
    <t>10яц</t>
  </si>
  <si>
    <t>10,Яц</t>
  </si>
  <si>
    <t>7яц3Бк</t>
  </si>
  <si>
    <t>7Бк3Яц</t>
  </si>
  <si>
    <t>9Яц1Бк+Ял</t>
  </si>
  <si>
    <t>9яц1ял</t>
  </si>
  <si>
    <t>відомість проектів природного поновлення на 2021 рік по ДП "Славське лісове господарство"</t>
  </si>
  <si>
    <r>
      <t xml:space="preserve">висота </t>
    </r>
    <r>
      <rPr>
        <sz val="7"/>
        <color indexed="8"/>
        <rFont val="Arial"/>
        <family val="2"/>
      </rPr>
      <t>(до 0,1 м.)</t>
    </r>
  </si>
  <si>
    <t>стан природного поновлення</t>
  </si>
  <si>
    <r>
      <t>C</t>
    </r>
    <r>
      <rPr>
        <vertAlign val="subscript"/>
        <sz val="14"/>
        <color indexed="8"/>
        <rFont val="Arial"/>
        <family val="2"/>
      </rPr>
      <t>3</t>
    </r>
  </si>
  <si>
    <r>
      <t>D</t>
    </r>
    <r>
      <rPr>
        <vertAlign val="subscript"/>
        <sz val="14"/>
        <color indexed="8"/>
        <rFont val="Arial"/>
        <family val="2"/>
      </rPr>
      <t>3</t>
    </r>
  </si>
  <si>
    <t>5Ял3Яц2Бк</t>
  </si>
  <si>
    <t>6Бк2Яц2Ял</t>
  </si>
  <si>
    <t>5Ял3Яц1Бк1Яв</t>
  </si>
  <si>
    <t>5Ял3Яц1Бк1Яв+Сз</t>
  </si>
  <si>
    <t>6Ял4Бк</t>
  </si>
  <si>
    <t>6Бк4Яц</t>
  </si>
  <si>
    <t>5Яц3Бк2Ял</t>
  </si>
  <si>
    <t>6Ял4Бк+Яв</t>
  </si>
  <si>
    <t>9Ял1Бк+Яц</t>
  </si>
  <si>
    <t>6Яц3Ял1Бк+Яв</t>
  </si>
  <si>
    <t>7Яц2Ял1Бк+Яв</t>
  </si>
  <si>
    <t>5Бк3Яц1Ял1Яв</t>
  </si>
  <si>
    <t>Соточка</t>
  </si>
  <si>
    <t xml:space="preserve">                                                                                                                                                                   введення  недостаючих  порід Яц1200Бк1000Мд50Алч20</t>
  </si>
  <si>
    <t xml:space="preserve">                                                                                                                                                                   введення недостаючих  порід                                                 Яц 1300Бк100Мд50Алч20</t>
  </si>
  <si>
    <t xml:space="preserve">Страшевицьке лісництво   </t>
  </si>
  <si>
    <t>Зруб 2020р</t>
  </si>
  <si>
    <t>введення недостаючих порід                               Яц 500 Мд30Алч20</t>
  </si>
  <si>
    <t>СзДЯц</t>
  </si>
  <si>
    <t>введення недостаючих порід                               Яц 400Бк20 Мд30Алч20</t>
  </si>
  <si>
    <t>введення недостаючих порід                           Яц 400Бк30 Мд40Алч25</t>
  </si>
  <si>
    <t>введення недостаючих порід                               Яц 500Бк30 Мд30Алч25</t>
  </si>
  <si>
    <t>введення недостаючих порід                            Яц 450Бк30 Мд40Алч30</t>
  </si>
  <si>
    <t>введення недостаючих порід                       Яц500Бк30Мд40Алч20</t>
  </si>
  <si>
    <t>введення недостаючих порід                    Яц300Бк20 Мд20Алч20</t>
  </si>
  <si>
    <t xml:space="preserve">                                                                                                                                                                   введення  недостаючих порід                 Яц300 Бк50Мд50Алч20</t>
  </si>
  <si>
    <t xml:space="preserve">                                                                                                                                                                   введення  недостаючих порід                          Яц300 Бк50Мд50Алч20</t>
  </si>
  <si>
    <t xml:space="preserve">                                                                                                                                                                   введення  недостаючих порід                            Яц500 Бк70Мд70Алч20</t>
  </si>
  <si>
    <t xml:space="preserve">                                                                                                                                                                   введення  недостаючих порід                      Яц300 Бк70Мд70Алч20</t>
  </si>
  <si>
    <t xml:space="preserve">                                                                                                                                                                   введення  недостаючих порід                         Яц350 Бк50Мд30Алч20</t>
  </si>
  <si>
    <t>Д3ЯцД</t>
  </si>
  <si>
    <t>8Дз2Бкл</t>
  </si>
  <si>
    <t>Введення недостаючих порід                               Дзв2000Бк100  Алч20</t>
  </si>
  <si>
    <t>С3ЯцД</t>
  </si>
  <si>
    <t>7Дз3Бкл</t>
  </si>
  <si>
    <t>Введення недостаючих порід                                 Дзв1900 Бк100Мд50 Алч20</t>
  </si>
  <si>
    <t>7Дз3Яцб</t>
  </si>
  <si>
    <t>Введення недостаючих порід                     Дзв1150Яц600Бк50 Алч20</t>
  </si>
  <si>
    <t>8Дз1Бк   1Яцб</t>
  </si>
  <si>
    <t>Введення недостаючих порід                          Дзв1800Бк100Яц100Мд20</t>
  </si>
  <si>
    <t>Введеннянедостаючих порід                                     Дзв1800 Яц200Мд50</t>
  </si>
  <si>
    <t>7Дз2Бкл   1Яцб</t>
  </si>
  <si>
    <t>Введення недостаючих порід                             Дзв120 Бк100Яц10  Мд50</t>
  </si>
  <si>
    <t>8Дз2Дчр</t>
  </si>
  <si>
    <t>Введення   недостаючих порід                                Дзв1900Мд20Алч20</t>
  </si>
  <si>
    <t>Введення недостаючих порід                       Яц1800 Бк100Мд5 Алч20</t>
  </si>
  <si>
    <t>Д3ГЯц</t>
  </si>
  <si>
    <t>Введення  недостаючих порід                                 Яц1950Мд50Алч20</t>
  </si>
  <si>
    <r>
      <t xml:space="preserve"> </t>
    </r>
    <r>
      <rPr>
        <b/>
        <sz val="12"/>
        <color indexed="8"/>
        <rFont val="Calibri"/>
        <family val="2"/>
      </rPr>
      <t xml:space="preserve"> Стар явське лісництво</t>
    </r>
  </si>
  <si>
    <t xml:space="preserve">                                                                                                                                                                   введення  недостаючих порід                                               Яц1000 Мд30Алч10</t>
  </si>
  <si>
    <t xml:space="preserve">                                                                                                                                                                   введення недостаючих порід                                Яц1100Мд40Алч20</t>
  </si>
  <si>
    <t xml:space="preserve">                                                                                                                                                                   введення недостаючих порід                                  Яц1500Мд40Алч30</t>
  </si>
  <si>
    <t xml:space="preserve">                                                                                                                                                                   введення  недостаючих порід                                Яц1500Мд50Алч30</t>
  </si>
  <si>
    <t>Катино</t>
  </si>
  <si>
    <t>ДзГр Бк Яц</t>
  </si>
  <si>
    <t xml:space="preserve">                                                                                                                                                                   введення  недостаючих порід                         Яц1100Бк50Мд40Алч40</t>
  </si>
  <si>
    <t xml:space="preserve">                                                                                                                                                                   введення  недостаючих порід                          Яц1100Бк70Мд40Алч40</t>
  </si>
  <si>
    <t xml:space="preserve">                                                                                                                                                                   введення недостаючих порід                         Яц1500Бк50Мд50Алч40</t>
  </si>
  <si>
    <t xml:space="preserve">  Добромильське лісництво</t>
  </si>
  <si>
    <t>Радич</t>
  </si>
  <si>
    <t>ДзДГрБк</t>
  </si>
  <si>
    <t>5Яц4Дз1Бк</t>
  </si>
  <si>
    <t>введення недостаючих порід                                  Дз900Яц100 Мд20Алч20</t>
  </si>
  <si>
    <t>введення недостаючих порід                      Яц100Дз500Мд20Алч20</t>
  </si>
  <si>
    <t>введення недостаючих порід                             Бк600Яц400 Алч20</t>
  </si>
  <si>
    <t>введення недостаючих порід                        Бк600Яц400Алч20</t>
  </si>
  <si>
    <t>введення недостаючих порід                          Яц300Бк70Алч 10</t>
  </si>
  <si>
    <t>1.0</t>
  </si>
  <si>
    <t>9Яц1Дз</t>
  </si>
  <si>
    <t>введення недостаючих порід                            Яц500Дз500Алч10</t>
  </si>
  <si>
    <t>введення недостаючих порід                                           Яц700  Бк60 Мд20Алч10</t>
  </si>
  <si>
    <t>введення недостаючих порід                                    Яц900Бк70Мд20Алч10</t>
  </si>
  <si>
    <t>введення недостаючих порід                         Яц500Бк70Мд20Алч10</t>
  </si>
  <si>
    <t xml:space="preserve"> Терлівське лісництво</t>
  </si>
  <si>
    <t>введення недостаючих порід                                            Яц1800 Бк50 Мд20 Алч10</t>
  </si>
  <si>
    <t>введення недостаючих порід                                        Яц2000 Бк60 Мд25 Алч10</t>
  </si>
  <si>
    <t>введення недостаючих порід                                        Яц1900 Бк80 Мд20 Алч10</t>
  </si>
  <si>
    <t>введення недостаючих порід                                     Яц1800 Бк50 Мд30 Алч10</t>
  </si>
  <si>
    <t>ДзБкЯц</t>
  </si>
  <si>
    <t xml:space="preserve">                                                                                                                                                                   введення недостаючих порід   Яц600Бк200Мд20Алч30</t>
  </si>
  <si>
    <t xml:space="preserve">                                                                                                                                                                   введення недостаючих порід   Яц1000Бк200Мд20Алч30</t>
  </si>
  <si>
    <t>5Яцб5Бк</t>
  </si>
  <si>
    <t xml:space="preserve">                                                                                                                                                                   введення недостаючих порід   Яц1000Бк100Мд20Алч30</t>
  </si>
  <si>
    <t xml:space="preserve">                                                                                                                                                                   введення недостаючих порід   Яц1000Бк500Мд10Алч30</t>
  </si>
  <si>
    <t xml:space="preserve">                                                                                                                                                                   введення недостаючих порід   Яц900Бк600Мд20Алч30</t>
  </si>
  <si>
    <t xml:space="preserve">                                                                                                                                                                   введення недостаючих порід   Яц800Бк300Мд20Алч30</t>
  </si>
  <si>
    <t xml:space="preserve">                                                                                                                                                                   введення недостаючих порід   Яц1200Бк1500Мд20Алч30</t>
  </si>
  <si>
    <t xml:space="preserve">                                                                                                                                                                   введення недостаючих порід   Яц700Бк300Мд20Алч30</t>
  </si>
  <si>
    <t>8Яцб2Бк</t>
  </si>
  <si>
    <t xml:space="preserve">                                                                                                                                                                   введення недостаючих порід   Яц900Бк300Мд20Алч30</t>
  </si>
  <si>
    <t xml:space="preserve">                                                                                                                                                                   введення недостаючих порід   Яц1300Бк150Мд20Алч30</t>
  </si>
  <si>
    <t xml:space="preserve">                                                                                                                                                                   введення недостаючих порід   Яц1000Бк400Мд20Алч20</t>
  </si>
  <si>
    <t>8Яц2Яле</t>
  </si>
  <si>
    <t xml:space="preserve">                                                                                                                                                                   введення недостаючих порід   Яц1200Бк200Мд20Алч20</t>
  </si>
  <si>
    <t>D3 ЯцД</t>
  </si>
  <si>
    <t>2,99</t>
  </si>
  <si>
    <t>3,33</t>
  </si>
  <si>
    <t>5,5</t>
  </si>
  <si>
    <t>2,33</t>
  </si>
  <si>
    <t>4,0*1,0</t>
  </si>
  <si>
    <t>D3ЯЦД</t>
  </si>
  <si>
    <t>мех/ручн</t>
  </si>
  <si>
    <t>куртин</t>
  </si>
  <si>
    <t>С3ГД</t>
  </si>
  <si>
    <t>8,1,1</t>
  </si>
  <si>
    <t>зруб2020</t>
  </si>
  <si>
    <t>механіз</t>
  </si>
  <si>
    <t>3,0×1,0</t>
  </si>
  <si>
    <t>6Яц4Дзв</t>
  </si>
  <si>
    <t>0.8</t>
  </si>
  <si>
    <t>D3ЯцБ</t>
  </si>
  <si>
    <t>0.9</t>
  </si>
  <si>
    <t>зруб2021</t>
  </si>
  <si>
    <t>ручн/мех</t>
  </si>
  <si>
    <t>8Дзв2Яц</t>
  </si>
  <si>
    <t>18.3</t>
  </si>
  <si>
    <t>8.2</t>
  </si>
  <si>
    <t>14.2</t>
  </si>
  <si>
    <t>52</t>
  </si>
  <si>
    <t>12.9</t>
  </si>
  <si>
    <t>72</t>
  </si>
  <si>
    <t>3.1</t>
  </si>
  <si>
    <t>3.2</t>
  </si>
  <si>
    <t>5.9</t>
  </si>
  <si>
    <t>86</t>
  </si>
  <si>
    <t>Дз,Яц</t>
  </si>
  <si>
    <t>20,2</t>
  </si>
  <si>
    <t>Дз,Кл</t>
  </si>
  <si>
    <t>4,0×1,0</t>
  </si>
  <si>
    <t>11,6</t>
  </si>
  <si>
    <t>D3ГЯцД</t>
  </si>
  <si>
    <t xml:space="preserve">Разом </t>
  </si>
  <si>
    <t>зруб-20р</t>
  </si>
  <si>
    <t>ручна</t>
  </si>
  <si>
    <t>курт.</t>
  </si>
  <si>
    <t>5Бкл5Яцб</t>
  </si>
  <si>
    <t>10Бкл</t>
  </si>
  <si>
    <t>9,1,1</t>
  </si>
  <si>
    <t>8Бкл2Яц</t>
  </si>
  <si>
    <t>8Яц2Бкл</t>
  </si>
  <si>
    <t>8Яц2Дзв</t>
  </si>
  <si>
    <t>9,1,3</t>
  </si>
  <si>
    <t>4,1,1</t>
  </si>
  <si>
    <t>4,5</t>
  </si>
  <si>
    <t>10.3.2</t>
  </si>
  <si>
    <t>DзЯцБк</t>
  </si>
  <si>
    <t>9,2</t>
  </si>
  <si>
    <t>10.1.2</t>
  </si>
  <si>
    <t>3.1.1</t>
  </si>
  <si>
    <t>5.1.1</t>
  </si>
  <si>
    <t>DзБкЯц</t>
  </si>
  <si>
    <t>7.1.1</t>
  </si>
  <si>
    <t>4,4</t>
  </si>
  <si>
    <t>Східницьке</t>
  </si>
  <si>
    <t>С3ЯцБ</t>
  </si>
  <si>
    <t>ввод н.п.</t>
  </si>
  <si>
    <t>7Бкл3Яцб</t>
  </si>
  <si>
    <t>0,42</t>
  </si>
  <si>
    <t>6Бкл2Яле2Яцб</t>
  </si>
  <si>
    <t>9Яцб1БКл</t>
  </si>
  <si>
    <t>9Яцб1Бкл</t>
  </si>
  <si>
    <t>6,4</t>
  </si>
  <si>
    <t>6,5</t>
  </si>
  <si>
    <t>7,1</t>
  </si>
  <si>
    <t>5Яцб5Бкл</t>
  </si>
  <si>
    <t>7,3</t>
  </si>
  <si>
    <t>7,4</t>
  </si>
  <si>
    <t>Трускавецьке</t>
  </si>
  <si>
    <t>Зруб 20р</t>
  </si>
  <si>
    <t>1рЯц+Мд1рЯц</t>
  </si>
  <si>
    <t>*</t>
  </si>
  <si>
    <t>ручний-0,4</t>
  </si>
  <si>
    <t>7.1</t>
  </si>
  <si>
    <t>7.2</t>
  </si>
  <si>
    <t>3.6</t>
  </si>
  <si>
    <t>6Ял4Яц</t>
  </si>
  <si>
    <t>6Яц2Бк2Ял</t>
  </si>
  <si>
    <t>8Яц2Ял+Бк</t>
  </si>
  <si>
    <t>обробіток ґрунту</t>
  </si>
  <si>
    <t>всього тис.штга</t>
  </si>
  <si>
    <t>Пс</t>
  </si>
  <si>
    <t>Вз</t>
  </si>
  <si>
    <t>Шп</t>
  </si>
  <si>
    <t>Ар</t>
  </si>
  <si>
    <r>
      <rPr>
        <sz val="10"/>
        <rFont val="Times New Roman"/>
        <family val="1"/>
      </rPr>
      <t>D</t>
    </r>
    <r>
      <rPr>
        <sz val="6"/>
        <rFont val="Times New Roman"/>
        <family val="1"/>
      </rPr>
      <t>3</t>
    </r>
  </si>
  <si>
    <t>6Ял2Мд2Яв</t>
  </si>
  <si>
    <t>6Ял2Бк1Мд1Яв</t>
  </si>
  <si>
    <r>
      <rPr>
        <sz val="10"/>
        <rFont val="Times New Roman"/>
        <family val="1"/>
      </rPr>
      <t>C</t>
    </r>
    <r>
      <rPr>
        <sz val="6"/>
        <rFont val="Times New Roman"/>
        <family val="1"/>
      </rPr>
      <t>3</t>
    </r>
  </si>
  <si>
    <t>10Пс</t>
  </si>
  <si>
    <t>6Яц2Бк2Яв+Яс</t>
  </si>
  <si>
    <t>6Яц2Вз2Яв</t>
  </si>
  <si>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3</t>
    </r>
  </si>
  <si>
    <r>
      <rPr>
        <sz val="10"/>
        <rFont val="Times New Roman"/>
        <family val="1"/>
      </rPr>
      <t>D</t>
    </r>
    <r>
      <rPr>
        <vertAlign val="subscript"/>
        <sz val="10"/>
        <rFont val="Times New Roman"/>
        <family val="1"/>
      </rPr>
      <t>3</t>
    </r>
  </si>
  <si>
    <t>Рибничок</t>
  </si>
  <si>
    <t>0,5Мд</t>
  </si>
  <si>
    <t>6яц4Ял</t>
  </si>
  <si>
    <t>0,4Мд</t>
  </si>
  <si>
    <t>8Яц1Ял1БкЯц</t>
  </si>
  <si>
    <t>ЗАТВЕРДЖУЮ:</t>
  </si>
  <si>
    <t xml:space="preserve">          Погоджено :</t>
  </si>
  <si>
    <t xml:space="preserve">         Головний  лісничий  ЛОУЛМГ</t>
  </si>
  <si>
    <t xml:space="preserve">                             Директор ДП " Турківське ЛГ "</t>
  </si>
  <si>
    <t xml:space="preserve">       Я. П. Целень</t>
  </si>
  <si>
    <t xml:space="preserve">                 В. М. Барабаш</t>
  </si>
  <si>
    <t xml:space="preserve">              ЗВЕДЕНА</t>
  </si>
  <si>
    <t>витрати садового матеріалу</t>
  </si>
  <si>
    <t xml:space="preserve">             відомість  проектів  природного поновлення на </t>
  </si>
  <si>
    <t xml:space="preserve">рік </t>
  </si>
  <si>
    <t>по</t>
  </si>
  <si>
    <t>ДП " Турківське лісове  господарство "</t>
  </si>
  <si>
    <t>очікуваний  склад насадження</t>
  </si>
  <si>
    <t>ввід недостаючих порід</t>
  </si>
  <si>
    <t>Зубрицьке  лісництво</t>
  </si>
  <si>
    <t xml:space="preserve"> Вовченське  лісництво</t>
  </si>
  <si>
    <t>0.02</t>
  </si>
  <si>
    <t>0.14</t>
  </si>
  <si>
    <t>Розлуцьке лісництво</t>
  </si>
  <si>
    <t>1,5Мд</t>
  </si>
  <si>
    <t>1,0Бк</t>
  </si>
  <si>
    <t>1,5Бк</t>
  </si>
  <si>
    <t>1,5БК</t>
  </si>
  <si>
    <t>0.08</t>
  </si>
  <si>
    <t xml:space="preserve">                                                                                                                      Ясеницьке  лісництво</t>
  </si>
  <si>
    <t>0.5Мд</t>
  </si>
  <si>
    <t xml:space="preserve">                                                                                                               Ільницьке  лісництво</t>
  </si>
  <si>
    <t>0.4Мд</t>
  </si>
  <si>
    <t>0.3Мд</t>
  </si>
  <si>
    <t xml:space="preserve">                                                                                                         Ісаївське  лісництво</t>
  </si>
  <si>
    <t>Директор                                                                                     В.М.Барабаш</t>
  </si>
  <si>
    <t xml:space="preserve">Додаток  6 </t>
  </si>
  <si>
    <t>до Інструкції з проектування, технічного приймання,</t>
  </si>
  <si>
    <r>
      <t>обліку та оцінки якості лісокультурних об</t>
    </r>
    <r>
      <rPr>
        <sz val="10"/>
        <rFont val="Arial Narrow"/>
        <family val="2"/>
      </rPr>
      <t>’</t>
    </r>
    <r>
      <rPr>
        <sz val="10"/>
        <rFont val="Times New Roman"/>
        <family val="1"/>
      </rPr>
      <t>єктів</t>
    </r>
  </si>
  <si>
    <t xml:space="preserve">                          </t>
  </si>
  <si>
    <t>Індекс типу лісу</t>
  </si>
  <si>
    <t>При-мітка</t>
  </si>
  <si>
    <t xml:space="preserve">   А. Лісові  культури</t>
  </si>
  <si>
    <t>6Яц4Бкл</t>
  </si>
  <si>
    <t xml:space="preserve">          Б. Природне поновлення</t>
  </si>
  <si>
    <t>Головний лісничий</t>
  </si>
  <si>
    <t xml:space="preserve">ДП "Дрогобицький лісгосп" </t>
  </si>
  <si>
    <t>О.В. Шетерляк</t>
  </si>
  <si>
    <t>Продовження форми  05 (частина друга)</t>
  </si>
  <si>
    <t>Категорія лісових культур   -  цільові</t>
  </si>
  <si>
    <t>у тому числі:</t>
  </si>
  <si>
    <t>1. За головними породами</t>
  </si>
  <si>
    <t>2. За типами лісорослинних</t>
  </si>
  <si>
    <t>3. За категоріями лісокультурної</t>
  </si>
  <si>
    <t>№ з/п</t>
  </si>
  <si>
    <t>Порода</t>
  </si>
  <si>
    <t>%</t>
  </si>
  <si>
    <t>Витрати матеріалу</t>
  </si>
  <si>
    <t xml:space="preserve">ТЛУ </t>
  </si>
  <si>
    <t>Площа, га</t>
  </si>
  <si>
    <t>садивно-го, тис. шт.</t>
  </si>
  <si>
    <t>посівно- го, кг.</t>
  </si>
  <si>
    <r>
      <t>А</t>
    </r>
    <r>
      <rPr>
        <sz val="6"/>
        <rFont val="Times New Roman"/>
        <family val="1"/>
      </rPr>
      <t>0</t>
    </r>
  </si>
  <si>
    <t>Зруби</t>
  </si>
  <si>
    <t>В-го</t>
  </si>
  <si>
    <r>
      <t>А</t>
    </r>
    <r>
      <rPr>
        <sz val="6"/>
        <rFont val="Times New Roman"/>
        <family val="1"/>
      </rPr>
      <t>1</t>
    </r>
  </si>
  <si>
    <t>Галявини і пуст.</t>
  </si>
  <si>
    <r>
      <t>А</t>
    </r>
    <r>
      <rPr>
        <sz val="6"/>
        <rFont val="Times New Roman"/>
        <family val="1"/>
      </rPr>
      <t>2</t>
    </r>
  </si>
  <si>
    <t>Згарища</t>
  </si>
  <si>
    <r>
      <t>А</t>
    </r>
    <r>
      <rPr>
        <sz val="6"/>
        <rFont val="Times New Roman"/>
        <family val="1"/>
      </rPr>
      <t>3</t>
    </r>
  </si>
  <si>
    <t>Загиблі л-к</t>
  </si>
  <si>
    <r>
      <t>А</t>
    </r>
    <r>
      <rPr>
        <sz val="6"/>
        <rFont val="Times New Roman"/>
        <family val="1"/>
      </rPr>
      <t>4</t>
    </r>
  </si>
  <si>
    <t>Рідколісся</t>
  </si>
  <si>
    <r>
      <t>В</t>
    </r>
    <r>
      <rPr>
        <sz val="6"/>
        <rFont val="Times New Roman"/>
        <family val="1"/>
      </rPr>
      <t>3</t>
    </r>
  </si>
  <si>
    <r>
      <t>В</t>
    </r>
    <r>
      <rPr>
        <sz val="6"/>
        <rFont val="Times New Roman"/>
        <family val="1"/>
      </rPr>
      <t>5</t>
    </r>
  </si>
  <si>
    <r>
      <t>C</t>
    </r>
    <r>
      <rPr>
        <sz val="6"/>
        <rFont val="Times New Roman"/>
        <family val="1"/>
      </rPr>
      <t>0</t>
    </r>
  </si>
  <si>
    <r>
      <t>C</t>
    </r>
    <r>
      <rPr>
        <sz val="6"/>
        <rFont val="Times New Roman"/>
        <family val="1"/>
      </rPr>
      <t>1</t>
    </r>
  </si>
  <si>
    <t>Сезон</t>
  </si>
  <si>
    <r>
      <t>C</t>
    </r>
    <r>
      <rPr>
        <sz val="6"/>
        <rFont val="Times New Roman"/>
        <family val="1"/>
      </rPr>
      <t>2</t>
    </r>
  </si>
  <si>
    <r>
      <t>C</t>
    </r>
    <r>
      <rPr>
        <sz val="6"/>
        <rFont val="Times New Roman"/>
        <family val="1"/>
      </rPr>
      <t>3</t>
    </r>
  </si>
  <si>
    <t>Навесні</t>
  </si>
  <si>
    <r>
      <t>C</t>
    </r>
    <r>
      <rPr>
        <sz val="6"/>
        <rFont val="Times New Roman"/>
        <family val="1"/>
      </rPr>
      <t>4</t>
    </r>
  </si>
  <si>
    <t>Восени</t>
  </si>
  <si>
    <t>Тп</t>
  </si>
  <si>
    <r>
      <t>C</t>
    </r>
    <r>
      <rPr>
        <sz val="6"/>
        <rFont val="Times New Roman"/>
        <family val="1"/>
      </rPr>
      <t>5</t>
    </r>
  </si>
  <si>
    <t>Вр</t>
  </si>
  <si>
    <r>
      <t>D</t>
    </r>
    <r>
      <rPr>
        <sz val="6"/>
        <rFont val="Times New Roman"/>
        <family val="1"/>
      </rPr>
      <t>0</t>
    </r>
  </si>
  <si>
    <r>
      <t>D</t>
    </r>
    <r>
      <rPr>
        <sz val="6"/>
        <rFont val="Times New Roman"/>
        <family val="1"/>
      </rPr>
      <t>1</t>
    </r>
  </si>
  <si>
    <t>5. За методами створення</t>
  </si>
  <si>
    <r>
      <t>D</t>
    </r>
    <r>
      <rPr>
        <sz val="6"/>
        <rFont val="Times New Roman"/>
        <family val="1"/>
      </rPr>
      <t>2</t>
    </r>
  </si>
  <si>
    <r>
      <t>D</t>
    </r>
    <r>
      <rPr>
        <sz val="6"/>
        <rFont val="Times New Roman"/>
        <family val="1"/>
      </rPr>
      <t>3</t>
    </r>
  </si>
  <si>
    <t>Метод</t>
  </si>
  <si>
    <r>
      <t>D</t>
    </r>
    <r>
      <rPr>
        <sz val="6"/>
        <rFont val="Times New Roman"/>
        <family val="1"/>
      </rPr>
      <t>5</t>
    </r>
  </si>
  <si>
    <t>Ручне доп.</t>
  </si>
  <si>
    <t>Ручне садіння</t>
  </si>
  <si>
    <t>Р-м</t>
  </si>
  <si>
    <t>Мех. висівання</t>
  </si>
  <si>
    <t>Ручне висівання</t>
  </si>
  <si>
    <t>Інженер лісових культур     _______________________    Лопушанський Р.І.</t>
  </si>
  <si>
    <t>22.12.2020 р.</t>
  </si>
  <si>
    <t>22 грудня 2018 року</t>
  </si>
  <si>
    <t>Категорія -   цільові (природне поновлення)</t>
  </si>
  <si>
    <t>По-рода</t>
  </si>
  <si>
    <t>Пло-ща</t>
  </si>
  <si>
    <t>садив-ного, тис. шт.</t>
  </si>
  <si>
    <t>посівно-го, кг.</t>
  </si>
  <si>
    <t>Ялиця біла</t>
  </si>
  <si>
    <t>Черешня</t>
  </si>
  <si>
    <t>Липа дрібнолис-та</t>
  </si>
  <si>
    <t xml:space="preserve">  Суходільське лісництво</t>
  </si>
  <si>
    <t xml:space="preserve">Характеристика ділянки </t>
  </si>
  <si>
    <t>Короснянське лісництво</t>
  </si>
  <si>
    <t>Всьго</t>
  </si>
  <si>
    <t>Брюховецьке лісництво</t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</si>
  <si>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10"/>
        <color indexed="8"/>
        <rFont val="Arial Narrow"/>
        <family val="2"/>
      </rPr>
      <t xml:space="preserve">Д з- 0,650 тис.шт.                                                   Ялє-  0,150  тис.шт.                                        Мдє - 0,150 тис.шт.                                      Чш - 0,025 тис.шт.                                        Лпд - 0,025 тис.шт                                                                           </t>
    </r>
  </si>
  <si>
    <r>
      <t xml:space="preserve">ввод куртинами на трелювальних волоках верхніх складах і на прогалинах                                          </t>
    </r>
    <r>
      <rPr>
        <b/>
        <sz val="9"/>
        <color indexed="8"/>
        <rFont val="Arial Narrow"/>
        <family val="2"/>
      </rPr>
      <t xml:space="preserve">Д з- 0,500 тис.шт.                                                   Ялє-  0,357  тис.шт.                                        Мдє - 0,450тис.шт.                                      Чш - 0,026 тис.шт.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</si>
  <si>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9"/>
        <color indexed="8"/>
        <rFont val="Arial Narrow"/>
        <family val="2"/>
      </rPr>
      <t xml:space="preserve">Д з- 0,400тис.шт.                                                   Ялє-  0,180тис.шт.                                        Мдє - 0,300 тис.шт.                                               Чш - 0,020 тис.шт.                                         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</si>
  <si>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9"/>
        <color indexed="8"/>
        <rFont val="Arial Narrow"/>
        <family val="2"/>
      </rPr>
      <t xml:space="preserve">Д з- 0,350тис.шт.                                                   Ялє-  0,200тис.шт.                                        Мдє - 0,330 тис.шт.                                               Чш - 0,020 тис.шт.                                           </t>
    </r>
  </si>
  <si>
    <r>
      <t xml:space="preserve">ввод куртинами на трелювальних волоках верхніх складах і на прогалинах                                          </t>
    </r>
    <r>
      <rPr>
        <b/>
        <sz val="9"/>
        <color indexed="8"/>
        <rFont val="Arial Narrow"/>
        <family val="2"/>
      </rPr>
      <t xml:space="preserve">Д з- 0,350 тис.шт.                                                   Ялє-  0,330  тис.шт.                                        Мдє - 0,300тис.шт.                                      Чш - 0,020 тис.шт.                                          </t>
    </r>
  </si>
  <si>
    <r>
      <t xml:space="preserve">ввод куртинами на трелювальних волоках верхніх складах і на прогалинах                                          </t>
    </r>
    <r>
      <rPr>
        <b/>
        <sz val="9"/>
        <color indexed="8"/>
        <rFont val="Arial Narrow"/>
        <family val="2"/>
      </rPr>
      <t xml:space="preserve">Д з- 0,400 тис.шт.                                                   Ялє-  0,230  тис.шт.                                        Мдє - 0,350 тис.шт.                                      Чш - 0,020 тис.шт.                                          </t>
    </r>
  </si>
  <si>
    <r>
      <t xml:space="preserve">ввод куртинами на трелювальних волоках верхніх складах і на прогалинах                                          </t>
    </r>
    <r>
      <rPr>
        <b/>
        <sz val="9"/>
        <color indexed="8"/>
        <rFont val="Arial Narrow"/>
        <family val="2"/>
      </rPr>
      <t xml:space="preserve">Д з- 0,530 тис.шт.                                                   Ялє-  0,307  тис.шт.                                        Мдє - 0,470 тис.шт.                                      Чш - 0,026 тис.шт.                                          </t>
    </r>
  </si>
  <si>
    <r>
      <t xml:space="preserve">ввод куртинами на трелювальних волоках верхніх складах і на прогалинах                                          </t>
    </r>
    <r>
      <rPr>
        <b/>
        <sz val="9"/>
        <color indexed="8"/>
        <rFont val="Arial Narrow"/>
        <family val="2"/>
      </rPr>
      <t xml:space="preserve">Д з- 0,600 тис.шт.                                                   Ялє-  0,307  тис.шт.                                        Мдє - 0,400 тис.шт.                                      Чш - 0,026 тис.шт.                                          </t>
    </r>
  </si>
  <si>
    <r>
      <t xml:space="preserve">ввод куртинами на трелювальних волоках верхніх складах і на прогалинах                                          </t>
    </r>
    <r>
      <rPr>
        <b/>
        <sz val="9"/>
        <color indexed="8"/>
        <rFont val="Arial Narrow"/>
        <family val="2"/>
      </rPr>
      <t xml:space="preserve">Д з- 0,550 тис.шт.                                                   Ялє-  0,307  тис.шт.                                        Мдє - 0,450 тис.шт.                                      Чш - 0,025 тис.шт.                                        Лпд - 0,026 тис.шт  </t>
    </r>
  </si>
  <si>
    <r>
      <t xml:space="preserve">ввод куртинами на трелювальних волоках верхніх складах і на прогалинах                                          </t>
    </r>
    <r>
      <rPr>
        <b/>
        <sz val="9"/>
        <color indexed="8"/>
        <rFont val="Arial Narrow"/>
        <family val="2"/>
      </rPr>
      <t xml:space="preserve">Д з- 0,500 тис.шт.                                                   Ялє-  0,407  тис.шт.                                        Мдє - 0,400 тис.шт.                                      Чш - 0,026 тис.шт.                                          </t>
    </r>
  </si>
  <si>
    <r>
      <t xml:space="preserve">ввод куртинами на трелювальних волоках верхніх складах і на прогалинах                                          </t>
    </r>
    <r>
      <rPr>
        <b/>
        <sz val="9"/>
        <color indexed="8"/>
        <rFont val="Arial Narrow"/>
        <family val="2"/>
      </rPr>
      <t xml:space="preserve">Д з- 0,550 тис.шт.                                                   Ялє-  0,277  тис.шт.                                        Мдє - 0,480 тис.шт.                                      Чш - 0,026 тис.шт.                                        </t>
    </r>
  </si>
  <si>
    <r>
      <t xml:space="preserve">ввод куртинами на трелювальних волоках верхніх складах і на прогалинах                                          </t>
    </r>
    <r>
      <rPr>
        <b/>
        <sz val="9"/>
        <color indexed="8"/>
        <rFont val="Arial Narrow"/>
        <family val="2"/>
      </rPr>
      <t xml:space="preserve">Д з- 0,650 тис.шт.                                                   Ялє-  0,150  тис.шт.                                        Мдє - 0,150 тис.шт.                                      Чш - 0,025 тис.шт.                                        Лпд - 0,025 тис.шт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</si>
  <si>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9"/>
        <rFont val="Arial Narrow"/>
        <family val="2"/>
      </rPr>
      <t xml:space="preserve">Д з- 0,433тис.шт.                                                   Ялє-0,100  тис.шт.                                        Мдє -0,100 тис.шт.                                               Чш - 0,017 тис.шт.    Лпд - 0,017 тис.шт       </t>
    </r>
  </si>
  <si>
    <r>
      <t xml:space="preserve">ввод куртинами на трелювальних волоках верхніх складах і на прогалинах                                          </t>
    </r>
    <r>
      <rPr>
        <b/>
        <sz val="9"/>
        <color indexed="8"/>
        <rFont val="Arial Narrow"/>
        <family val="2"/>
      </rPr>
      <t xml:space="preserve">Д з- 0,650 тис.шт.                                                   Ялє-  0,150 тис.шт.                                        Мдє - 0,150 тис.шт.                                      Чш - 0,025 тис.шт.                                        Лпд - 0,025 тис.шт  </t>
    </r>
  </si>
  <si>
    <r>
      <t xml:space="preserve">ввод куртинами на трелювальних волоках верхніх складах і на прогалинах                                          </t>
    </r>
    <r>
      <rPr>
        <b/>
        <sz val="9"/>
        <color indexed="8"/>
        <rFont val="Arial Narrow"/>
        <family val="2"/>
      </rPr>
      <t xml:space="preserve">Д з- 0,433 тис.шт.                                                   Ялє-  0,100 тис.шт.                                        Мдє - 0,100 тис.шт.                                      Чш - 0,017 тис.шт.                                        Лпд - 0,017 тис.шт  </t>
    </r>
  </si>
  <si>
    <r>
      <t xml:space="preserve">ввод куртинами на трелювальних волоках, верхніх складах і на прогалинах                                                                        </t>
    </r>
    <r>
      <rPr>
        <b/>
        <sz val="9"/>
        <color indexed="8"/>
        <rFont val="Arial Narrow"/>
        <family val="2"/>
      </rPr>
      <t xml:space="preserve">Д з- 0,324тис.шт.                                                   Ялє-  0,075тис.шт.                                        Мдє- 0,075 тис.шт.                                               Чш - 0,013тис.шт     Лпд - 0,013 тис.шт                                           </t>
    </r>
  </si>
  <si>
    <r>
      <t xml:space="preserve">ввод куртинами на трелювальних волоках верхніх складах і на прогалинах                                          </t>
    </r>
    <r>
      <rPr>
        <b/>
        <sz val="9"/>
        <color indexed="8"/>
        <rFont val="Arial Narrow"/>
        <family val="2"/>
      </rPr>
      <t xml:space="preserve">Д з- 0,324 тис.шт.                                                   Ялє-  0,075  тис.шт.                                        Мдє - 0,075 тис.шт.                                      Чш - 0,013 тис.шт.                                        Лпд - 0,013 тис.шт  </t>
    </r>
  </si>
  <si>
    <r>
      <t xml:space="preserve">ввод куртинами на трелювальних волоках верхніх складах і на прогалинах                                          </t>
    </r>
    <r>
      <rPr>
        <b/>
        <sz val="9"/>
        <color indexed="8"/>
        <rFont val="Arial Narrow"/>
        <family val="2"/>
      </rPr>
      <t xml:space="preserve">Д з- 0,433 тис.шт.                                                   Ялє-  0,100  тис.шт.                                        Мдє - 0,100 тис.шт.                                      Чш - 0,017 тис.шт.                                        Лпд - 0,017 тис.шт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</si>
  <si>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</si>
  <si>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"ЗАТВЕРДЖУЮ"</t>
  </si>
  <si>
    <t xml:space="preserve">Головний лісничий                                                                                                                                                                                                                      </t>
  </si>
  <si>
    <t>Директор ДП "Золочівський лісгосп"</t>
  </si>
  <si>
    <t>Львівського ОУЛМГ</t>
  </si>
  <si>
    <t>Р.Р. Круть</t>
  </si>
  <si>
    <t>Золочівського</t>
  </si>
  <si>
    <t xml:space="preserve">лісництва </t>
  </si>
  <si>
    <t>Останні прийоми</t>
  </si>
  <si>
    <t>Суцільні зруби</t>
  </si>
  <si>
    <t xml:space="preserve">                            Продовження    форми     №  05</t>
  </si>
  <si>
    <r>
      <t xml:space="preserve">                        Категорія  : </t>
    </r>
    <r>
      <rPr>
        <b/>
        <i/>
        <u val="single"/>
        <sz val="10"/>
        <rFont val="Bookman Old Style"/>
        <family val="1"/>
      </rPr>
      <t>лісові  культури</t>
    </r>
  </si>
  <si>
    <t>п/п</t>
  </si>
  <si>
    <t>садивн.</t>
  </si>
  <si>
    <t>Всього хвойних</t>
  </si>
  <si>
    <t xml:space="preserve">2. За типами лісорослинних умов </t>
  </si>
  <si>
    <t>Сосна звичайна</t>
  </si>
  <si>
    <t>Сосна Паласса</t>
  </si>
  <si>
    <t xml:space="preserve"> в тому числі :</t>
  </si>
  <si>
    <t>Ялина</t>
  </si>
  <si>
    <t>А0</t>
  </si>
  <si>
    <t xml:space="preserve">                    </t>
  </si>
  <si>
    <t>Інші Дугласія</t>
  </si>
  <si>
    <t>Всього листяних</t>
  </si>
  <si>
    <t>А4</t>
  </si>
  <si>
    <t>Дуб звичайний</t>
  </si>
  <si>
    <t>А5</t>
  </si>
  <si>
    <t>В0</t>
  </si>
  <si>
    <t>Ясен звичайний</t>
  </si>
  <si>
    <t>В1</t>
  </si>
  <si>
    <t>Липа</t>
  </si>
  <si>
    <t>Береза</t>
  </si>
  <si>
    <t>В5</t>
  </si>
  <si>
    <t>Горіх</t>
  </si>
  <si>
    <t>С0</t>
  </si>
  <si>
    <t>Тополя</t>
  </si>
  <si>
    <t>С1</t>
  </si>
  <si>
    <t>Верба</t>
  </si>
  <si>
    <t>Робінія звичайна</t>
  </si>
  <si>
    <t>Гледичія</t>
  </si>
  <si>
    <t>Граб</t>
  </si>
  <si>
    <t>Д0</t>
  </si>
  <si>
    <t>Ільмові</t>
  </si>
  <si>
    <t>Д1</t>
  </si>
  <si>
    <t>3. За категоріями лісокультурної площі</t>
  </si>
  <si>
    <t>Д5</t>
  </si>
  <si>
    <t xml:space="preserve"> Категорія</t>
  </si>
  <si>
    <t>площа,га</t>
  </si>
  <si>
    <t>Галявини і пустирі</t>
  </si>
  <si>
    <t>4. За сесонами створення</t>
  </si>
  <si>
    <t>Загиблі лісові культури</t>
  </si>
  <si>
    <t xml:space="preserve">        Сезон  </t>
  </si>
  <si>
    <t>Площа ,га</t>
  </si>
  <si>
    <t>Малоцінні насадження</t>
  </si>
  <si>
    <t xml:space="preserve">         Метод</t>
  </si>
  <si>
    <t>Механізоване садіння</t>
  </si>
  <si>
    <t xml:space="preserve">Механізоване висівання </t>
  </si>
  <si>
    <r>
      <t xml:space="preserve">Категорія :  </t>
    </r>
    <r>
      <rPr>
        <b/>
        <i/>
        <u val="single"/>
        <sz val="10"/>
        <rFont val="Bookman Old Style"/>
        <family val="1"/>
      </rPr>
      <t>природне поновлення</t>
    </r>
  </si>
  <si>
    <t xml:space="preserve">   Продовження    форми     №  05</t>
  </si>
  <si>
    <t>Головний лісничий ДП "Золочівський лісгосп"                                                  І. М. Повзанюк</t>
  </si>
  <si>
    <t xml:space="preserve">               Інженер лісових культур                                                                                 Т.М. Томашівський   </t>
  </si>
  <si>
    <r>
      <t xml:space="preserve">Категорія лісових культур </t>
    </r>
    <r>
      <rPr>
        <u val="single"/>
        <sz val="12"/>
        <rFont val="Arial"/>
        <family val="2"/>
      </rPr>
      <t>ДЛФ</t>
    </r>
  </si>
  <si>
    <t>10Гч</t>
  </si>
  <si>
    <t xml:space="preserve"> 2,5х0,5</t>
  </si>
  <si>
    <t>7Сзв3Дзв</t>
  </si>
  <si>
    <t>7Сзв2Дзв</t>
  </si>
  <si>
    <t>4х,0х1,5</t>
  </si>
  <si>
    <t>10Длг</t>
  </si>
  <si>
    <t xml:space="preserve">    </t>
  </si>
  <si>
    <t>Проведення борозн через 2.0м  МТЗ-82+пкл-70 10Сзв+Бп</t>
  </si>
  <si>
    <t>Проведення борозн через 2.0м  МТЗ-82+пкл-70 10Сзв+Гз</t>
  </si>
  <si>
    <t>Проведення борозн через 2.0м  МТЗ-82+пкл-70 9Сзв1Дз+Гз</t>
  </si>
  <si>
    <t>Проведення борозн через 2.0м  МТЗ-82+пкл-70 10Сзв+Дз</t>
  </si>
  <si>
    <t>Проведення борозн через 2.0м  МТЗ-82+пкл-70 10Сзв+Бп+Сб</t>
  </si>
  <si>
    <t>Проведення борозн через 2.0м  МТЗ-82+пкл-70 8Влч1Дзв1Яз</t>
  </si>
  <si>
    <t>Проведення борозн через 2.0м  МТЗ-82+пкл-70 7Влч2Яз1Бп</t>
  </si>
  <si>
    <t>Проведення борозн через 2.0м  МТЗ-82+пкл-70 6Влч2Бп1Лпд+Дзв</t>
  </si>
  <si>
    <t>Проведення борозн через 2.0м  МТЗ-82+пкл-70 8Влч2Яз+Бп+Лпд</t>
  </si>
  <si>
    <t>Проведення борозн через 2.0м  МТЗ-82+пкл-70 8Влч1Яз1Дз</t>
  </si>
  <si>
    <t>Проведення борозн через 2.0м  МТЗ-82+пкл-70 8Сзв1Дп1Гз</t>
  </si>
  <si>
    <t>Проведення борозн через 2.0м  МТЗ-82+пкл-70 10Сзв+Гз+Яз</t>
  </si>
  <si>
    <t>Проведення борозн через 2.0м  МТЗ-82+пкл-70 10Сзв+Гзв+Яз</t>
  </si>
  <si>
    <t>Проведення борозн через 2.0м  МТЗ-82+пкл-70 9Сзв1дз</t>
  </si>
  <si>
    <t>Проведення борозн через 2.0м  МТЗ-82+пкл-70 9Сзв1Дз</t>
  </si>
  <si>
    <t>Проведення борозн через 2.0м  МТЗ-82+пкл-70 9Влч1Язв</t>
  </si>
  <si>
    <t>Проведення борозн через 2.0м  МТЗ-82+пкл-70 5Влч1Гз1Бп3Лпд</t>
  </si>
  <si>
    <t>Проведення борозн через 2.0м  МТЗ-82+пкл-70 6Влч1Дз1Гз1Бп1Лпд</t>
  </si>
  <si>
    <t>Проведення борозн через 2.0м  МТЗ-82+пкл-70 6Сзв3Дз+Дп</t>
  </si>
  <si>
    <t>Проведення борозн через 2.0м  МТЗ-82+пкл-70 9Сзв1Влч</t>
  </si>
  <si>
    <t>Проведення борозн через 2.0м  МТЗ-82+пкл-70 8Влч2Сз</t>
  </si>
  <si>
    <t>Проведення борозн через 2.0м  МТЗ-82+пкл-70 8Сзв2Дз</t>
  </si>
  <si>
    <t>Проведення борозн через 2.0м  МТЗ-82+пкл-70 10Сз+Дз</t>
  </si>
  <si>
    <t>Проведення борозн через 2.0м  МТЗ-82+пкл-70 4Сзв5Бп1Ос</t>
  </si>
  <si>
    <t>Проведення борозн через 2.0м  МТЗ-82+пкл-70 8Влч1Сз1Гз+Дз</t>
  </si>
  <si>
    <t>Проведення борозн через 2.0м  МТЗ-82+пкл-70 10Сз</t>
  </si>
  <si>
    <t>6Бк2Клг2Кля+Гз</t>
  </si>
  <si>
    <t>5Бк2Клг2Кля1Гз</t>
  </si>
  <si>
    <t>7,5</t>
  </si>
  <si>
    <t>5Бк1Клг2Кля2Гз</t>
  </si>
  <si>
    <t>6Бк2Клг1Кля1Гз</t>
  </si>
  <si>
    <t>7Бк1Клг1Кля1Гз</t>
  </si>
  <si>
    <t>6Бк1Клг2Кля1Гз</t>
  </si>
  <si>
    <t>6Бк1Клг1Кля1Гз</t>
  </si>
  <si>
    <t>7,9</t>
  </si>
  <si>
    <t>4Бк2Клг2Кля2Гз</t>
  </si>
  <si>
    <t xml:space="preserve">   Бутинське     лісництво </t>
  </si>
  <si>
    <t>10рВлч+Дз+Ялє</t>
  </si>
  <si>
    <t>10рВлч+Сзв</t>
  </si>
  <si>
    <r>
      <t xml:space="preserve">                            Категорія лісопосадок   -   </t>
    </r>
    <r>
      <rPr>
        <i/>
        <u val="single"/>
        <sz val="12"/>
        <rFont val="Bookman Old Style"/>
        <family val="1"/>
      </rPr>
      <t xml:space="preserve">лісові  культури,  природне поновлення </t>
    </r>
  </si>
  <si>
    <t>всього тис. шт.</t>
  </si>
  <si>
    <t xml:space="preserve">   в тому числі по головних породах</t>
  </si>
  <si>
    <r>
      <t xml:space="preserve">  </t>
    </r>
    <r>
      <rPr>
        <b/>
        <sz val="11"/>
        <rFont val="Bookman Old Style"/>
        <family val="1"/>
      </rPr>
      <t xml:space="preserve"> В'язівське     лісництво </t>
    </r>
  </si>
  <si>
    <r>
      <t xml:space="preserve">  </t>
    </r>
    <r>
      <rPr>
        <b/>
        <sz val="11"/>
        <rFont val="Bookman Old Style"/>
        <family val="1"/>
      </rPr>
      <t xml:space="preserve"> Зіболківське     лісництво </t>
    </r>
  </si>
  <si>
    <t xml:space="preserve">       Низівське   лісництво</t>
  </si>
  <si>
    <t xml:space="preserve">                       Природнє поновлення</t>
  </si>
  <si>
    <t xml:space="preserve">       Любельське   лісництво</t>
  </si>
  <si>
    <t>Сокальська ОТГ</t>
  </si>
  <si>
    <t>Радехівська ОТГ "Корчин"</t>
  </si>
  <si>
    <t>дуб зв.</t>
  </si>
  <si>
    <t>Червоноградська ОТГ "Поздимир"</t>
  </si>
  <si>
    <t>сосна зв.</t>
  </si>
  <si>
    <t>Червоноградська ОТГ "Волсвин"</t>
  </si>
  <si>
    <t>Червоноградська ОТГ "Межеріччя"</t>
  </si>
  <si>
    <t>СССССССССБп</t>
  </si>
  <si>
    <t xml:space="preserve">Радехівська ОТГ </t>
  </si>
  <si>
    <t>3-1</t>
  </si>
  <si>
    <t xml:space="preserve"> 7-1 </t>
  </si>
  <si>
    <t xml:space="preserve"> 1-2 </t>
  </si>
  <si>
    <t>ССССССДзДзДзДз(Ялє, Мд)</t>
  </si>
  <si>
    <t xml:space="preserve"> 8-2 </t>
  </si>
  <si>
    <t xml:space="preserve"> 21-2 </t>
  </si>
  <si>
    <t xml:space="preserve"> 12-1</t>
  </si>
  <si>
    <t xml:space="preserve"> 12-2</t>
  </si>
  <si>
    <t xml:space="preserve"> 3-1</t>
  </si>
  <si>
    <t>Радехівське лісництво</t>
  </si>
  <si>
    <t>2,0х0,6</t>
  </si>
  <si>
    <t xml:space="preserve"> 1-1 </t>
  </si>
  <si>
    <t xml:space="preserve"> 1-2</t>
  </si>
  <si>
    <t xml:space="preserve"> 2-1 </t>
  </si>
  <si>
    <t xml:space="preserve"> 2-2 </t>
  </si>
  <si>
    <t xml:space="preserve"> 6-1 </t>
  </si>
  <si>
    <t>ССССБпССССБп</t>
  </si>
  <si>
    <t xml:space="preserve"> 11-2</t>
  </si>
  <si>
    <t xml:space="preserve"> 5-1 </t>
  </si>
  <si>
    <t xml:space="preserve"> 5-2</t>
  </si>
  <si>
    <r>
      <rPr>
        <b/>
        <sz val="16"/>
        <color indexed="10"/>
        <rFont val="Times New Roman"/>
        <family val="1"/>
      </rPr>
      <t>на  2021 рік</t>
    </r>
    <r>
      <rPr>
        <b/>
        <sz val="16"/>
        <rFont val="Times New Roman"/>
        <family val="1"/>
      </rPr>
      <t xml:space="preserve"> по ДП"Радехівське ЛМГ". </t>
    </r>
  </si>
  <si>
    <t>провед.борозен,садіння Сз</t>
  </si>
  <si>
    <t>підсів  сосни звичайної</t>
  </si>
  <si>
    <t>26</t>
  </si>
  <si>
    <t>Добротвірська   ОТГ</t>
  </si>
  <si>
    <t xml:space="preserve"> Дуб звич.</t>
  </si>
  <si>
    <t>провед.борозен,садіння Влч.,Дз</t>
  </si>
  <si>
    <t>55</t>
  </si>
  <si>
    <t>11-2</t>
  </si>
  <si>
    <t>11-1</t>
  </si>
  <si>
    <t>39</t>
  </si>
  <si>
    <t>56</t>
  </si>
  <si>
    <t xml:space="preserve"> 6-2 </t>
  </si>
  <si>
    <t xml:space="preserve"> 2-3</t>
  </si>
  <si>
    <t>відомість проектів лісових культур, лісових  плантацій та природного поновлення на 2021 рік по НПП "Сколівські Бескиди"</t>
  </si>
  <si>
    <r>
      <t xml:space="preserve">відомість проектів лісових культур, промислових плантацій </t>
    </r>
    <r>
      <rPr>
        <b/>
        <sz val="14"/>
        <color indexed="10"/>
        <rFont val="Times New Roman CE"/>
        <family val="0"/>
      </rPr>
      <t>на 2021</t>
    </r>
    <r>
      <rPr>
        <b/>
        <sz val="14"/>
        <rFont val="Times New Roman CE"/>
        <family val="1"/>
      </rPr>
      <t xml:space="preserve"> рік по  ДП "Буський лісгосп" Львівського ОУЛМГ</t>
    </r>
  </si>
  <si>
    <t>Обробіток грунту</t>
  </si>
  <si>
    <t>А. Садіння лісових культур</t>
  </si>
  <si>
    <t>4рСз2рДз+Кл+Лп</t>
  </si>
  <si>
    <t>Полоничанське лісництво</t>
  </si>
  <si>
    <t>4рСз3рДз+Кл</t>
  </si>
  <si>
    <t>10рДЗ+Мдє</t>
  </si>
  <si>
    <t>10рДЗ+Мдє+Ял</t>
  </si>
  <si>
    <t>4рСз3рДз+Лпд</t>
  </si>
  <si>
    <t>3рСз2рДз+Кл</t>
  </si>
  <si>
    <t>D4</t>
  </si>
  <si>
    <t>4рДз2рСз</t>
  </si>
  <si>
    <t>4р.Сз 2р.Дз+Лпд</t>
  </si>
  <si>
    <t>4р.Дз2р.Сз+Кл</t>
  </si>
  <si>
    <t>4р. Сз 3р. Дз</t>
  </si>
  <si>
    <t>2,5х0,8</t>
  </si>
  <si>
    <t xml:space="preserve">   Всього</t>
  </si>
  <si>
    <t>Незнанівське  лісництво</t>
  </si>
  <si>
    <t>33,7</t>
  </si>
  <si>
    <t>13,8</t>
  </si>
  <si>
    <t>13,9</t>
  </si>
  <si>
    <t>17,3</t>
  </si>
  <si>
    <t>33,3</t>
  </si>
  <si>
    <t>102</t>
  </si>
  <si>
    <r>
      <t xml:space="preserve">відомість проектів лісових культур на  </t>
    </r>
    <r>
      <rPr>
        <b/>
        <sz val="11"/>
        <rFont val="Arial Narrow"/>
        <family val="2"/>
      </rPr>
      <t>2021</t>
    </r>
    <r>
      <rPr>
        <b/>
        <sz val="10"/>
        <rFont val="Arial Narrow"/>
        <family val="2"/>
      </rPr>
      <t xml:space="preserve">  рік по </t>
    </r>
    <r>
      <rPr>
        <b/>
        <sz val="11"/>
        <rFont val="Arial Narrow"/>
        <family val="2"/>
      </rPr>
      <t>ДП "Бібрський лісгосп"</t>
    </r>
    <r>
      <rPr>
        <b/>
        <sz val="10"/>
        <rFont val="Arial Narrow"/>
        <family val="2"/>
      </rPr>
      <t xml:space="preserve"> </t>
    </r>
  </si>
  <si>
    <t>відомість проектів лісових культур, промислових плантацій і природнього поновлення на 2021 рік по ДП "Боринське ЛГ"</t>
  </si>
  <si>
    <r>
      <t xml:space="preserve">                                відомість проектів лісових культур, лісових плантацій і природного поновлення на </t>
    </r>
    <r>
      <rPr>
        <u val="single"/>
        <sz val="12"/>
        <rFont val="Arial"/>
        <family val="2"/>
      </rPr>
      <t>2021</t>
    </r>
    <r>
      <rPr>
        <sz val="12"/>
        <rFont val="Arial"/>
        <family val="2"/>
      </rPr>
      <t xml:space="preserve"> рік по </t>
    </r>
    <r>
      <rPr>
        <u val="single"/>
        <sz val="12"/>
        <rFont val="Arial"/>
        <family val="2"/>
      </rPr>
      <t>Бродівському</t>
    </r>
    <r>
      <rPr>
        <sz val="12"/>
        <rFont val="Arial"/>
        <family val="2"/>
      </rPr>
      <t xml:space="preserve"> лісгоспу</t>
    </r>
  </si>
  <si>
    <r>
      <t xml:space="preserve">відомість проектів лісових культур, промислових плантацій </t>
    </r>
    <r>
      <rPr>
        <b/>
        <sz val="14"/>
        <rFont val="Times New Roman CE"/>
        <family val="0"/>
      </rPr>
      <t xml:space="preserve">на 2021 </t>
    </r>
    <r>
      <rPr>
        <b/>
        <sz val="14"/>
        <rFont val="Times New Roman CE"/>
        <family val="1"/>
      </rPr>
      <t>рік по  ДП "Буський лісгосп" Львівського ОУЛМГ</t>
    </r>
  </si>
  <si>
    <t>на  2021  рік по ДП "Дрогобицький лісгосп"</t>
  </si>
  <si>
    <r>
      <t xml:space="preserve">    відомість проектів лісових культур, промислових плантацій і природного поновлення на </t>
    </r>
    <r>
      <rPr>
        <sz val="12"/>
        <rFont val="Times New Roman"/>
        <family val="1"/>
      </rPr>
      <t xml:space="preserve">2021 </t>
    </r>
    <r>
      <rPr>
        <sz val="12"/>
        <rFont val="Times New Roman"/>
        <family val="1"/>
      </rPr>
      <t>рік по ДП „Золочівський лісгосп”</t>
    </r>
  </si>
  <si>
    <t xml:space="preserve">                                 проектів   лісових   культур,    природного   поновлення    на   2021 рік   </t>
  </si>
  <si>
    <t>відомість проектів лісових культур, лісових  плантацій та природного поновлення на 2021 рік по ДП "РАВА - РУСЬКИЙ ЛІСГОСП"</t>
  </si>
  <si>
    <t xml:space="preserve">проектів  лісових  культур ,  промислових  плантацій і природного поновлення на 2021 рік по ДП "Радехівське ЛМГ" . </t>
  </si>
  <si>
    <r>
      <t>відомість проектів лісових культур на весну</t>
    </r>
    <r>
      <rPr>
        <b/>
        <sz val="14"/>
        <rFont val="Calibri"/>
        <family val="2"/>
      </rPr>
      <t xml:space="preserve"> 2021</t>
    </r>
    <r>
      <rPr>
        <b/>
        <sz val="14"/>
        <color indexed="8"/>
        <rFont val="Calibri"/>
        <family val="2"/>
      </rPr>
      <t xml:space="preserve"> року по ДП "Славське лісове господарство"</t>
    </r>
  </si>
  <si>
    <r>
      <t xml:space="preserve">Відомість проектів лісових культур </t>
    </r>
    <r>
      <rPr>
        <b/>
        <sz val="12"/>
        <rFont val="Times New Roman"/>
        <family val="1"/>
      </rPr>
      <t>на 2021 рік</t>
    </r>
  </si>
  <si>
    <t>на 2021 рік по ДП "СТРИЙСЬКИЙ ЛІСГОСП"</t>
  </si>
  <si>
    <r>
      <t xml:space="preserve">відомість  проектів лісових культур по ДП " Турківське лісове  господарство " </t>
    </r>
    <r>
      <rPr>
        <b/>
        <sz val="16"/>
        <rFont val="Calibri"/>
        <family val="2"/>
      </rPr>
      <t>на 2021 рік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</si>
</sst>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;[Red]0.0"/>
    <numFmt numFmtId="175" formatCode="_-* #,##0.00&quot;р.&quot;_-;\-* #,##0.00&quot;р.&quot;_-;_-* &quot;-&quot;??&quot;р.&quot;_-;_-@_-"/>
    <numFmt numFmtId="176" formatCode="_(&quot;$&quot;* #,##0_);_(&quot;$&quot;* \(#,##0\);_(&quot;$&quot;* &quot;-&quot;_);_(@_)"/>
    <numFmt numFmtId="177" formatCode="&quot;Так&quot;;&quot;Так&quot;;&quot;Ні&quot;"/>
    <numFmt numFmtId="178" formatCode="&quot;True&quot;;&quot;True&quot;;&quot;False&quot;"/>
    <numFmt numFmtId="179" formatCode="&quot;Увімк&quot;;&quot;Увімк&quot;;&quot;Вимк&quot;"/>
    <numFmt numFmtId="180" formatCode="[$¥€-2]\ ###,000_);[Red]\([$€-2]\ ###,000\)"/>
    <numFmt numFmtId="181" formatCode="[$-422]dd&quot;.&quot;mmm"/>
    <numFmt numFmtId="182" formatCode="#,##0.0_₴"/>
    <numFmt numFmtId="183" formatCode="_(&quot;$&quot;* #,##0.00_);_(&quot;$&quot;* \(#,##0.00\);_(&quot;$&quot;* &quot;-&quot;??_);_(@_)"/>
  </numFmts>
  <fonts count="2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 CE"/>
      <family val="1"/>
    </font>
    <font>
      <b/>
      <i/>
      <sz val="11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Garamond"/>
      <family val="1"/>
    </font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10"/>
      <color indexed="8"/>
      <name val="Garamond"/>
      <family val="1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name val="Garamond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6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i/>
      <sz val="10"/>
      <name val="Arial Cyr"/>
      <family val="2"/>
    </font>
    <font>
      <b/>
      <i/>
      <sz val="9"/>
      <name val="Arial Cyr"/>
      <family val="0"/>
    </font>
    <font>
      <sz val="8"/>
      <name val="Times New Roman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4"/>
      <name val="Times New Roman"/>
      <family val="1"/>
    </font>
    <font>
      <sz val="14"/>
      <name val="Garamond"/>
      <family val="1"/>
    </font>
    <font>
      <b/>
      <sz val="10"/>
      <color indexed="8"/>
      <name val="Garamond"/>
      <family val="1"/>
    </font>
    <font>
      <sz val="9"/>
      <name val="Times New Roman"/>
      <family val="1"/>
    </font>
    <font>
      <b/>
      <sz val="20"/>
      <name val="Times New Roman"/>
      <family val="1"/>
    </font>
    <font>
      <sz val="14"/>
      <color indexed="8"/>
      <name val="Calibri"/>
      <family val="2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sz val="9"/>
      <name val="Arial Cyr"/>
      <family val="0"/>
    </font>
    <font>
      <b/>
      <i/>
      <sz val="14"/>
      <name val="Arial Cyr"/>
      <family val="2"/>
    </font>
    <font>
      <i/>
      <sz val="14"/>
      <name val="Times New Roman"/>
      <family val="1"/>
    </font>
    <font>
      <i/>
      <sz val="14"/>
      <name val="Arial Cyr"/>
      <family val="2"/>
    </font>
    <font>
      <b/>
      <i/>
      <sz val="14"/>
      <name val="Times New Roman"/>
      <family val="1"/>
    </font>
    <font>
      <b/>
      <sz val="16"/>
      <name val="Arial Cyr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Arial Cyr"/>
      <family val="0"/>
    </font>
    <font>
      <b/>
      <sz val="20"/>
      <name val="Times New Roman Cyr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sz val="18"/>
      <name val="Times New Roman"/>
      <family val="1"/>
    </font>
    <font>
      <sz val="18"/>
      <name val="Times New Roman Cyr"/>
      <family val="0"/>
    </font>
    <font>
      <b/>
      <sz val="22"/>
      <name val="Times New Roman Cyr"/>
      <family val="1"/>
    </font>
    <font>
      <b/>
      <sz val="9"/>
      <name val="Times New Roman"/>
      <family val="1"/>
    </font>
    <font>
      <sz val="12"/>
      <name val="Arial Cyr"/>
      <family val="2"/>
    </font>
    <font>
      <b/>
      <sz val="8"/>
      <color indexed="8"/>
      <name val="Arial Narrow"/>
      <family val="2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vertAlign val="subscript"/>
      <sz val="10"/>
      <name val="Times New Roman"/>
      <family val="1"/>
    </font>
    <font>
      <sz val="12"/>
      <color indexed="10"/>
      <name val="Times New Roman"/>
      <family val="1"/>
    </font>
    <font>
      <vertAlign val="subscript"/>
      <sz val="12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Arial Narrow"/>
      <family val="2"/>
    </font>
    <font>
      <b/>
      <sz val="12"/>
      <name val="Times New Roman Cyr"/>
      <family val="1"/>
    </font>
    <font>
      <sz val="12"/>
      <name val="Times New Roman Cyr"/>
      <family val="0"/>
    </font>
    <font>
      <vertAlign val="subscript"/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7"/>
      <color indexed="8"/>
      <name val="Arial"/>
      <family val="2"/>
    </font>
    <font>
      <vertAlign val="subscript"/>
      <sz val="14"/>
      <color indexed="8"/>
      <name val="Arial"/>
      <family val="2"/>
    </font>
    <font>
      <b/>
      <sz val="14"/>
      <name val="Garamond"/>
      <family val="1"/>
    </font>
    <font>
      <b/>
      <sz val="16"/>
      <name val="Garamond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color indexed="8"/>
      <name val="Arial Narrow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6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11"/>
      <name val="Arial"/>
      <family val="2"/>
    </font>
    <font>
      <b/>
      <i/>
      <sz val="8"/>
      <name val="Bookman Old Style"/>
      <family val="1"/>
    </font>
    <font>
      <i/>
      <sz val="8"/>
      <name val="Arial Cyr"/>
      <family val="0"/>
    </font>
    <font>
      <b/>
      <i/>
      <sz val="10"/>
      <name val="Bookman Old Style"/>
      <family val="1"/>
    </font>
    <font>
      <b/>
      <i/>
      <u val="single"/>
      <sz val="10"/>
      <name val="Bookman Old Style"/>
      <family val="1"/>
    </font>
    <font>
      <u val="single"/>
      <sz val="12"/>
      <name val="Arial"/>
      <family val="2"/>
    </font>
    <font>
      <i/>
      <u val="single"/>
      <sz val="12"/>
      <name val="Bookman Old Style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Times New Roman"/>
      <family val="1"/>
    </font>
    <font>
      <sz val="8"/>
      <color indexed="17"/>
      <name val="Times New Roman"/>
      <family val="1"/>
    </font>
    <font>
      <sz val="8"/>
      <color indexed="10"/>
      <name val="Calibri"/>
      <family val="2"/>
    </font>
    <font>
      <sz val="8"/>
      <color indexed="10"/>
      <name val="Arial"/>
      <family val="2"/>
    </font>
    <font>
      <b/>
      <sz val="12"/>
      <color indexed="8"/>
      <name val="Arial Narrow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8"/>
      <color indexed="8"/>
      <name val="Arial Cyr"/>
      <family val="0"/>
    </font>
    <font>
      <b/>
      <sz val="8"/>
      <color indexed="10"/>
      <name val="Arial Cyr"/>
      <family val="2"/>
    </font>
    <font>
      <b/>
      <sz val="8"/>
      <color indexed="10"/>
      <name val="Arial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2"/>
      <color indexed="10"/>
      <name val="Arial Narrow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 tint="0.04998999834060669"/>
      <name val="Arial Narrow"/>
      <family val="2"/>
    </font>
    <font>
      <sz val="10"/>
      <color theme="1" tint="0.04998999834060669"/>
      <name val="Arial Narrow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8"/>
      <color rgb="FF00B050"/>
      <name val="Times New Roman"/>
      <family val="1"/>
    </font>
    <font>
      <sz val="8"/>
      <color rgb="FFFF0000"/>
      <name val="Calibri"/>
      <family val="2"/>
    </font>
    <font>
      <sz val="8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 tint="0.04998999834060669"/>
      <name val="Arial Narrow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Arial Cyr"/>
      <family val="0"/>
    </font>
    <font>
      <sz val="8"/>
      <color theme="1"/>
      <name val="Arial Cyr"/>
      <family val="0"/>
    </font>
    <font>
      <b/>
      <sz val="8"/>
      <color rgb="FFFF0000"/>
      <name val="Arial Cyr"/>
      <family val="2"/>
    </font>
    <font>
      <b/>
      <sz val="8"/>
      <color rgb="FFFF0000"/>
      <name val="Arial"/>
      <family val="2"/>
    </font>
    <font>
      <sz val="9"/>
      <color theme="1"/>
      <name val="Arial Narrow"/>
      <family val="2"/>
    </font>
    <font>
      <sz val="9"/>
      <color theme="1" tint="0.04998999834060669"/>
      <name val="Arial Narrow"/>
      <family val="2"/>
    </font>
    <font>
      <sz val="12"/>
      <color rgb="FFFF0000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 diagonalUp="1" diagonalDown="1">
      <left style="thin"/>
      <right style="thin"/>
      <top style="thin"/>
      <bottom style="thin"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/>
      <top/>
      <bottom/>
      <diagonal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/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64" fillId="14" borderId="0" applyNumberFormat="0" applyBorder="0" applyAlignment="0" applyProtection="0"/>
    <xf numFmtId="0" fontId="164" fillId="15" borderId="0" applyNumberFormat="0" applyBorder="0" applyAlignment="0" applyProtection="0"/>
    <xf numFmtId="0" fontId="164" fillId="10" borderId="0" applyNumberFormat="0" applyBorder="0" applyAlignment="0" applyProtection="0"/>
    <xf numFmtId="0" fontId="164" fillId="16" borderId="0" applyNumberFormat="0" applyBorder="0" applyAlignment="0" applyProtection="0"/>
    <xf numFmtId="0" fontId="164" fillId="17" borderId="0" applyNumberFormat="0" applyBorder="0" applyAlignment="0" applyProtection="0"/>
    <xf numFmtId="0" fontId="164" fillId="18" borderId="0" applyNumberFormat="0" applyBorder="0" applyAlignment="0" applyProtection="0"/>
    <xf numFmtId="0" fontId="164" fillId="19" borderId="0" applyNumberFormat="0" applyBorder="0" applyAlignment="0" applyProtection="0"/>
    <xf numFmtId="0" fontId="164" fillId="20" borderId="0" applyNumberFormat="0" applyBorder="0" applyAlignment="0" applyProtection="0"/>
    <xf numFmtId="0" fontId="164" fillId="21" borderId="0" applyNumberFormat="0" applyBorder="0" applyAlignment="0" applyProtection="0"/>
    <xf numFmtId="0" fontId="164" fillId="22" borderId="0" applyNumberFormat="0" applyBorder="0" applyAlignment="0" applyProtection="0"/>
    <xf numFmtId="0" fontId="164" fillId="23" borderId="0" applyNumberFormat="0" applyBorder="0" applyAlignment="0" applyProtection="0"/>
    <xf numFmtId="0" fontId="164" fillId="24" borderId="0" applyNumberFormat="0" applyBorder="0" applyAlignment="0" applyProtection="0"/>
    <xf numFmtId="0" fontId="165" fillId="25" borderId="1" applyNumberFormat="0" applyAlignment="0" applyProtection="0"/>
    <xf numFmtId="9" fontId="1" fillId="0" borderId="0" applyFont="0" applyFill="0" applyBorder="0" applyAlignment="0" applyProtection="0"/>
    <xf numFmtId="0" fontId="166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7" fillId="0" borderId="2" applyNumberFormat="0" applyFill="0" applyAlignment="0" applyProtection="0"/>
    <xf numFmtId="0" fontId="168" fillId="0" borderId="3" applyNumberFormat="0" applyFill="0" applyAlignment="0" applyProtection="0"/>
    <xf numFmtId="0" fontId="169" fillId="0" borderId="4" applyNumberFormat="0" applyFill="0" applyAlignment="0" applyProtection="0"/>
    <xf numFmtId="0" fontId="169" fillId="0" borderId="0" applyNumberFormat="0" applyFill="0" applyBorder="0" applyAlignment="0" applyProtection="0"/>
    <xf numFmtId="0" fontId="16" fillId="0" borderId="0">
      <alignment/>
      <protection/>
    </xf>
    <xf numFmtId="0" fontId="170" fillId="0" borderId="5" applyNumberFormat="0" applyFill="0" applyAlignment="0" applyProtection="0"/>
    <xf numFmtId="0" fontId="171" fillId="27" borderId="6" applyNumberFormat="0" applyAlignment="0" applyProtection="0"/>
    <xf numFmtId="0" fontId="172" fillId="0" borderId="0" applyNumberFormat="0" applyFill="0" applyBorder="0" applyAlignment="0" applyProtection="0"/>
    <xf numFmtId="0" fontId="173" fillId="28" borderId="0" applyNumberFormat="0" applyBorder="0" applyAlignment="0" applyProtection="0"/>
    <xf numFmtId="0" fontId="174" fillId="29" borderId="1" applyNumberFormat="0" applyAlignment="0" applyProtection="0"/>
    <xf numFmtId="0" fontId="16" fillId="0" borderId="0">
      <alignment/>
      <protection/>
    </xf>
    <xf numFmtId="0" fontId="175" fillId="0" borderId="7" applyNumberFormat="0" applyFill="0" applyAlignment="0" applyProtection="0"/>
    <xf numFmtId="0" fontId="176" fillId="30" borderId="0" applyNumberFormat="0" applyBorder="0" applyAlignment="0" applyProtection="0"/>
    <xf numFmtId="0" fontId="1" fillId="31" borderId="8" applyNumberFormat="0" applyFont="0" applyAlignment="0" applyProtection="0"/>
    <xf numFmtId="0" fontId="177" fillId="29" borderId="9" applyNumberFormat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740">
    <xf numFmtId="0" fontId="0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32" borderId="0" xfId="0" applyFont="1" applyFill="1" applyAlignment="1">
      <alignment/>
    </xf>
    <xf numFmtId="0" fontId="11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32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NumberFormat="1" applyFont="1" applyBorder="1" applyAlignment="1">
      <alignment horizontal="center" vertical="top" wrapText="1"/>
    </xf>
    <xf numFmtId="172" fontId="31" fillId="0" borderId="10" xfId="0" applyNumberFormat="1" applyFont="1" applyBorder="1" applyAlignment="1">
      <alignment horizontal="center" vertical="top" wrapText="1"/>
    </xf>
    <xf numFmtId="49" fontId="32" fillId="0" borderId="10" xfId="0" applyNumberFormat="1" applyFont="1" applyBorder="1" applyAlignment="1">
      <alignment horizontal="center" vertical="top" wrapText="1"/>
    </xf>
    <xf numFmtId="1" fontId="31" fillId="33" borderId="10" xfId="0" applyNumberFormat="1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4" fillId="0" borderId="0" xfId="0" applyFont="1" applyBorder="1" applyAlignment="1">
      <alignment/>
    </xf>
    <xf numFmtId="172" fontId="35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1" fontId="35" fillId="0" borderId="0" xfId="0" applyNumberFormat="1" applyFont="1" applyBorder="1" applyAlignment="1">
      <alignment/>
    </xf>
    <xf numFmtId="1" fontId="37" fillId="0" borderId="0" xfId="0" applyNumberFormat="1" applyFont="1" applyBorder="1" applyAlignment="1">
      <alignment horizontal="center"/>
    </xf>
    <xf numFmtId="0" fontId="41" fillId="32" borderId="0" xfId="0" applyFont="1" applyFill="1" applyAlignment="1">
      <alignment/>
    </xf>
    <xf numFmtId="0" fontId="41" fillId="32" borderId="0" xfId="0" applyFont="1" applyFill="1" applyAlignment="1">
      <alignment horizontal="center"/>
    </xf>
    <xf numFmtId="0" fontId="41" fillId="32" borderId="0" xfId="0" applyFont="1" applyFill="1" applyAlignment="1">
      <alignment horizontal="left"/>
    </xf>
    <xf numFmtId="0" fontId="17" fillId="32" borderId="0" xfId="0" applyFont="1" applyFill="1" applyAlignment="1">
      <alignment horizontal="left"/>
    </xf>
    <xf numFmtId="0" fontId="17" fillId="32" borderId="0" xfId="0" applyFont="1" applyFill="1" applyAlignment="1">
      <alignment/>
    </xf>
    <xf numFmtId="0" fontId="16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38" fillId="32" borderId="0" xfId="0" applyFont="1" applyFill="1" applyAlignment="1">
      <alignment/>
    </xf>
    <xf numFmtId="0" fontId="43" fillId="32" borderId="0" xfId="0" applyFont="1" applyFill="1" applyAlignment="1">
      <alignment/>
    </xf>
    <xf numFmtId="0" fontId="43" fillId="34" borderId="0" xfId="0" applyFont="1" applyFill="1" applyAlignment="1">
      <alignment horizontal="center"/>
    </xf>
    <xf numFmtId="0" fontId="0" fillId="0" borderId="11" xfId="0" applyBorder="1" applyAlignment="1">
      <alignment horizontal="center" vertical="center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172" fontId="33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6" fillId="34" borderId="13" xfId="0" applyFont="1" applyFill="1" applyBorder="1" applyAlignment="1">
      <alignment vertical="top" wrapText="1"/>
    </xf>
    <xf numFmtId="0" fontId="30" fillId="34" borderId="13" xfId="0" applyFont="1" applyFill="1" applyBorder="1" applyAlignment="1">
      <alignment/>
    </xf>
    <xf numFmtId="0" fontId="30" fillId="34" borderId="17" xfId="0" applyFont="1" applyFill="1" applyBorder="1" applyAlignment="1">
      <alignment/>
    </xf>
    <xf numFmtId="0" fontId="30" fillId="34" borderId="18" xfId="0" applyFont="1" applyFill="1" applyBorder="1" applyAlignment="1">
      <alignment/>
    </xf>
    <xf numFmtId="0" fontId="31" fillId="34" borderId="19" xfId="0" applyFont="1" applyFill="1" applyBorder="1" applyAlignment="1">
      <alignment horizontal="center" vertical="top" wrapText="1"/>
    </xf>
    <xf numFmtId="0" fontId="31" fillId="34" borderId="0" xfId="0" applyFont="1" applyFill="1" applyBorder="1" applyAlignment="1">
      <alignment horizontal="center" vertical="top" wrapText="1"/>
    </xf>
    <xf numFmtId="0" fontId="16" fillId="34" borderId="19" xfId="0" applyFont="1" applyFill="1" applyBorder="1" applyAlignment="1">
      <alignment vertical="top" wrapText="1"/>
    </xf>
    <xf numFmtId="0" fontId="31" fillId="34" borderId="13" xfId="0" applyFont="1" applyFill="1" applyBorder="1" applyAlignment="1">
      <alignment horizontal="center" vertical="top" wrapText="1"/>
    </xf>
    <xf numFmtId="0" fontId="16" fillId="34" borderId="19" xfId="0" applyFont="1" applyFill="1" applyBorder="1" applyAlignment="1">
      <alignment horizontal="center" vertical="top" wrapText="1"/>
    </xf>
    <xf numFmtId="0" fontId="0" fillId="34" borderId="19" xfId="0" applyFill="1" applyBorder="1" applyAlignment="1">
      <alignment/>
    </xf>
    <xf numFmtId="0" fontId="0" fillId="34" borderId="13" xfId="0" applyFill="1" applyBorder="1" applyAlignment="1">
      <alignment/>
    </xf>
    <xf numFmtId="0" fontId="16" fillId="34" borderId="0" xfId="0" applyFont="1" applyFill="1" applyBorder="1" applyAlignment="1">
      <alignment vertical="top" wrapText="1"/>
    </xf>
    <xf numFmtId="0" fontId="32" fillId="34" borderId="10" xfId="0" applyFont="1" applyFill="1" applyBorder="1" applyAlignment="1">
      <alignment horizontal="center" vertical="top" wrapText="1"/>
    </xf>
    <xf numFmtId="0" fontId="32" fillId="34" borderId="14" xfId="0" applyFont="1" applyFill="1" applyBorder="1" applyAlignment="1">
      <alignment horizontal="center" vertical="top" wrapText="1"/>
    </xf>
    <xf numFmtId="0" fontId="64" fillId="34" borderId="10" xfId="0" applyFont="1" applyFill="1" applyBorder="1" applyAlignment="1">
      <alignment horizontal="center"/>
    </xf>
    <xf numFmtId="0" fontId="31" fillId="3" borderId="10" xfId="0" applyFont="1" applyFill="1" applyBorder="1" applyAlignment="1">
      <alignment horizontal="center" vertical="top" wrapText="1"/>
    </xf>
    <xf numFmtId="0" fontId="0" fillId="3" borderId="11" xfId="0" applyFill="1" applyBorder="1" applyAlignment="1">
      <alignment/>
    </xf>
    <xf numFmtId="0" fontId="31" fillId="3" borderId="20" xfId="0" applyFont="1" applyFill="1" applyBorder="1" applyAlignment="1">
      <alignment horizontal="center" vertical="top" wrapText="1"/>
    </xf>
    <xf numFmtId="0" fontId="31" fillId="3" borderId="21" xfId="0" applyFont="1" applyFill="1" applyBorder="1" applyAlignment="1">
      <alignment horizontal="center" vertical="top" wrapText="1"/>
    </xf>
    <xf numFmtId="0" fontId="31" fillId="3" borderId="22" xfId="0" applyFont="1" applyFill="1" applyBorder="1" applyAlignment="1">
      <alignment horizontal="center" vertical="top" wrapText="1"/>
    </xf>
    <xf numFmtId="0" fontId="31" fillId="3" borderId="23" xfId="0" applyFont="1" applyFill="1" applyBorder="1" applyAlignment="1">
      <alignment horizontal="center" vertical="top" wrapText="1"/>
    </xf>
    <xf numFmtId="0" fontId="16" fillId="3" borderId="21" xfId="0" applyFont="1" applyFill="1" applyBorder="1" applyAlignment="1">
      <alignment/>
    </xf>
    <xf numFmtId="0" fontId="16" fillId="3" borderId="2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172" fontId="17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/>
    </xf>
    <xf numFmtId="0" fontId="18" fillId="0" borderId="10" xfId="0" applyFont="1" applyFill="1" applyBorder="1" applyAlignment="1">
      <alignment horizontal="center"/>
    </xf>
    <xf numFmtId="172" fontId="17" fillId="10" borderId="10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25" xfId="0" applyFont="1" applyBorder="1" applyAlignment="1">
      <alignment horizontal="left" vertical="center"/>
    </xf>
    <xf numFmtId="1" fontId="5" fillId="0" borderId="12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2" fillId="0" borderId="13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1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6" fontId="0" fillId="0" borderId="11" xfId="0" applyNumberFormat="1" applyBorder="1" applyAlignment="1">
      <alignment horizontal="right"/>
    </xf>
    <xf numFmtId="172" fontId="0" fillId="0" borderId="11" xfId="0" applyNumberFormat="1" applyBorder="1" applyAlignment="1">
      <alignment horizontal="right"/>
    </xf>
    <xf numFmtId="0" fontId="16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172" fontId="0" fillId="0" borderId="11" xfId="0" applyNumberFormat="1" applyBorder="1" applyAlignment="1">
      <alignment/>
    </xf>
    <xf numFmtId="0" fontId="19" fillId="0" borderId="25" xfId="0" applyFont="1" applyBorder="1" applyAlignment="1">
      <alignment/>
    </xf>
    <xf numFmtId="0" fontId="0" fillId="0" borderId="10" xfId="0" applyBorder="1" applyAlignment="1">
      <alignment horizontal="right"/>
    </xf>
    <xf numFmtId="172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172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172" fontId="0" fillId="0" borderId="13" xfId="0" applyNumberFormat="1" applyBorder="1" applyAlignment="1">
      <alignment/>
    </xf>
    <xf numFmtId="0" fontId="19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right"/>
    </xf>
    <xf numFmtId="172" fontId="17" fillId="0" borderId="27" xfId="0" applyNumberFormat="1" applyFont="1" applyBorder="1" applyAlignment="1">
      <alignment horizontal="right"/>
    </xf>
    <xf numFmtId="0" fontId="16" fillId="0" borderId="27" xfId="0" applyFont="1" applyBorder="1" applyAlignment="1">
      <alignment/>
    </xf>
    <xf numFmtId="0" fontId="0" fillId="0" borderId="27" xfId="0" applyBorder="1" applyAlignment="1">
      <alignment horizontal="center"/>
    </xf>
    <xf numFmtId="17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16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right"/>
    </xf>
    <xf numFmtId="172" fontId="17" fillId="0" borderId="31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2" xfId="0" applyFont="1" applyBorder="1" applyAlignment="1">
      <alignment horizontal="center"/>
    </xf>
    <xf numFmtId="0" fontId="16" fillId="0" borderId="34" xfId="0" applyFont="1" applyBorder="1" applyAlignment="1">
      <alignment/>
    </xf>
    <xf numFmtId="0" fontId="16" fillId="0" borderId="31" xfId="0" applyFont="1" applyBorder="1" applyAlignment="1">
      <alignment horizontal="center"/>
    </xf>
    <xf numFmtId="173" fontId="16" fillId="0" borderId="34" xfId="0" applyNumberFormat="1" applyFont="1" applyBorder="1" applyAlignment="1">
      <alignment/>
    </xf>
    <xf numFmtId="173" fontId="16" fillId="0" borderId="35" xfId="0" applyNumberFormat="1" applyFont="1" applyBorder="1" applyAlignment="1">
      <alignment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/>
    </xf>
    <xf numFmtId="0" fontId="16" fillId="0" borderId="40" xfId="0" applyFont="1" applyBorder="1" applyAlignment="1">
      <alignment/>
    </xf>
    <xf numFmtId="0" fontId="16" fillId="0" borderId="39" xfId="0" applyFont="1" applyBorder="1" applyAlignment="1">
      <alignment horizontal="center"/>
    </xf>
    <xf numFmtId="0" fontId="16" fillId="0" borderId="41" xfId="0" applyFont="1" applyBorder="1" applyAlignment="1">
      <alignment/>
    </xf>
    <xf numFmtId="0" fontId="16" fillId="0" borderId="42" xfId="0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horizontal="right"/>
    </xf>
    <xf numFmtId="172" fontId="30" fillId="0" borderId="11" xfId="0" applyNumberFormat="1" applyFont="1" applyBorder="1" applyAlignment="1">
      <alignment horizontal="right"/>
    </xf>
    <xf numFmtId="172" fontId="30" fillId="0" borderId="11" xfId="0" applyNumberFormat="1" applyFont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right"/>
    </xf>
    <xf numFmtId="172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172" fontId="30" fillId="0" borderId="10" xfId="0" applyNumberFormat="1" applyFont="1" applyBorder="1" applyAlignment="1">
      <alignment horizontal="right"/>
    </xf>
    <xf numFmtId="0" fontId="30" fillId="0" borderId="13" xfId="0" applyFont="1" applyBorder="1" applyAlignment="1">
      <alignment/>
    </xf>
    <xf numFmtId="0" fontId="30" fillId="0" borderId="13" xfId="0" applyFont="1" applyBorder="1" applyAlignment="1">
      <alignment horizontal="right"/>
    </xf>
    <xf numFmtId="172" fontId="30" fillId="0" borderId="13" xfId="0" applyNumberFormat="1" applyFont="1" applyBorder="1" applyAlignment="1">
      <alignment/>
    </xf>
    <xf numFmtId="0" fontId="30" fillId="0" borderId="13" xfId="0" applyFont="1" applyBorder="1" applyAlignment="1">
      <alignment horizontal="center"/>
    </xf>
    <xf numFmtId="0" fontId="0" fillId="0" borderId="43" xfId="0" applyBorder="1" applyAlignment="1">
      <alignment/>
    </xf>
    <xf numFmtId="0" fontId="30" fillId="0" borderId="27" xfId="0" applyFont="1" applyBorder="1" applyAlignment="1">
      <alignment/>
    </xf>
    <xf numFmtId="0" fontId="30" fillId="0" borderId="27" xfId="0" applyFont="1" applyBorder="1" applyAlignment="1">
      <alignment horizontal="right"/>
    </xf>
    <xf numFmtId="0" fontId="30" fillId="0" borderId="27" xfId="0" applyFont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16" fillId="34" borderId="13" xfId="0" applyFont="1" applyFill="1" applyBorder="1" applyAlignment="1">
      <alignment/>
    </xf>
    <xf numFmtId="0" fontId="16" fillId="34" borderId="12" xfId="0" applyFont="1" applyFill="1" applyBorder="1" applyAlignment="1">
      <alignment/>
    </xf>
    <xf numFmtId="0" fontId="16" fillId="34" borderId="12" xfId="0" applyFont="1" applyFill="1" applyBorder="1" applyAlignment="1">
      <alignment horizontal="center"/>
    </xf>
    <xf numFmtId="0" fontId="16" fillId="34" borderId="10" xfId="0" applyFont="1" applyFill="1" applyBorder="1" applyAlignment="1">
      <alignment/>
    </xf>
    <xf numFmtId="173" fontId="16" fillId="34" borderId="10" xfId="0" applyNumberFormat="1" applyFont="1" applyFill="1" applyBorder="1" applyAlignment="1">
      <alignment/>
    </xf>
    <xf numFmtId="0" fontId="16" fillId="34" borderId="19" xfId="0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9" fillId="35" borderId="19" xfId="0" applyFont="1" applyFill="1" applyBorder="1" applyAlignment="1">
      <alignment/>
    </xf>
    <xf numFmtId="0" fontId="19" fillId="35" borderId="25" xfId="0" applyFont="1" applyFill="1" applyBorder="1" applyAlignment="1">
      <alignment/>
    </xf>
    <xf numFmtId="0" fontId="17" fillId="10" borderId="26" xfId="0" applyFont="1" applyFill="1" applyBorder="1" applyAlignment="1">
      <alignment/>
    </xf>
    <xf numFmtId="0" fontId="0" fillId="10" borderId="44" xfId="0" applyFill="1" applyBorder="1" applyAlignment="1">
      <alignment/>
    </xf>
    <xf numFmtId="0" fontId="0" fillId="10" borderId="44" xfId="0" applyFill="1" applyBorder="1" applyAlignment="1">
      <alignment horizontal="right"/>
    </xf>
    <xf numFmtId="172" fontId="17" fillId="10" borderId="44" xfId="0" applyNumberFormat="1" applyFont="1" applyFill="1" applyBorder="1" applyAlignment="1">
      <alignment horizontal="right"/>
    </xf>
    <xf numFmtId="0" fontId="0" fillId="10" borderId="44" xfId="0" applyFill="1" applyBorder="1" applyAlignment="1">
      <alignment horizontal="center"/>
    </xf>
    <xf numFmtId="0" fontId="0" fillId="10" borderId="45" xfId="0" applyFill="1" applyBorder="1" applyAlignment="1">
      <alignment/>
    </xf>
    <xf numFmtId="0" fontId="30" fillId="35" borderId="19" xfId="0" applyFont="1" applyFill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39" fillId="32" borderId="0" xfId="0" applyFont="1" applyFill="1" applyAlignment="1">
      <alignment/>
    </xf>
    <xf numFmtId="0" fontId="47" fillId="34" borderId="10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2" fontId="47" fillId="0" borderId="11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172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9" fontId="47" fillId="4" borderId="10" xfId="0" applyNumberFormat="1" applyFont="1" applyFill="1" applyBorder="1" applyAlignment="1">
      <alignment horizontal="center" vertical="center"/>
    </xf>
    <xf numFmtId="49" fontId="47" fillId="4" borderId="10" xfId="0" applyNumberFormat="1" applyFont="1" applyFill="1" applyBorder="1" applyAlignment="1">
      <alignment horizontal="center" vertical="center" wrapText="1"/>
    </xf>
    <xf numFmtId="2" fontId="47" fillId="4" borderId="10" xfId="0" applyNumberFormat="1" applyFont="1" applyFill="1" applyBorder="1" applyAlignment="1">
      <alignment horizontal="center" vertical="center"/>
    </xf>
    <xf numFmtId="0" fontId="67" fillId="4" borderId="10" xfId="0" applyFont="1" applyFill="1" applyBorder="1" applyAlignment="1">
      <alignment/>
    </xf>
    <xf numFmtId="0" fontId="47" fillId="0" borderId="13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172" fontId="47" fillId="35" borderId="13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 wrapText="1"/>
    </xf>
    <xf numFmtId="2" fontId="47" fillId="0" borderId="13" xfId="0" applyNumberFormat="1" applyFont="1" applyFill="1" applyBorder="1" applyAlignment="1">
      <alignment horizontal="center" vertical="center"/>
    </xf>
    <xf numFmtId="0" fontId="67" fillId="0" borderId="13" xfId="0" applyFont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67" fillId="0" borderId="19" xfId="0" applyFont="1" applyBorder="1" applyAlignment="1">
      <alignment/>
    </xf>
    <xf numFmtId="0" fontId="67" fillId="0" borderId="0" xfId="0" applyFont="1" applyBorder="1" applyAlignment="1">
      <alignment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47" fillId="0" borderId="13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2" fontId="47" fillId="0" borderId="13" xfId="0" applyNumberFormat="1" applyFont="1" applyBorder="1" applyAlignment="1">
      <alignment horizontal="center" vertical="center"/>
    </xf>
    <xf numFmtId="2" fontId="48" fillId="0" borderId="11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172" fontId="48" fillId="0" borderId="10" xfId="0" applyNumberFormat="1" applyFont="1" applyFill="1" applyBorder="1" applyAlignment="1">
      <alignment horizontal="center" vertical="center"/>
    </xf>
    <xf numFmtId="172" fontId="48" fillId="0" borderId="13" xfId="0" applyNumberFormat="1" applyFont="1" applyFill="1" applyBorder="1" applyAlignment="1">
      <alignment horizontal="center" vertical="center"/>
    </xf>
    <xf numFmtId="2" fontId="48" fillId="0" borderId="13" xfId="0" applyNumberFormat="1" applyFont="1" applyFill="1" applyBorder="1" applyAlignment="1">
      <alignment horizontal="center" vertical="center"/>
    </xf>
    <xf numFmtId="0" fontId="62" fillId="0" borderId="13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3" xfId="0" applyFont="1" applyBorder="1" applyAlignment="1">
      <alignment/>
    </xf>
    <xf numFmtId="0" fontId="47" fillId="4" borderId="10" xfId="0" applyFont="1" applyFill="1" applyBorder="1" applyAlignment="1">
      <alignment horizontal="center" vertical="center"/>
    </xf>
    <xf numFmtId="172" fontId="48" fillId="10" borderId="10" xfId="0" applyNumberFormat="1" applyFont="1" applyFill="1" applyBorder="1" applyAlignment="1">
      <alignment horizontal="center" vertical="center"/>
    </xf>
    <xf numFmtId="0" fontId="48" fillId="5" borderId="10" xfId="0" applyFont="1" applyFill="1" applyBorder="1" applyAlignment="1">
      <alignment horizontal="center" vertical="center"/>
    </xf>
    <xf numFmtId="0" fontId="67" fillId="5" borderId="1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46" xfId="0" applyFont="1" applyBorder="1" applyAlignment="1">
      <alignment/>
    </xf>
    <xf numFmtId="172" fontId="43" fillId="0" borderId="10" xfId="0" applyNumberFormat="1" applyFont="1" applyBorder="1" applyAlignment="1">
      <alignment horizontal="center"/>
    </xf>
    <xf numFmtId="0" fontId="38" fillId="36" borderId="46" xfId="0" applyFont="1" applyFill="1" applyBorder="1" applyAlignment="1">
      <alignment/>
    </xf>
    <xf numFmtId="172" fontId="38" fillId="36" borderId="46" xfId="0" applyNumberFormat="1" applyFont="1" applyFill="1" applyBorder="1" applyAlignment="1">
      <alignment horizontal="center"/>
    </xf>
    <xf numFmtId="172" fontId="43" fillId="33" borderId="10" xfId="0" applyNumberFormat="1" applyFont="1" applyFill="1" applyBorder="1" applyAlignment="1">
      <alignment horizontal="center"/>
    </xf>
    <xf numFmtId="172" fontId="43" fillId="0" borderId="10" xfId="0" applyNumberFormat="1" applyFont="1" applyBorder="1" applyAlignment="1">
      <alignment/>
    </xf>
    <xf numFmtId="172" fontId="43" fillId="0" borderId="13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left"/>
    </xf>
    <xf numFmtId="0" fontId="43" fillId="0" borderId="19" xfId="0" applyFont="1" applyBorder="1" applyAlignment="1">
      <alignment horizontal="center"/>
    </xf>
    <xf numFmtId="0" fontId="38" fillId="4" borderId="43" xfId="0" applyFont="1" applyFill="1" applyBorder="1" applyAlignment="1">
      <alignment horizontal="center"/>
    </xf>
    <xf numFmtId="0" fontId="38" fillId="4" borderId="27" xfId="0" applyFont="1" applyFill="1" applyBorder="1" applyAlignment="1">
      <alignment horizontal="center"/>
    </xf>
    <xf numFmtId="0" fontId="38" fillId="4" borderId="27" xfId="0" applyFont="1" applyFill="1" applyBorder="1" applyAlignment="1">
      <alignment/>
    </xf>
    <xf numFmtId="0" fontId="43" fillId="34" borderId="47" xfId="0" applyFont="1" applyFill="1" applyBorder="1" applyAlignment="1">
      <alignment horizontal="center"/>
    </xf>
    <xf numFmtId="0" fontId="43" fillId="34" borderId="48" xfId="0" applyFont="1" applyFill="1" applyBorder="1" applyAlignment="1">
      <alignment horizontal="center"/>
    </xf>
    <xf numFmtId="0" fontId="39" fillId="34" borderId="47" xfId="0" applyFont="1" applyFill="1" applyBorder="1" applyAlignment="1">
      <alignment/>
    </xf>
    <xf numFmtId="0" fontId="43" fillId="34" borderId="49" xfId="0" applyFont="1" applyFill="1" applyBorder="1" applyAlignment="1">
      <alignment/>
    </xf>
    <xf numFmtId="0" fontId="43" fillId="34" borderId="50" xfId="0" applyFont="1" applyFill="1" applyBorder="1" applyAlignment="1">
      <alignment/>
    </xf>
    <xf numFmtId="0" fontId="43" fillId="34" borderId="51" xfId="0" applyFont="1" applyFill="1" applyBorder="1" applyAlignment="1">
      <alignment/>
    </xf>
    <xf numFmtId="0" fontId="43" fillId="34" borderId="52" xfId="0" applyFont="1" applyFill="1" applyBorder="1" applyAlignment="1">
      <alignment/>
    </xf>
    <xf numFmtId="0" fontId="43" fillId="34" borderId="48" xfId="0" applyFont="1" applyFill="1" applyBorder="1" applyAlignment="1">
      <alignment/>
    </xf>
    <xf numFmtId="0" fontId="43" fillId="34" borderId="47" xfId="0" applyFont="1" applyFill="1" applyBorder="1" applyAlignment="1">
      <alignment/>
    </xf>
    <xf numFmtId="0" fontId="43" fillId="34" borderId="53" xfId="0" applyFont="1" applyFill="1" applyBorder="1" applyAlignment="1">
      <alignment horizontal="center"/>
    </xf>
    <xf numFmtId="0" fontId="43" fillId="34" borderId="54" xfId="0" applyFont="1" applyFill="1" applyBorder="1" applyAlignment="1">
      <alignment horizontal="center"/>
    </xf>
    <xf numFmtId="0" fontId="39" fillId="34" borderId="53" xfId="0" applyFont="1" applyFill="1" applyBorder="1" applyAlignment="1">
      <alignment/>
    </xf>
    <xf numFmtId="0" fontId="43" fillId="34" borderId="53" xfId="0" applyFont="1" applyFill="1" applyBorder="1" applyAlignment="1">
      <alignment/>
    </xf>
    <xf numFmtId="0" fontId="43" fillId="34" borderId="55" xfId="0" applyFont="1" applyFill="1" applyBorder="1" applyAlignment="1">
      <alignment/>
    </xf>
    <xf numFmtId="0" fontId="43" fillId="34" borderId="56" xfId="0" applyFont="1" applyFill="1" applyBorder="1" applyAlignment="1">
      <alignment/>
    </xf>
    <xf numFmtId="0" fontId="43" fillId="34" borderId="57" xfId="0" applyFont="1" applyFill="1" applyBorder="1" applyAlignment="1">
      <alignment horizontal="center"/>
    </xf>
    <xf numFmtId="0" fontId="43" fillId="34" borderId="58" xfId="0" applyFont="1" applyFill="1" applyBorder="1" applyAlignment="1">
      <alignment horizontal="center"/>
    </xf>
    <xf numFmtId="0" fontId="43" fillId="34" borderId="57" xfId="0" applyFont="1" applyFill="1" applyBorder="1" applyAlignment="1">
      <alignment/>
    </xf>
    <xf numFmtId="0" fontId="43" fillId="34" borderId="46" xfId="0" applyFont="1" applyFill="1" applyBorder="1" applyAlignment="1">
      <alignment horizontal="center"/>
    </xf>
    <xf numFmtId="0" fontId="38" fillId="4" borderId="10" xfId="0" applyFont="1" applyFill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1" xfId="0" applyFont="1" applyBorder="1" applyAlignment="1">
      <alignment/>
    </xf>
    <xf numFmtId="172" fontId="38" fillId="4" borderId="10" xfId="0" applyNumberFormat="1" applyFont="1" applyFill="1" applyBorder="1" applyAlignment="1">
      <alignment/>
    </xf>
    <xf numFmtId="0" fontId="38" fillId="4" borderId="10" xfId="0" applyFont="1" applyFill="1" applyBorder="1" applyAlignment="1">
      <alignment horizontal="center"/>
    </xf>
    <xf numFmtId="172" fontId="38" fillId="4" borderId="10" xfId="0" applyNumberFormat="1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14" xfId="0" applyFont="1" applyBorder="1" applyAlignment="1">
      <alignment/>
    </xf>
    <xf numFmtId="0" fontId="38" fillId="4" borderId="10" xfId="0" applyFont="1" applyFill="1" applyBorder="1" applyAlignment="1">
      <alignment horizontal="left"/>
    </xf>
    <xf numFmtId="0" fontId="43" fillId="0" borderId="59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28" xfId="0" applyFont="1" applyBorder="1" applyAlignment="1">
      <alignment/>
    </xf>
    <xf numFmtId="0" fontId="38" fillId="0" borderId="0" xfId="0" applyFont="1" applyBorder="1" applyAlignment="1">
      <alignment/>
    </xf>
    <xf numFmtId="0" fontId="62" fillId="32" borderId="0" xfId="0" applyFont="1" applyFill="1" applyAlignment="1">
      <alignment/>
    </xf>
    <xf numFmtId="0" fontId="47" fillId="32" borderId="0" xfId="0" applyFont="1" applyFill="1" applyAlignment="1">
      <alignment/>
    </xf>
    <xf numFmtId="0" fontId="68" fillId="32" borderId="0" xfId="0" applyFont="1" applyFill="1" applyAlignment="1">
      <alignment/>
    </xf>
    <xf numFmtId="0" fontId="69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70" fillId="32" borderId="0" xfId="0" applyFont="1" applyFill="1" applyAlignment="1">
      <alignment/>
    </xf>
    <xf numFmtId="0" fontId="43" fillId="0" borderId="27" xfId="0" applyFont="1" applyBorder="1" applyAlignment="1">
      <alignment horizontal="center"/>
    </xf>
    <xf numFmtId="0" fontId="43" fillId="0" borderId="27" xfId="0" applyFont="1" applyBorder="1" applyAlignment="1">
      <alignment horizontal="left"/>
    </xf>
    <xf numFmtId="0" fontId="43" fillId="0" borderId="27" xfId="0" applyFont="1" applyBorder="1" applyAlignment="1">
      <alignment/>
    </xf>
    <xf numFmtId="0" fontId="43" fillId="0" borderId="60" xfId="0" applyFont="1" applyBorder="1" applyAlignment="1">
      <alignment horizontal="left"/>
    </xf>
    <xf numFmtId="0" fontId="43" fillId="0" borderId="19" xfId="0" applyFont="1" applyBorder="1" applyAlignment="1">
      <alignment horizontal="left"/>
    </xf>
    <xf numFmtId="0" fontId="43" fillId="0" borderId="34" xfId="0" applyFont="1" applyBorder="1" applyAlignment="1">
      <alignment/>
    </xf>
    <xf numFmtId="0" fontId="43" fillId="34" borderId="13" xfId="0" applyFont="1" applyFill="1" applyBorder="1" applyAlignment="1">
      <alignment/>
    </xf>
    <xf numFmtId="0" fontId="43" fillId="34" borderId="13" xfId="0" applyFont="1" applyFill="1" applyBorder="1" applyAlignment="1">
      <alignment horizontal="center"/>
    </xf>
    <xf numFmtId="0" fontId="43" fillId="34" borderId="12" xfId="0" applyFont="1" applyFill="1" applyBorder="1" applyAlignment="1">
      <alignment/>
    </xf>
    <xf numFmtId="0" fontId="43" fillId="34" borderId="18" xfId="0" applyFont="1" applyFill="1" applyBorder="1" applyAlignment="1">
      <alignment horizontal="center"/>
    </xf>
    <xf numFmtId="0" fontId="43" fillId="34" borderId="14" xfId="0" applyFont="1" applyFill="1" applyBorder="1" applyAlignment="1">
      <alignment/>
    </xf>
    <xf numFmtId="0" fontId="43" fillId="34" borderId="16" xfId="0" applyFont="1" applyFill="1" applyBorder="1" applyAlignment="1">
      <alignment/>
    </xf>
    <xf numFmtId="0" fontId="43" fillId="34" borderId="15" xfId="0" applyFont="1" applyFill="1" applyBorder="1" applyAlignment="1">
      <alignment/>
    </xf>
    <xf numFmtId="0" fontId="43" fillId="34" borderId="19" xfId="0" applyFont="1" applyFill="1" applyBorder="1" applyAlignment="1">
      <alignment/>
    </xf>
    <xf numFmtId="0" fontId="43" fillId="34" borderId="19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0" fontId="43" fillId="34" borderId="59" xfId="0" applyFont="1" applyFill="1" applyBorder="1" applyAlignment="1">
      <alignment horizontal="center"/>
    </xf>
    <xf numFmtId="0" fontId="43" fillId="34" borderId="19" xfId="0" applyFont="1" applyFill="1" applyBorder="1" applyAlignment="1">
      <alignment/>
    </xf>
    <xf numFmtId="0" fontId="43" fillId="34" borderId="0" xfId="0" applyFont="1" applyFill="1" applyBorder="1" applyAlignment="1">
      <alignment/>
    </xf>
    <xf numFmtId="0" fontId="43" fillId="34" borderId="11" xfId="0" applyFont="1" applyFill="1" applyBorder="1" applyAlignment="1">
      <alignment/>
    </xf>
    <xf numFmtId="0" fontId="43" fillId="34" borderId="11" xfId="0" applyFont="1" applyFill="1" applyBorder="1" applyAlignment="1">
      <alignment horizontal="center"/>
    </xf>
    <xf numFmtId="0" fontId="43" fillId="34" borderId="24" xfId="0" applyFont="1" applyFill="1" applyBorder="1" applyAlignment="1">
      <alignment/>
    </xf>
    <xf numFmtId="0" fontId="43" fillId="34" borderId="61" xfId="0" applyFont="1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0" fontId="43" fillId="10" borderId="27" xfId="0" applyFont="1" applyFill="1" applyBorder="1" applyAlignment="1">
      <alignment/>
    </xf>
    <xf numFmtId="172" fontId="38" fillId="10" borderId="27" xfId="0" applyNumberFormat="1" applyFont="1" applyFill="1" applyBorder="1" applyAlignment="1">
      <alignment horizontal="center"/>
    </xf>
    <xf numFmtId="0" fontId="43" fillId="10" borderId="28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62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6" xfId="0" applyFill="1" applyBorder="1" applyAlignment="1">
      <alignment/>
    </xf>
    <xf numFmtId="0" fontId="9" fillId="34" borderId="45" xfId="0" applyFont="1" applyFill="1" applyBorder="1" applyAlignment="1">
      <alignment horizontal="center"/>
    </xf>
    <xf numFmtId="0" fontId="16" fillId="34" borderId="32" xfId="0" applyFont="1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64" xfId="0" applyFill="1" applyBorder="1" applyAlignment="1">
      <alignment/>
    </xf>
    <xf numFmtId="0" fontId="0" fillId="34" borderId="63" xfId="0" applyFill="1" applyBorder="1" applyAlignment="1">
      <alignment horizontal="center"/>
    </xf>
    <xf numFmtId="0" fontId="0" fillId="34" borderId="65" xfId="0" applyFill="1" applyBorder="1" applyAlignment="1">
      <alignment horizontal="center"/>
    </xf>
    <xf numFmtId="0" fontId="0" fillId="34" borderId="66" xfId="0" applyFill="1" applyBorder="1" applyAlignment="1">
      <alignment/>
    </xf>
    <xf numFmtId="0" fontId="0" fillId="34" borderId="44" xfId="0" applyFill="1" applyBorder="1" applyAlignment="1">
      <alignment/>
    </xf>
    <xf numFmtId="0" fontId="34" fillId="34" borderId="63" xfId="0" applyFont="1" applyFill="1" applyBorder="1" applyAlignment="1">
      <alignment/>
    </xf>
    <xf numFmtId="0" fontId="34" fillId="34" borderId="65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65" xfId="0" applyFill="1" applyBorder="1" applyAlignment="1">
      <alignment/>
    </xf>
    <xf numFmtId="0" fontId="0" fillId="34" borderId="67" xfId="0" applyFill="1" applyBorder="1" applyAlignment="1">
      <alignment/>
    </xf>
    <xf numFmtId="0" fontId="0" fillId="34" borderId="67" xfId="0" applyFill="1" applyBorder="1" applyAlignment="1">
      <alignment horizontal="center"/>
    </xf>
    <xf numFmtId="0" fontId="4" fillId="34" borderId="43" xfId="0" applyFont="1" applyFill="1" applyBorder="1" applyAlignment="1">
      <alignment horizontal="center" vertical="center" wrapText="1"/>
    </xf>
    <xf numFmtId="0" fontId="50" fillId="34" borderId="27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0" fontId="4" fillId="34" borderId="69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/>
    </xf>
    <xf numFmtId="0" fontId="51" fillId="34" borderId="68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0" fontId="72" fillId="37" borderId="71" xfId="0" applyFont="1" applyFill="1" applyBorder="1" applyAlignment="1">
      <alignment/>
    </xf>
    <xf numFmtId="172" fontId="10" fillId="37" borderId="71" xfId="0" applyNumberFormat="1" applyFont="1" applyFill="1" applyBorder="1" applyAlignment="1">
      <alignment/>
    </xf>
    <xf numFmtId="0" fontId="10" fillId="37" borderId="71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78" fillId="10" borderId="0" xfId="0" applyFont="1" applyFill="1" applyAlignment="1">
      <alignment/>
    </xf>
    <xf numFmtId="0" fontId="76" fillId="10" borderId="0" xfId="0" applyFont="1" applyFill="1" applyAlignment="1">
      <alignment/>
    </xf>
    <xf numFmtId="0" fontId="0" fillId="32" borderId="10" xfId="0" applyFill="1" applyBorder="1" applyAlignment="1">
      <alignment/>
    </xf>
    <xf numFmtId="0" fontId="67" fillId="0" borderId="0" xfId="0" applyFont="1" applyAlignment="1">
      <alignment/>
    </xf>
    <xf numFmtId="0" fontId="0" fillId="32" borderId="0" xfId="0" applyFill="1" applyAlignment="1">
      <alignment horizontal="center"/>
    </xf>
    <xf numFmtId="0" fontId="0" fillId="34" borderId="11" xfId="0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top" wrapText="1"/>
    </xf>
    <xf numFmtId="49" fontId="38" fillId="0" borderId="10" xfId="0" applyNumberFormat="1" applyFont="1" applyFill="1" applyBorder="1" applyAlignment="1">
      <alignment horizontal="center" vertical="top" wrapText="1"/>
    </xf>
    <xf numFmtId="0" fontId="43" fillId="32" borderId="0" xfId="0" applyFont="1" applyFill="1" applyAlignment="1">
      <alignment horizontal="center" vertical="top" wrapText="1"/>
    </xf>
    <xf numFmtId="49" fontId="38" fillId="32" borderId="0" xfId="0" applyNumberFormat="1" applyFont="1" applyFill="1" applyAlignment="1">
      <alignment horizontal="center" vertical="top" wrapText="1"/>
    </xf>
    <xf numFmtId="172" fontId="38" fillId="32" borderId="0" xfId="0" applyNumberFormat="1" applyFont="1" applyFill="1" applyAlignment="1">
      <alignment horizontal="center" vertical="top" wrapText="1"/>
    </xf>
    <xf numFmtId="0" fontId="38" fillId="32" borderId="0" xfId="0" applyFont="1" applyFill="1" applyAlignment="1">
      <alignment horizontal="center" vertical="top" wrapText="1"/>
    </xf>
    <xf numFmtId="172" fontId="0" fillId="32" borderId="0" xfId="0" applyNumberFormat="1" applyFill="1" applyAlignment="1">
      <alignment horizontal="center"/>
    </xf>
    <xf numFmtId="172" fontId="43" fillId="32" borderId="0" xfId="0" applyNumberFormat="1" applyFont="1" applyFill="1" applyAlignment="1">
      <alignment horizontal="center" vertical="top" wrapText="1"/>
    </xf>
    <xf numFmtId="173" fontId="0" fillId="32" borderId="0" xfId="0" applyNumberFormat="1" applyFill="1" applyAlignment="1">
      <alignment horizontal="center"/>
    </xf>
    <xf numFmtId="172" fontId="43" fillId="34" borderId="10" xfId="0" applyNumberFormat="1" applyFont="1" applyFill="1" applyBorder="1" applyAlignment="1">
      <alignment horizontal="center" wrapText="1"/>
    </xf>
    <xf numFmtId="0" fontId="38" fillId="34" borderId="10" xfId="0" applyNumberFormat="1" applyFont="1" applyFill="1" applyBorder="1" applyAlignment="1">
      <alignment horizontal="center" wrapText="1"/>
    </xf>
    <xf numFmtId="49" fontId="38" fillId="34" borderId="10" xfId="0" applyNumberFormat="1" applyFont="1" applyFill="1" applyBorder="1" applyAlignment="1">
      <alignment horizontal="center" wrapText="1"/>
    </xf>
    <xf numFmtId="1" fontId="38" fillId="34" borderId="10" xfId="0" applyNumberFormat="1" applyFont="1" applyFill="1" applyBorder="1" applyAlignment="1">
      <alignment horizontal="center" wrapText="1"/>
    </xf>
    <xf numFmtId="0" fontId="38" fillId="0" borderId="10" xfId="0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1" fontId="38" fillId="0" borderId="10" xfId="0" applyNumberFormat="1" applyFont="1" applyBorder="1" applyAlignment="1">
      <alignment horizontal="center" vertical="top" wrapText="1"/>
    </xf>
    <xf numFmtId="1" fontId="43" fillId="32" borderId="0" xfId="0" applyNumberFormat="1" applyFont="1" applyFill="1" applyAlignment="1">
      <alignment horizontal="center" vertical="top" wrapText="1"/>
    </xf>
    <xf numFmtId="1" fontId="38" fillId="34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71" fillId="0" borderId="24" xfId="0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16" fillId="34" borderId="24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 wrapText="1"/>
    </xf>
    <xf numFmtId="0" fontId="0" fillId="34" borderId="61" xfId="0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52" fillId="0" borderId="10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66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/>
    </xf>
    <xf numFmtId="2" fontId="66" fillId="0" borderId="11" xfId="0" applyNumberFormat="1" applyFont="1" applyFill="1" applyBorder="1" applyAlignment="1">
      <alignment horizontal="center" vertical="center"/>
    </xf>
    <xf numFmtId="2" fontId="66" fillId="0" borderId="11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72" fontId="66" fillId="0" borderId="10" xfId="0" applyNumberFormat="1" applyFont="1" applyFill="1" applyBorder="1" applyAlignment="1">
      <alignment horizontal="center" vertical="center"/>
    </xf>
    <xf numFmtId="2" fontId="66" fillId="0" borderId="10" xfId="0" applyNumberFormat="1" applyFont="1" applyFill="1" applyBorder="1" applyAlignment="1">
      <alignment horizontal="center" vertical="center"/>
    </xf>
    <xf numFmtId="2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/>
    </xf>
    <xf numFmtId="2" fontId="83" fillId="0" borderId="10" xfId="0" applyNumberFormat="1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/>
    </xf>
    <xf numFmtId="0" fontId="85" fillId="0" borderId="10" xfId="0" applyFont="1" applyBorder="1" applyAlignment="1">
      <alignment/>
    </xf>
    <xf numFmtId="0" fontId="82" fillId="0" borderId="10" xfId="0" applyFont="1" applyFill="1" applyBorder="1" applyAlignment="1">
      <alignment horizontal="center" vertical="center" wrapText="1"/>
    </xf>
    <xf numFmtId="2" fontId="82" fillId="0" borderId="11" xfId="0" applyNumberFormat="1" applyFont="1" applyFill="1" applyBorder="1" applyAlignment="1">
      <alignment horizontal="center" vertical="center"/>
    </xf>
    <xf numFmtId="2" fontId="82" fillId="0" borderId="10" xfId="0" applyNumberFormat="1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172" fontId="82" fillId="0" borderId="11" xfId="0" applyNumberFormat="1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49" fontId="82" fillId="0" borderId="11" xfId="0" applyNumberFormat="1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center" vertical="center"/>
    </xf>
    <xf numFmtId="2" fontId="82" fillId="0" borderId="10" xfId="0" applyNumberFormat="1" applyFont="1" applyBorder="1" applyAlignment="1">
      <alignment horizontal="center" vertical="center"/>
    </xf>
    <xf numFmtId="0" fontId="86" fillId="0" borderId="10" xfId="0" applyFont="1" applyBorder="1" applyAlignment="1">
      <alignment/>
    </xf>
    <xf numFmtId="0" fontId="87" fillId="0" borderId="13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2" fontId="87" fillId="0" borderId="13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top" wrapText="1"/>
    </xf>
    <xf numFmtId="0" fontId="38" fillId="0" borderId="10" xfId="0" applyNumberFormat="1" applyFont="1" applyFill="1" applyBorder="1" applyAlignment="1">
      <alignment horizontal="center" vertical="top" wrapText="1"/>
    </xf>
    <xf numFmtId="0" fontId="11" fillId="0" borderId="7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2" fontId="41" fillId="0" borderId="3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2" fontId="41" fillId="0" borderId="27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wrapText="1"/>
    </xf>
    <xf numFmtId="0" fontId="43" fillId="0" borderId="46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3" fillId="0" borderId="50" xfId="0" applyFont="1" applyBorder="1" applyAlignment="1">
      <alignment horizontal="center"/>
    </xf>
    <xf numFmtId="172" fontId="43" fillId="0" borderId="46" xfId="0" applyNumberFormat="1" applyFont="1" applyBorder="1" applyAlignment="1">
      <alignment horizontal="center"/>
    </xf>
    <xf numFmtId="172" fontId="43" fillId="38" borderId="10" xfId="0" applyNumberFormat="1" applyFont="1" applyFill="1" applyBorder="1" applyAlignment="1">
      <alignment horizontal="center"/>
    </xf>
    <xf numFmtId="2" fontId="43" fillId="0" borderId="46" xfId="0" applyNumberFormat="1" applyFont="1" applyBorder="1" applyAlignment="1">
      <alignment horizontal="center"/>
    </xf>
    <xf numFmtId="172" fontId="43" fillId="0" borderId="46" xfId="0" applyNumberFormat="1" applyFont="1" applyBorder="1" applyAlignment="1">
      <alignment/>
    </xf>
    <xf numFmtId="0" fontId="43" fillId="0" borderId="47" xfId="0" applyFont="1" applyBorder="1" applyAlignment="1">
      <alignment horizontal="center"/>
    </xf>
    <xf numFmtId="172" fontId="43" fillId="0" borderId="47" xfId="0" applyNumberFormat="1" applyFont="1" applyBorder="1" applyAlignment="1">
      <alignment horizontal="center"/>
    </xf>
    <xf numFmtId="172" fontId="43" fillId="38" borderId="13" xfId="0" applyNumberFormat="1" applyFont="1" applyFill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38" fillId="32" borderId="10" xfId="0" applyFont="1" applyFill="1" applyBorder="1" applyAlignment="1">
      <alignment/>
    </xf>
    <xf numFmtId="172" fontId="38" fillId="39" borderId="46" xfId="0" applyNumberFormat="1" applyFont="1" applyFill="1" applyBorder="1" applyAlignment="1">
      <alignment horizontal="center"/>
    </xf>
    <xf numFmtId="172" fontId="38" fillId="32" borderId="27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3" fillId="0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172" fontId="38" fillId="32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4" fillId="33" borderId="0" xfId="43" applyNumberFormat="1" applyFont="1" applyFill="1" applyAlignment="1">
      <alignment horizontal="center"/>
    </xf>
    <xf numFmtId="1" fontId="43" fillId="33" borderId="10" xfId="0" applyNumberFormat="1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13" xfId="0" applyFont="1" applyFill="1" applyBorder="1" applyAlignment="1">
      <alignment/>
    </xf>
    <xf numFmtId="0" fontId="17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0" fontId="18" fillId="0" borderId="4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172" fontId="18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/>
    </xf>
    <xf numFmtId="0" fontId="72" fillId="0" borderId="46" xfId="0" applyFont="1" applyBorder="1" applyAlignment="1">
      <alignment/>
    </xf>
    <xf numFmtId="0" fontId="74" fillId="0" borderId="46" xfId="0" applyFont="1" applyBorder="1" applyAlignment="1">
      <alignment horizontal="center"/>
    </xf>
    <xf numFmtId="0" fontId="74" fillId="0" borderId="46" xfId="0" applyFont="1" applyBorder="1" applyAlignment="1">
      <alignment/>
    </xf>
    <xf numFmtId="172" fontId="72" fillId="40" borderId="46" xfId="0" applyNumberFormat="1" applyFont="1" applyFill="1" applyBorder="1" applyAlignment="1">
      <alignment horizontal="center"/>
    </xf>
    <xf numFmtId="0" fontId="73" fillId="0" borderId="71" xfId="0" applyFont="1" applyBorder="1" applyAlignment="1">
      <alignment horizontal="center"/>
    </xf>
    <xf numFmtId="172" fontId="10" fillId="0" borderId="46" xfId="0" applyNumberFormat="1" applyFont="1" applyBorder="1" applyAlignment="1">
      <alignment horizontal="center"/>
    </xf>
    <xf numFmtId="172" fontId="10" fillId="41" borderId="46" xfId="0" applyNumberFormat="1" applyFont="1" applyFill="1" applyBorder="1" applyAlignment="1">
      <alignment horizontal="center"/>
    </xf>
    <xf numFmtId="172" fontId="72" fillId="41" borderId="46" xfId="0" applyNumberFormat="1" applyFont="1" applyFill="1" applyBorder="1" applyAlignment="1">
      <alignment horizontal="center"/>
    </xf>
    <xf numFmtId="172" fontId="10" fillId="40" borderId="46" xfId="0" applyNumberFormat="1" applyFont="1" applyFill="1" applyBorder="1" applyAlignment="1">
      <alignment horizontal="center"/>
    </xf>
    <xf numFmtId="0" fontId="72" fillId="0" borderId="46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2" fontId="72" fillId="41" borderId="46" xfId="0" applyNumberFormat="1" applyFont="1" applyFill="1" applyBorder="1" applyAlignment="1">
      <alignment/>
    </xf>
    <xf numFmtId="0" fontId="62" fillId="0" borderId="47" xfId="0" applyFont="1" applyBorder="1" applyAlignment="1">
      <alignment horizontal="center"/>
    </xf>
    <xf numFmtId="0" fontId="72" fillId="0" borderId="46" xfId="0" applyFont="1" applyBorder="1" applyAlignment="1">
      <alignment horizontal="left"/>
    </xf>
    <xf numFmtId="0" fontId="73" fillId="0" borderId="46" xfId="0" applyFont="1" applyBorder="1" applyAlignment="1">
      <alignment horizontal="center"/>
    </xf>
    <xf numFmtId="172" fontId="72" fillId="0" borderId="46" xfId="0" applyNumberFormat="1" applyFont="1" applyBorder="1" applyAlignment="1">
      <alignment horizontal="center"/>
    </xf>
    <xf numFmtId="0" fontId="10" fillId="0" borderId="46" xfId="0" applyFont="1" applyBorder="1" applyAlignment="1">
      <alignment horizontal="left"/>
    </xf>
    <xf numFmtId="2" fontId="10" fillId="0" borderId="46" xfId="0" applyNumberFormat="1" applyFont="1" applyBorder="1" applyAlignment="1">
      <alignment horizontal="center"/>
    </xf>
    <xf numFmtId="2" fontId="75" fillId="0" borderId="46" xfId="0" applyNumberFormat="1" applyFont="1" applyBorder="1" applyAlignment="1">
      <alignment horizontal="center"/>
    </xf>
    <xf numFmtId="0" fontId="62" fillId="0" borderId="71" xfId="0" applyFont="1" applyBorder="1" applyAlignment="1">
      <alignment horizontal="center"/>
    </xf>
    <xf numFmtId="0" fontId="62" fillId="0" borderId="71" xfId="0" applyFont="1" applyBorder="1" applyAlignment="1">
      <alignment/>
    </xf>
    <xf numFmtId="0" fontId="47" fillId="0" borderId="71" xfId="0" applyFont="1" applyBorder="1" applyAlignment="1">
      <alignment horizontal="center"/>
    </xf>
    <xf numFmtId="0" fontId="47" fillId="0" borderId="71" xfId="0" applyFont="1" applyBorder="1" applyAlignment="1">
      <alignment/>
    </xf>
    <xf numFmtId="0" fontId="47" fillId="0" borderId="71" xfId="0" applyFont="1" applyBorder="1" applyAlignment="1">
      <alignment horizontal="center" vertical="center"/>
    </xf>
    <xf numFmtId="172" fontId="47" fillId="0" borderId="71" xfId="0" applyNumberFormat="1" applyFont="1" applyBorder="1" applyAlignment="1">
      <alignment horizontal="center" vertical="center"/>
    </xf>
    <xf numFmtId="172" fontId="47" fillId="0" borderId="71" xfId="0" applyNumberFormat="1" applyFont="1" applyBorder="1" applyAlignment="1">
      <alignment vertical="center"/>
    </xf>
    <xf numFmtId="0" fontId="47" fillId="0" borderId="71" xfId="0" applyFont="1" applyBorder="1" applyAlignment="1">
      <alignment vertical="center"/>
    </xf>
    <xf numFmtId="0" fontId="78" fillId="10" borderId="0" xfId="0" applyFont="1" applyFill="1" applyAlignment="1">
      <alignment horizontal="center"/>
    </xf>
    <xf numFmtId="2" fontId="17" fillId="0" borderId="10" xfId="0" applyNumberFormat="1" applyFont="1" applyFill="1" applyBorder="1" applyAlignment="1">
      <alignment horizontal="center"/>
    </xf>
    <xf numFmtId="172" fontId="66" fillId="32" borderId="10" xfId="0" applyNumberFormat="1" applyFont="1" applyFill="1" applyBorder="1" applyAlignment="1">
      <alignment horizontal="center" vertical="center"/>
    </xf>
    <xf numFmtId="172" fontId="83" fillId="32" borderId="10" xfId="0" applyNumberFormat="1" applyFont="1" applyFill="1" applyBorder="1" applyAlignment="1">
      <alignment horizontal="center" vertical="center"/>
    </xf>
    <xf numFmtId="172" fontId="48" fillId="32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172" fontId="41" fillId="32" borderId="27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wrapText="1"/>
    </xf>
    <xf numFmtId="0" fontId="41" fillId="42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2" fontId="175" fillId="0" borderId="11" xfId="0" applyNumberFormat="1" applyFont="1" applyBorder="1" applyAlignment="1">
      <alignment horizontal="center" vertical="center" wrapText="1"/>
    </xf>
    <xf numFmtId="0" fontId="180" fillId="0" borderId="10" xfId="0" applyFont="1" applyBorder="1" applyAlignment="1">
      <alignment horizontal="center"/>
    </xf>
    <xf numFmtId="2" fontId="38" fillId="38" borderId="10" xfId="0" applyNumberFormat="1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38" fillId="42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 wrapText="1"/>
    </xf>
    <xf numFmtId="172" fontId="25" fillId="0" borderId="10" xfId="0" applyNumberFormat="1" applyFont="1" applyBorder="1" applyAlignment="1">
      <alignment horizontal="center" vertical="center" wrapText="1"/>
    </xf>
    <xf numFmtId="172" fontId="25" fillId="0" borderId="1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72" fontId="28" fillId="0" borderId="10" xfId="0" applyNumberFormat="1" applyFont="1" applyBorder="1" applyAlignment="1">
      <alignment horizontal="center" vertical="center"/>
    </xf>
    <xf numFmtId="0" fontId="0" fillId="42" borderId="10" xfId="0" applyFill="1" applyBorder="1" applyAlignment="1">
      <alignment/>
    </xf>
    <xf numFmtId="0" fontId="175" fillId="42" borderId="10" xfId="0" applyFont="1" applyFill="1" applyBorder="1" applyAlignment="1">
      <alignment horizontal="center"/>
    </xf>
    <xf numFmtId="2" fontId="175" fillId="0" borderId="10" xfId="0" applyNumberFormat="1" applyFont="1" applyBorder="1" applyAlignment="1">
      <alignment horizontal="center"/>
    </xf>
    <xf numFmtId="0" fontId="175" fillId="10" borderId="10" xfId="0" applyFont="1" applyFill="1" applyBorder="1" applyAlignment="1">
      <alignment horizontal="center"/>
    </xf>
    <xf numFmtId="0" fontId="52" fillId="42" borderId="10" xfId="0" applyFont="1" applyFill="1" applyBorder="1" applyAlignment="1">
      <alignment horizontal="center" vertical="top" wrapText="1"/>
    </xf>
    <xf numFmtId="49" fontId="52" fillId="42" borderId="10" xfId="0" applyNumberFormat="1" applyFont="1" applyFill="1" applyBorder="1" applyAlignment="1">
      <alignment horizontal="center" vertical="top" wrapText="1"/>
    </xf>
    <xf numFmtId="0" fontId="52" fillId="42" borderId="13" xfId="0" applyFont="1" applyFill="1" applyBorder="1" applyAlignment="1">
      <alignment horizontal="center" vertical="top" wrapText="1"/>
    </xf>
    <xf numFmtId="0" fontId="52" fillId="42" borderId="10" xfId="0" applyNumberFormat="1" applyFont="1" applyFill="1" applyBorder="1" applyAlignment="1">
      <alignment horizontal="center" vertical="top" wrapText="1"/>
    </xf>
    <xf numFmtId="0" fontId="18" fillId="42" borderId="10" xfId="0" applyFont="1" applyFill="1" applyBorder="1" applyAlignment="1">
      <alignment/>
    </xf>
    <xf numFmtId="0" fontId="52" fillId="42" borderId="10" xfId="0" applyFont="1" applyFill="1" applyBorder="1" applyAlignment="1">
      <alignment horizontal="center" vertical="center" wrapText="1"/>
    </xf>
    <xf numFmtId="0" fontId="52" fillId="42" borderId="10" xfId="0" applyFont="1" applyFill="1" applyBorder="1" applyAlignment="1">
      <alignment/>
    </xf>
    <xf numFmtId="0" fontId="52" fillId="42" borderId="10" xfId="0" applyFont="1" applyFill="1" applyBorder="1" applyAlignment="1">
      <alignment vertical="top" wrapText="1"/>
    </xf>
    <xf numFmtId="0" fontId="58" fillId="42" borderId="10" xfId="0" applyNumberFormat="1" applyFont="1" applyFill="1" applyBorder="1" applyAlignment="1">
      <alignment horizontal="center" vertical="top" wrapText="1"/>
    </xf>
    <xf numFmtId="0" fontId="58" fillId="42" borderId="10" xfId="0" applyFont="1" applyFill="1" applyBorder="1" applyAlignment="1">
      <alignment horizontal="center" vertical="top" wrapText="1"/>
    </xf>
    <xf numFmtId="0" fontId="52" fillId="0" borderId="24" xfId="0" applyFont="1" applyFill="1" applyBorder="1" applyAlignment="1">
      <alignment vertical="top" wrapText="1"/>
    </xf>
    <xf numFmtId="0" fontId="30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172" fontId="30" fillId="0" borderId="10" xfId="0" applyNumberFormat="1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172" fontId="30" fillId="0" borderId="13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30" fillId="0" borderId="75" xfId="0" applyNumberFormat="1" applyFont="1" applyFill="1" applyBorder="1" applyAlignment="1">
      <alignment horizontal="center"/>
    </xf>
    <xf numFmtId="172" fontId="30" fillId="0" borderId="10" xfId="0" applyNumberFormat="1" applyFont="1" applyBorder="1" applyAlignment="1">
      <alignment horizontal="center"/>
    </xf>
    <xf numFmtId="0" fontId="47" fillId="42" borderId="10" xfId="0" applyFont="1" applyFill="1" applyBorder="1" applyAlignment="1">
      <alignment horizontal="center" vertical="center"/>
    </xf>
    <xf numFmtId="0" fontId="47" fillId="42" borderId="10" xfId="0" applyFont="1" applyFill="1" applyBorder="1" applyAlignment="1">
      <alignment horizontal="center" vertical="center" wrapText="1"/>
    </xf>
    <xf numFmtId="2" fontId="47" fillId="42" borderId="10" xfId="0" applyNumberFormat="1" applyFont="1" applyFill="1" applyBorder="1" applyAlignment="1">
      <alignment horizontal="center" vertical="center"/>
    </xf>
    <xf numFmtId="172" fontId="66" fillId="0" borderId="10" xfId="0" applyNumberFormat="1" applyFont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2" fontId="66" fillId="0" borderId="0" xfId="0" applyNumberFormat="1" applyFont="1" applyFill="1" applyBorder="1" applyAlignment="1">
      <alignment horizontal="center" vertical="center"/>
    </xf>
    <xf numFmtId="2" fontId="82" fillId="0" borderId="0" xfId="0" applyNumberFormat="1" applyFont="1" applyFill="1" applyBorder="1" applyAlignment="1">
      <alignment horizontal="center" vertical="center"/>
    </xf>
    <xf numFmtId="2" fontId="11" fillId="32" borderId="10" xfId="0" applyNumberFormat="1" applyFont="1" applyFill="1" applyBorder="1" applyAlignment="1">
      <alignment horizontal="center" wrapText="1"/>
    </xf>
    <xf numFmtId="1" fontId="52" fillId="0" borderId="10" xfId="0" applyNumberFormat="1" applyFont="1" applyBorder="1" applyAlignment="1">
      <alignment horizontal="center" vertical="center"/>
    </xf>
    <xf numFmtId="172" fontId="52" fillId="0" borderId="10" xfId="0" applyNumberFormat="1" applyFont="1" applyBorder="1" applyAlignment="1">
      <alignment horizontal="center" vertical="center"/>
    </xf>
    <xf numFmtId="172" fontId="65" fillId="0" borderId="10" xfId="0" applyNumberFormat="1" applyFont="1" applyBorder="1" applyAlignment="1">
      <alignment horizontal="center" vertical="center" wrapText="1"/>
    </xf>
    <xf numFmtId="1" fontId="65" fillId="0" borderId="10" xfId="0" applyNumberFormat="1" applyFont="1" applyBorder="1" applyAlignment="1">
      <alignment horizontal="center" vertical="center" wrapText="1"/>
    </xf>
    <xf numFmtId="172" fontId="65" fillId="0" borderId="14" xfId="0" applyNumberFormat="1" applyFont="1" applyBorder="1" applyAlignment="1">
      <alignment horizontal="center" vertical="center"/>
    </xf>
    <xf numFmtId="172" fontId="52" fillId="0" borderId="1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wrapText="1"/>
    </xf>
    <xf numFmtId="0" fontId="62" fillId="0" borderId="46" xfId="0" applyFont="1" applyBorder="1" applyAlignment="1">
      <alignment horizontal="center"/>
    </xf>
    <xf numFmtId="172" fontId="62" fillId="43" borderId="46" xfId="0" applyNumberFormat="1" applyFont="1" applyFill="1" applyBorder="1" applyAlignment="1">
      <alignment horizontal="center"/>
    </xf>
    <xf numFmtId="172" fontId="62" fillId="0" borderId="46" xfId="0" applyNumberFormat="1" applyFont="1" applyBorder="1" applyAlignment="1">
      <alignment horizontal="center"/>
    </xf>
    <xf numFmtId="172" fontId="62" fillId="0" borderId="71" xfId="0" applyNumberFormat="1" applyFont="1" applyBorder="1" applyAlignment="1">
      <alignment/>
    </xf>
    <xf numFmtId="0" fontId="74" fillId="0" borderId="47" xfId="0" applyFont="1" applyBorder="1" applyAlignment="1">
      <alignment/>
    </xf>
    <xf numFmtId="172" fontId="72" fillId="40" borderId="47" xfId="0" applyNumberFormat="1" applyFont="1" applyFill="1" applyBorder="1" applyAlignment="1">
      <alignment horizontal="center"/>
    </xf>
    <xf numFmtId="172" fontId="72" fillId="0" borderId="47" xfId="0" applyNumberFormat="1" applyFont="1" applyBorder="1" applyAlignment="1">
      <alignment horizontal="center"/>
    </xf>
    <xf numFmtId="0" fontId="9" fillId="0" borderId="46" xfId="0" applyFont="1" applyBorder="1" applyAlignment="1">
      <alignment/>
    </xf>
    <xf numFmtId="0" fontId="62" fillId="0" borderId="47" xfId="0" applyFont="1" applyBorder="1" applyAlignment="1">
      <alignment horizontal="center"/>
    </xf>
    <xf numFmtId="0" fontId="62" fillId="41" borderId="47" xfId="0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62" fillId="0" borderId="10" xfId="0" applyFont="1" applyBorder="1" applyAlignment="1">
      <alignment horizontal="center" vertical="center"/>
    </xf>
    <xf numFmtId="172" fontId="62" fillId="0" borderId="10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172" fontId="75" fillId="0" borderId="10" xfId="0" applyNumberFormat="1" applyFont="1" applyBorder="1" applyAlignment="1">
      <alignment horizontal="center"/>
    </xf>
    <xf numFmtId="0" fontId="10" fillId="42" borderId="10" xfId="0" applyFont="1" applyFill="1" applyBorder="1" applyAlignment="1">
      <alignment horizontal="center"/>
    </xf>
    <xf numFmtId="172" fontId="10" fillId="42" borderId="10" xfId="0" applyNumberFormat="1" applyFont="1" applyFill="1" applyBorder="1" applyAlignment="1">
      <alignment horizontal="center"/>
    </xf>
    <xf numFmtId="172" fontId="9" fillId="42" borderId="10" xfId="0" applyNumberFormat="1" applyFont="1" applyFill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71" xfId="0" applyFont="1" applyBorder="1" applyAlignment="1">
      <alignment horizontal="left"/>
    </xf>
    <xf numFmtId="0" fontId="13" fillId="0" borderId="71" xfId="0" applyNumberFormat="1" applyFont="1" applyBorder="1" applyAlignment="1">
      <alignment horizontal="center"/>
    </xf>
    <xf numFmtId="0" fontId="13" fillId="0" borderId="71" xfId="0" applyNumberFormat="1" applyFont="1" applyBorder="1" applyAlignment="1">
      <alignment horizontal="left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/>
    </xf>
    <xf numFmtId="172" fontId="16" fillId="0" borderId="11" xfId="0" applyNumberFormat="1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2" fontId="16" fillId="0" borderId="24" xfId="0" applyNumberFormat="1" applyFont="1" applyBorder="1" applyAlignment="1">
      <alignment horizontal="center" vertical="center"/>
    </xf>
    <xf numFmtId="2" fontId="40" fillId="42" borderId="10" xfId="0" applyNumberFormat="1" applyFont="1" applyFill="1" applyBorder="1" applyAlignment="1">
      <alignment horizontal="center" vertical="center" wrapText="1"/>
    </xf>
    <xf numFmtId="0" fontId="41" fillId="42" borderId="24" xfId="0" applyFont="1" applyFill="1" applyBorder="1" applyAlignment="1">
      <alignment horizontal="left" vertical="center" wrapText="1"/>
    </xf>
    <xf numFmtId="0" fontId="41" fillId="42" borderId="11" xfId="0" applyFont="1" applyFill="1" applyBorder="1" applyAlignment="1">
      <alignment horizontal="left" vertical="center" wrapText="1"/>
    </xf>
    <xf numFmtId="2" fontId="40" fillId="42" borderId="11" xfId="0" applyNumberFormat="1" applyFont="1" applyFill="1" applyBorder="1" applyAlignment="1">
      <alignment horizontal="center" vertical="center" wrapText="1"/>
    </xf>
    <xf numFmtId="2" fontId="40" fillId="42" borderId="24" xfId="0" applyNumberFormat="1" applyFont="1" applyFill="1" applyBorder="1" applyAlignment="1">
      <alignment horizontal="center" vertical="center" wrapText="1"/>
    </xf>
    <xf numFmtId="172" fontId="175" fillId="0" borderId="1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72" fontId="81" fillId="42" borderId="11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172" fontId="41" fillId="32" borderId="39" xfId="0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/>
    </xf>
    <xf numFmtId="0" fontId="43" fillId="0" borderId="26" xfId="0" applyFont="1" applyBorder="1" applyAlignment="1">
      <alignment horizontal="center"/>
    </xf>
    <xf numFmtId="0" fontId="43" fillId="42" borderId="43" xfId="0" applyFont="1" applyFill="1" applyBorder="1" applyAlignment="1">
      <alignment horizontal="center"/>
    </xf>
    <xf numFmtId="0" fontId="43" fillId="42" borderId="27" xfId="0" applyFont="1" applyFill="1" applyBorder="1" applyAlignment="1">
      <alignment horizontal="center"/>
    </xf>
    <xf numFmtId="0" fontId="43" fillId="42" borderId="28" xfId="0" applyFont="1" applyFill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30" fillId="33" borderId="13" xfId="0" applyFont="1" applyFill="1" applyBorder="1" applyAlignment="1">
      <alignment/>
    </xf>
    <xf numFmtId="172" fontId="38" fillId="44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172" fontId="30" fillId="44" borderId="13" xfId="0" applyNumberFormat="1" applyFont="1" applyFill="1" applyBorder="1" applyAlignment="1">
      <alignment horizontal="center"/>
    </xf>
    <xf numFmtId="0" fontId="38" fillId="4" borderId="13" xfId="0" applyFont="1" applyFill="1" applyBorder="1" applyAlignment="1">
      <alignment horizontal="left"/>
    </xf>
    <xf numFmtId="0" fontId="43" fillId="0" borderId="13" xfId="0" applyFont="1" applyBorder="1" applyAlignment="1">
      <alignment/>
    </xf>
    <xf numFmtId="0" fontId="38" fillId="35" borderId="10" xfId="0" applyFont="1" applyFill="1" applyBorder="1" applyAlignment="1">
      <alignment/>
    </xf>
    <xf numFmtId="172" fontId="38" fillId="35" borderId="10" xfId="0" applyNumberFormat="1" applyFont="1" applyFill="1" applyBorder="1" applyAlignment="1">
      <alignment horizontal="center"/>
    </xf>
    <xf numFmtId="172" fontId="38" fillId="35" borderId="10" xfId="0" applyNumberFormat="1" applyFont="1" applyFill="1" applyBorder="1" applyAlignment="1">
      <alignment/>
    </xf>
    <xf numFmtId="0" fontId="7" fillId="0" borderId="16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2" borderId="10" xfId="0" applyFill="1" applyBorder="1" applyAlignment="1">
      <alignment horizontal="center" vertical="center" wrapText="1"/>
    </xf>
    <xf numFmtId="0" fontId="0" fillId="42" borderId="0" xfId="0" applyFill="1" applyBorder="1" applyAlignment="1">
      <alignment/>
    </xf>
    <xf numFmtId="0" fontId="14" fillId="42" borderId="0" xfId="0" applyFont="1" applyFill="1" applyBorder="1" applyAlignment="1">
      <alignment horizontal="center"/>
    </xf>
    <xf numFmtId="172" fontId="17" fillId="42" borderId="0" xfId="0" applyNumberFormat="1" applyFont="1" applyFill="1" applyBorder="1" applyAlignment="1">
      <alignment horizontal="center"/>
    </xf>
    <xf numFmtId="0" fontId="0" fillId="42" borderId="0" xfId="0" applyFill="1" applyBorder="1" applyAlignment="1">
      <alignment/>
    </xf>
    <xf numFmtId="0" fontId="65" fillId="42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173" fontId="181" fillId="0" borderId="10" xfId="0" applyNumberFormat="1" applyFont="1" applyBorder="1" applyAlignment="1">
      <alignment horizontal="center" vertical="center"/>
    </xf>
    <xf numFmtId="0" fontId="182" fillId="0" borderId="10" xfId="0" applyFont="1" applyBorder="1" applyAlignment="1">
      <alignment horizontal="center" vertical="center"/>
    </xf>
    <xf numFmtId="1" fontId="80" fillId="0" borderId="10" xfId="0" applyNumberFormat="1" applyFont="1" applyFill="1" applyBorder="1" applyAlignment="1">
      <alignment horizontal="center" vertical="center" wrapText="1"/>
    </xf>
    <xf numFmtId="172" fontId="80" fillId="0" borderId="10" xfId="0" applyNumberFormat="1" applyFont="1" applyFill="1" applyBorder="1" applyAlignment="1">
      <alignment horizontal="center" vertical="center" wrapText="1"/>
    </xf>
    <xf numFmtId="172" fontId="80" fillId="33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2" fontId="68" fillId="0" borderId="11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2" fontId="47" fillId="33" borderId="11" xfId="0" applyNumberFormat="1" applyFont="1" applyFill="1" applyBorder="1" applyAlignment="1">
      <alignment horizontal="center" vertical="center"/>
    </xf>
    <xf numFmtId="2" fontId="62" fillId="0" borderId="10" xfId="0" applyNumberFormat="1" applyFont="1" applyBorder="1" applyAlignment="1">
      <alignment/>
    </xf>
    <xf numFmtId="49" fontId="47" fillId="42" borderId="10" xfId="0" applyNumberFormat="1" applyFont="1" applyFill="1" applyBorder="1" applyAlignment="1">
      <alignment horizontal="center" vertical="center"/>
    </xf>
    <xf numFmtId="49" fontId="47" fillId="42" borderId="11" xfId="0" applyNumberFormat="1" applyFont="1" applyFill="1" applyBorder="1" applyAlignment="1">
      <alignment horizontal="center" vertical="center"/>
    </xf>
    <xf numFmtId="2" fontId="47" fillId="0" borderId="75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2" fontId="84" fillId="35" borderId="13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2" fontId="48" fillId="0" borderId="11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2" fontId="48" fillId="0" borderId="11" xfId="0" applyNumberFormat="1" applyFont="1" applyBorder="1" applyAlignment="1">
      <alignment horizontal="center" vertical="center"/>
    </xf>
    <xf numFmtId="0" fontId="48" fillId="42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/>
    </xf>
    <xf numFmtId="2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2" fontId="48" fillId="0" borderId="13" xfId="0" applyNumberFormat="1" applyFont="1" applyBorder="1" applyAlignment="1">
      <alignment horizontal="center" vertical="center"/>
    </xf>
    <xf numFmtId="0" fontId="183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184" fillId="0" borderId="45" xfId="0" applyFont="1" applyBorder="1" applyAlignment="1">
      <alignment horizontal="center" vertical="center" wrapText="1"/>
    </xf>
    <xf numFmtId="0" fontId="185" fillId="0" borderId="45" xfId="0" applyFont="1" applyBorder="1" applyAlignment="1">
      <alignment vertical="center" wrapText="1"/>
    </xf>
    <xf numFmtId="0" fontId="183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 vertical="center" wrapText="1"/>
    </xf>
    <xf numFmtId="0" fontId="184" fillId="0" borderId="74" xfId="0" applyFont="1" applyBorder="1" applyAlignment="1">
      <alignment horizontal="center" vertical="center" wrapText="1"/>
    </xf>
    <xf numFmtId="0" fontId="185" fillId="0" borderId="74" xfId="0" applyFont="1" applyBorder="1" applyAlignment="1">
      <alignment vertical="center" wrapText="1"/>
    </xf>
    <xf numFmtId="0" fontId="183" fillId="0" borderId="69" xfId="0" applyFont="1" applyBorder="1" applyAlignment="1">
      <alignment horizontal="center" vertical="center" wrapText="1"/>
    </xf>
    <xf numFmtId="0" fontId="183" fillId="0" borderId="67" xfId="0" applyFont="1" applyBorder="1" applyAlignment="1">
      <alignment horizontal="center" vertical="center" wrapText="1"/>
    </xf>
    <xf numFmtId="0" fontId="186" fillId="0" borderId="69" xfId="0" applyFont="1" applyBorder="1" applyAlignment="1">
      <alignment horizontal="center" vertical="center" wrapText="1"/>
    </xf>
    <xf numFmtId="0" fontId="186" fillId="0" borderId="45" xfId="0" applyFont="1" applyBorder="1" applyAlignment="1">
      <alignment horizontal="center" vertical="center" wrapText="1"/>
    </xf>
    <xf numFmtId="2" fontId="48" fillId="5" borderId="10" xfId="0" applyNumberFormat="1" applyFont="1" applyFill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wrapText="1"/>
    </xf>
    <xf numFmtId="49" fontId="38" fillId="0" borderId="10" xfId="0" applyNumberFormat="1" applyFont="1" applyBorder="1" applyAlignment="1">
      <alignment horizontal="center" wrapText="1"/>
    </xf>
    <xf numFmtId="1" fontId="38" fillId="0" borderId="10" xfId="0" applyNumberFormat="1" applyFont="1" applyBorder="1" applyAlignment="1">
      <alignment horizontal="center" wrapText="1"/>
    </xf>
    <xf numFmtId="172" fontId="38" fillId="0" borderId="10" xfId="0" applyNumberFormat="1" applyFont="1" applyBorder="1" applyAlignment="1">
      <alignment horizontal="center" wrapText="1"/>
    </xf>
    <xf numFmtId="0" fontId="38" fillId="0" borderId="10" xfId="0" applyNumberFormat="1" applyFont="1" applyBorder="1" applyAlignment="1">
      <alignment horizontal="center" wrapText="1"/>
    </xf>
    <xf numFmtId="2" fontId="38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wrapText="1"/>
    </xf>
    <xf numFmtId="0" fontId="40" fillId="0" borderId="10" xfId="0" applyNumberFormat="1" applyFont="1" applyBorder="1" applyAlignment="1">
      <alignment horizontal="center" wrapText="1"/>
    </xf>
    <xf numFmtId="2" fontId="47" fillId="0" borderId="19" xfId="0" applyNumberFormat="1" applyFont="1" applyFill="1" applyBorder="1" applyAlignment="1">
      <alignment horizontal="center" vertical="center"/>
    </xf>
    <xf numFmtId="0" fontId="3" fillId="0" borderId="11" xfId="54" applyFont="1" applyBorder="1" applyAlignment="1">
      <alignment horizontal="center" vertical="center"/>
      <protection/>
    </xf>
    <xf numFmtId="1" fontId="3" fillId="0" borderId="10" xfId="54" applyNumberFormat="1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172" fontId="3" fillId="0" borderId="10" xfId="54" applyNumberFormat="1" applyFont="1" applyBorder="1" applyAlignment="1">
      <alignment horizontal="center" vertical="center"/>
      <protection/>
    </xf>
    <xf numFmtId="49" fontId="3" fillId="0" borderId="11" xfId="54" applyNumberFormat="1" applyFont="1" applyBorder="1" applyAlignment="1">
      <alignment horizontal="center" vertical="center"/>
      <protection/>
    </xf>
    <xf numFmtId="49" fontId="5" fillId="0" borderId="11" xfId="54" applyNumberFormat="1" applyFont="1" applyBorder="1" applyAlignment="1">
      <alignment horizontal="center" vertical="center"/>
      <protection/>
    </xf>
    <xf numFmtId="173" fontId="5" fillId="0" borderId="15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2" fillId="0" borderId="10" xfId="0" applyNumberFormat="1" applyFont="1" applyBorder="1" applyAlignment="1">
      <alignment horizontal="center" vertical="center"/>
    </xf>
    <xf numFmtId="0" fontId="183" fillId="0" borderId="76" xfId="0" applyFont="1" applyFill="1" applyBorder="1" applyAlignment="1">
      <alignment horizontal="center"/>
    </xf>
    <xf numFmtId="0" fontId="183" fillId="0" borderId="76" xfId="0" applyFont="1" applyBorder="1" applyAlignment="1">
      <alignment horizontal="center"/>
    </xf>
    <xf numFmtId="0" fontId="183" fillId="0" borderId="76" xfId="0" applyFont="1" applyBorder="1" applyAlignment="1">
      <alignment horizontal="center" vertical="center" wrapText="1"/>
    </xf>
    <xf numFmtId="2" fontId="183" fillId="0" borderId="76" xfId="0" applyNumberFormat="1" applyFont="1" applyBorder="1" applyAlignment="1">
      <alignment horizontal="center"/>
    </xf>
    <xf numFmtId="0" fontId="31" fillId="33" borderId="14" xfId="0" applyFont="1" applyFill="1" applyBorder="1" applyAlignment="1" applyProtection="1">
      <alignment horizontal="center" vertical="top" wrapText="1"/>
      <protection locked="0"/>
    </xf>
    <xf numFmtId="0" fontId="33" fillId="33" borderId="10" xfId="0" applyFont="1" applyFill="1" applyBorder="1" applyAlignment="1">
      <alignment horizontal="center" vertical="top" wrapText="1"/>
    </xf>
    <xf numFmtId="0" fontId="31" fillId="33" borderId="10" xfId="0" applyFont="1" applyFill="1" applyBorder="1" applyAlignment="1">
      <alignment horizontal="center" vertical="top" wrapText="1"/>
    </xf>
    <xf numFmtId="0" fontId="31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31" fillId="0" borderId="10" xfId="0" applyNumberFormat="1" applyFont="1" applyBorder="1" applyAlignment="1">
      <alignment horizontal="center" vertical="top" wrapText="1"/>
    </xf>
    <xf numFmtId="0" fontId="31" fillId="33" borderId="10" xfId="0" applyFont="1" applyFill="1" applyBorder="1" applyAlignment="1" applyProtection="1">
      <alignment horizontal="center" vertical="top" wrapText="1"/>
      <protection locked="0"/>
    </xf>
    <xf numFmtId="172" fontId="31" fillId="33" borderId="10" xfId="0" applyNumberFormat="1" applyFont="1" applyFill="1" applyBorder="1" applyAlignment="1">
      <alignment horizontal="center" vertical="top" wrapText="1"/>
    </xf>
    <xf numFmtId="1" fontId="31" fillId="33" borderId="16" xfId="0" applyNumberFormat="1" applyFont="1" applyFill="1" applyBorder="1" applyAlignment="1">
      <alignment horizontal="center" vertical="top" wrapText="1"/>
    </xf>
    <xf numFmtId="1" fontId="31" fillId="33" borderId="14" xfId="0" applyNumberFormat="1" applyFont="1" applyFill="1" applyBorder="1" applyAlignment="1">
      <alignment horizontal="center" vertical="top" wrapText="1"/>
    </xf>
    <xf numFmtId="1" fontId="31" fillId="33" borderId="13" xfId="0" applyNumberFormat="1" applyFont="1" applyFill="1" applyBorder="1" applyAlignment="1">
      <alignment horizontal="center" vertical="top" wrapText="1"/>
    </xf>
    <xf numFmtId="0" fontId="31" fillId="33" borderId="10" xfId="0" applyNumberFormat="1" applyFont="1" applyFill="1" applyBorder="1" applyAlignment="1">
      <alignment horizontal="center" vertical="top" wrapText="1"/>
    </xf>
    <xf numFmtId="0" fontId="62" fillId="0" borderId="46" xfId="0" applyFont="1" applyBorder="1" applyAlignment="1">
      <alignment horizontal="center" vertical="center"/>
    </xf>
    <xf numFmtId="0" fontId="62" fillId="0" borderId="46" xfId="0" applyFont="1" applyBorder="1" applyAlignment="1">
      <alignment horizontal="center"/>
    </xf>
    <xf numFmtId="0" fontId="47" fillId="0" borderId="46" xfId="0" applyFont="1" applyBorder="1" applyAlignment="1">
      <alignment horizontal="center" vertical="center"/>
    </xf>
    <xf numFmtId="172" fontId="72" fillId="45" borderId="46" xfId="0" applyNumberFormat="1" applyFont="1" applyFill="1" applyBorder="1" applyAlignment="1">
      <alignment horizontal="center"/>
    </xf>
    <xf numFmtId="1" fontId="72" fillId="0" borderId="46" xfId="0" applyNumberFormat="1" applyFont="1" applyBorder="1" applyAlignment="1">
      <alignment horizontal="center"/>
    </xf>
    <xf numFmtId="1" fontId="72" fillId="41" borderId="46" xfId="0" applyNumberFormat="1" applyFont="1" applyFill="1" applyBorder="1" applyAlignment="1">
      <alignment horizontal="center"/>
    </xf>
    <xf numFmtId="172" fontId="9" fillId="42" borderId="46" xfId="0" applyNumberFormat="1" applyFont="1" applyFill="1" applyBorder="1" applyAlignment="1">
      <alignment horizontal="center"/>
    </xf>
    <xf numFmtId="173" fontId="9" fillId="42" borderId="46" xfId="0" applyNumberFormat="1" applyFont="1" applyFill="1" applyBorder="1" applyAlignment="1">
      <alignment horizontal="center"/>
    </xf>
    <xf numFmtId="172" fontId="62" fillId="42" borderId="46" xfId="0" applyNumberFormat="1" applyFont="1" applyFill="1" applyBorder="1" applyAlignment="1">
      <alignment horizontal="center"/>
    </xf>
    <xf numFmtId="172" fontId="62" fillId="42" borderId="71" xfId="0" applyNumberFormat="1" applyFont="1" applyFill="1" applyBorder="1" applyAlignment="1">
      <alignment horizontal="center"/>
    </xf>
    <xf numFmtId="172" fontId="10" fillId="45" borderId="46" xfId="0" applyNumberFormat="1" applyFont="1" applyFill="1" applyBorder="1" applyAlignment="1">
      <alignment horizontal="center"/>
    </xf>
    <xf numFmtId="1" fontId="10" fillId="41" borderId="46" xfId="0" applyNumberFormat="1" applyFont="1" applyFill="1" applyBorder="1" applyAlignment="1">
      <alignment horizontal="center"/>
    </xf>
    <xf numFmtId="0" fontId="62" fillId="0" borderId="71" xfId="0" applyFont="1" applyBorder="1" applyAlignment="1">
      <alignment horizontal="center"/>
    </xf>
    <xf numFmtId="0" fontId="62" fillId="41" borderId="71" xfId="0" applyFont="1" applyFill="1" applyBorder="1" applyAlignment="1">
      <alignment horizontal="center"/>
    </xf>
    <xf numFmtId="0" fontId="73" fillId="0" borderId="46" xfId="0" applyFont="1" applyFill="1" applyBorder="1" applyAlignment="1">
      <alignment horizontal="center"/>
    </xf>
    <xf numFmtId="0" fontId="62" fillId="41" borderId="47" xfId="0" applyFont="1" applyFill="1" applyBorder="1" applyAlignment="1">
      <alignment horizontal="center"/>
    </xf>
    <xf numFmtId="1" fontId="10" fillId="0" borderId="46" xfId="0" applyNumberFormat="1" applyFont="1" applyBorder="1" applyAlignment="1">
      <alignment horizontal="center"/>
    </xf>
    <xf numFmtId="0" fontId="10" fillId="37" borderId="77" xfId="0" applyFont="1" applyFill="1" applyBorder="1" applyAlignment="1">
      <alignment/>
    </xf>
    <xf numFmtId="172" fontId="76" fillId="37" borderId="10" xfId="0" applyNumberFormat="1" applyFont="1" applyFill="1" applyBorder="1" applyAlignment="1">
      <alignment horizontal="center"/>
    </xf>
    <xf numFmtId="0" fontId="67" fillId="32" borderId="0" xfId="0" applyFont="1" applyFill="1" applyAlignment="1">
      <alignment/>
    </xf>
    <xf numFmtId="0" fontId="76" fillId="32" borderId="0" xfId="0" applyFont="1" applyFill="1" applyAlignment="1">
      <alignment/>
    </xf>
    <xf numFmtId="0" fontId="92" fillId="32" borderId="0" xfId="0" applyFont="1" applyFill="1" applyAlignment="1">
      <alignment/>
    </xf>
    <xf numFmtId="0" fontId="62" fillId="0" borderId="46" xfId="0" applyFont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22" fillId="0" borderId="71" xfId="0" applyFont="1" applyBorder="1" applyAlignment="1">
      <alignment horizontal="center"/>
    </xf>
    <xf numFmtId="0" fontId="22" fillId="46" borderId="71" xfId="0" applyFont="1" applyFill="1" applyBorder="1" applyAlignment="1">
      <alignment horizontal="center"/>
    </xf>
    <xf numFmtId="0" fontId="22" fillId="0" borderId="4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/>
    </xf>
    <xf numFmtId="0" fontId="47" fillId="45" borderId="71" xfId="0" applyFont="1" applyFill="1" applyBorder="1" applyAlignment="1">
      <alignment horizontal="center"/>
    </xf>
    <xf numFmtId="0" fontId="47" fillId="45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9" fillId="41" borderId="71" xfId="0" applyFont="1" applyFill="1" applyBorder="1" applyAlignment="1">
      <alignment horizontal="center"/>
    </xf>
    <xf numFmtId="0" fontId="9" fillId="41" borderId="71" xfId="0" applyFont="1" applyFill="1" applyBorder="1" applyAlignment="1">
      <alignment horizontal="center" vertical="center"/>
    </xf>
    <xf numFmtId="0" fontId="47" fillId="47" borderId="71" xfId="0" applyFont="1" applyFill="1" applyBorder="1" applyAlignment="1">
      <alignment horizontal="center"/>
    </xf>
    <xf numFmtId="0" fontId="22" fillId="0" borderId="71" xfId="0" applyNumberFormat="1" applyFont="1" applyBorder="1" applyAlignment="1">
      <alignment horizontal="center"/>
    </xf>
    <xf numFmtId="0" fontId="47" fillId="45" borderId="71" xfId="0" applyFont="1" applyFill="1" applyBorder="1" applyAlignment="1">
      <alignment horizontal="center" vertical="center"/>
    </xf>
    <xf numFmtId="0" fontId="47" fillId="47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22" fillId="46" borderId="71" xfId="0" applyNumberFormat="1" applyFont="1" applyFill="1" applyBorder="1" applyAlignment="1">
      <alignment horizontal="center"/>
    </xf>
    <xf numFmtId="172" fontId="47" fillId="0" borderId="71" xfId="0" applyNumberFormat="1" applyFont="1" applyBorder="1" applyAlignment="1">
      <alignment horizontal="center"/>
    </xf>
    <xf numFmtId="172" fontId="92" fillId="10" borderId="10" xfId="0" applyNumberFormat="1" applyFont="1" applyFill="1" applyBorder="1" applyAlignment="1">
      <alignment horizontal="center"/>
    </xf>
    <xf numFmtId="0" fontId="187" fillId="0" borderId="10" xfId="0" applyFont="1" applyBorder="1" applyAlignment="1">
      <alignment horizontal="center"/>
    </xf>
    <xf numFmtId="0" fontId="188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42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2" fontId="175" fillId="0" borderId="19" xfId="0" applyNumberFormat="1" applyFont="1" applyBorder="1" applyAlignment="1">
      <alignment horizontal="center" vertical="center" wrapText="1"/>
    </xf>
    <xf numFmtId="0" fontId="31" fillId="42" borderId="10" xfId="0" applyFont="1" applyFill="1" applyBorder="1" applyAlignment="1">
      <alignment horizontal="center" vertical="top" wrapText="1"/>
    </xf>
    <xf numFmtId="0" fontId="31" fillId="42" borderId="14" xfId="0" applyFont="1" applyFill="1" applyBorder="1" applyAlignment="1" applyProtection="1">
      <alignment horizontal="center" vertical="top" wrapText="1"/>
      <protection locked="0"/>
    </xf>
    <xf numFmtId="0" fontId="33" fillId="42" borderId="10" xfId="0" applyFont="1" applyFill="1" applyBorder="1" applyAlignment="1">
      <alignment horizontal="center" vertical="top" wrapText="1"/>
    </xf>
    <xf numFmtId="0" fontId="31" fillId="42" borderId="16" xfId="0" applyFont="1" applyFill="1" applyBorder="1" applyAlignment="1">
      <alignment horizontal="center" vertical="top" wrapText="1"/>
    </xf>
    <xf numFmtId="0" fontId="31" fillId="42" borderId="10" xfId="0" applyNumberFormat="1" applyFont="1" applyFill="1" applyBorder="1" applyAlignment="1" applyProtection="1">
      <alignment horizontal="center" vertical="top" wrapText="1"/>
      <protection locked="0"/>
    </xf>
    <xf numFmtId="0" fontId="32" fillId="42" borderId="10" xfId="0" applyFont="1" applyFill="1" applyBorder="1" applyAlignment="1" applyProtection="1">
      <alignment horizontal="center" vertical="top" wrapText="1"/>
      <protection locked="0"/>
    </xf>
    <xf numFmtId="172" fontId="31" fillId="42" borderId="10" xfId="0" applyNumberFormat="1" applyFont="1" applyFill="1" applyBorder="1" applyAlignment="1">
      <alignment horizontal="center" vertical="top" wrapText="1"/>
    </xf>
    <xf numFmtId="0" fontId="31" fillId="42" borderId="10" xfId="0" applyFont="1" applyFill="1" applyBorder="1" applyAlignment="1" applyProtection="1">
      <alignment horizontal="center" vertical="top" wrapText="1"/>
      <protection locked="0"/>
    </xf>
    <xf numFmtId="172" fontId="47" fillId="44" borderId="13" xfId="0" applyNumberFormat="1" applyFont="1" applyFill="1" applyBorder="1" applyAlignment="1">
      <alignment horizontal="center" vertical="center"/>
    </xf>
    <xf numFmtId="172" fontId="48" fillId="44" borderId="13" xfId="0" applyNumberFormat="1" applyFont="1" applyFill="1" applyBorder="1" applyAlignment="1">
      <alignment horizontal="center" vertical="center"/>
    </xf>
    <xf numFmtId="172" fontId="80" fillId="44" borderId="13" xfId="0" applyNumberFormat="1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1" fontId="80" fillId="0" borderId="11" xfId="0" applyNumberFormat="1" applyFont="1" applyFill="1" applyBorder="1" applyAlignment="1">
      <alignment horizontal="center" vertical="center" wrapText="1"/>
    </xf>
    <xf numFmtId="172" fontId="80" fillId="0" borderId="11" xfId="0" applyNumberFormat="1" applyFont="1" applyFill="1" applyBorder="1" applyAlignment="1">
      <alignment horizontal="center" vertical="center" wrapText="1"/>
    </xf>
    <xf numFmtId="172" fontId="80" fillId="33" borderId="11" xfId="0" applyNumberFormat="1" applyFont="1" applyFill="1" applyBorder="1" applyAlignment="1">
      <alignment horizontal="center" vertical="center" wrapText="1"/>
    </xf>
    <xf numFmtId="172" fontId="82" fillId="44" borderId="13" xfId="0" applyNumberFormat="1" applyFont="1" applyFill="1" applyBorder="1" applyAlignment="1">
      <alignment horizontal="center" vertical="center"/>
    </xf>
    <xf numFmtId="172" fontId="80" fillId="44" borderId="10" xfId="0" applyNumberFormat="1" applyFont="1" applyFill="1" applyBorder="1" applyAlignment="1">
      <alignment horizontal="center" vertical="center"/>
    </xf>
    <xf numFmtId="0" fontId="31" fillId="42" borderId="11" xfId="0" applyFont="1" applyFill="1" applyBorder="1" applyAlignment="1" applyProtection="1">
      <alignment horizontal="center" vertical="top" wrapText="1"/>
      <protection locked="0"/>
    </xf>
    <xf numFmtId="0" fontId="31" fillId="42" borderId="61" xfId="0" applyFont="1" applyFill="1" applyBorder="1" applyAlignment="1" applyProtection="1">
      <alignment horizontal="center" vertical="top" wrapText="1"/>
      <protection locked="0"/>
    </xf>
    <xf numFmtId="0" fontId="31" fillId="42" borderId="16" xfId="0" applyFont="1" applyFill="1" applyBorder="1" applyAlignment="1" applyProtection="1">
      <alignment horizontal="center" vertical="top" wrapText="1"/>
      <protection locked="0"/>
    </xf>
    <xf numFmtId="0" fontId="31" fillId="42" borderId="14" xfId="0" applyNumberFormat="1" applyFont="1" applyFill="1" applyBorder="1" applyAlignment="1" applyProtection="1">
      <alignment horizontal="center" vertical="top" wrapText="1"/>
      <protection locked="0"/>
    </xf>
    <xf numFmtId="0" fontId="31" fillId="42" borderId="13" xfId="0" applyFont="1" applyFill="1" applyBorder="1" applyAlignment="1" applyProtection="1">
      <alignment horizontal="center" vertical="top" wrapText="1"/>
      <protection locked="0"/>
    </xf>
    <xf numFmtId="0" fontId="5" fillId="0" borderId="14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172" fontId="5" fillId="42" borderId="10" xfId="0" applyNumberFormat="1" applyFont="1" applyFill="1" applyBorder="1" applyAlignment="1">
      <alignment horizontal="center" vertical="center"/>
    </xf>
    <xf numFmtId="0" fontId="39" fillId="0" borderId="46" xfId="0" applyFont="1" applyBorder="1" applyAlignment="1">
      <alignment horizontal="left"/>
    </xf>
    <xf numFmtId="49" fontId="43" fillId="0" borderId="10" xfId="0" applyNumberFormat="1" applyFont="1" applyBorder="1" applyAlignment="1">
      <alignment horizontal="center"/>
    </xf>
    <xf numFmtId="0" fontId="43" fillId="48" borderId="10" xfId="0" applyFont="1" applyFill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43" fillId="48" borderId="10" xfId="0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172" fontId="43" fillId="0" borderId="10" xfId="0" applyNumberFormat="1" applyFont="1" applyFill="1" applyBorder="1" applyAlignment="1">
      <alignment horizontal="center"/>
    </xf>
    <xf numFmtId="172" fontId="94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center"/>
    </xf>
    <xf numFmtId="172" fontId="13" fillId="0" borderId="13" xfId="0" applyNumberFormat="1" applyFont="1" applyBorder="1" applyAlignment="1">
      <alignment horizontal="center"/>
    </xf>
    <xf numFmtId="0" fontId="43" fillId="33" borderId="10" xfId="0" applyFont="1" applyFill="1" applyBorder="1" applyAlignment="1">
      <alignment/>
    </xf>
    <xf numFmtId="2" fontId="43" fillId="33" borderId="10" xfId="0" applyNumberFormat="1" applyFont="1" applyFill="1" applyBorder="1" applyAlignment="1">
      <alignment/>
    </xf>
    <xf numFmtId="172" fontId="43" fillId="33" borderId="0" xfId="0" applyNumberFormat="1" applyFont="1" applyFill="1" applyAlignment="1">
      <alignment horizontal="center"/>
    </xf>
    <xf numFmtId="172" fontId="43" fillId="33" borderId="13" xfId="0" applyNumberFormat="1" applyFont="1" applyFill="1" applyBorder="1" applyAlignment="1">
      <alignment horizontal="center"/>
    </xf>
    <xf numFmtId="2" fontId="43" fillId="33" borderId="13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30" fillId="0" borderId="78" xfId="0" applyFont="1" applyFill="1" applyBorder="1" applyAlignment="1">
      <alignment horizontal="center"/>
    </xf>
    <xf numFmtId="0" fontId="30" fillId="0" borderId="79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2" fontId="30" fillId="0" borderId="37" xfId="0" applyNumberFormat="1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0" fillId="0" borderId="75" xfId="0" applyFont="1" applyFill="1" applyBorder="1" applyAlignment="1">
      <alignment horizontal="center"/>
    </xf>
    <xf numFmtId="0" fontId="30" fillId="0" borderId="80" xfId="0" applyFont="1" applyFill="1" applyBorder="1" applyAlignment="1">
      <alignment horizontal="center"/>
    </xf>
    <xf numFmtId="2" fontId="30" fillId="0" borderId="80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2" fontId="30" fillId="0" borderId="25" xfId="0" applyNumberFormat="1" applyFont="1" applyFill="1" applyBorder="1" applyAlignment="1">
      <alignment horizontal="center"/>
    </xf>
    <xf numFmtId="2" fontId="16" fillId="0" borderId="10" xfId="48" applyNumberFormat="1" applyFont="1" applyFill="1" applyBorder="1" applyAlignment="1">
      <alignment horizontal="center"/>
      <protection/>
    </xf>
    <xf numFmtId="2" fontId="30" fillId="0" borderId="10" xfId="48" applyNumberFormat="1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center"/>
    </xf>
    <xf numFmtId="2" fontId="30" fillId="0" borderId="81" xfId="0" applyNumberFormat="1" applyFont="1" applyFill="1" applyBorder="1" applyAlignment="1">
      <alignment horizontal="center"/>
    </xf>
    <xf numFmtId="172" fontId="30" fillId="0" borderId="24" xfId="0" applyNumberFormat="1" applyFont="1" applyFill="1" applyBorder="1" applyAlignment="1">
      <alignment horizontal="center"/>
    </xf>
    <xf numFmtId="49" fontId="30" fillId="0" borderId="14" xfId="0" applyNumberFormat="1" applyFon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172" fontId="94" fillId="0" borderId="10" xfId="0" applyNumberFormat="1" applyFont="1" applyFill="1" applyBorder="1" applyAlignment="1">
      <alignment horizontal="center"/>
    </xf>
    <xf numFmtId="0" fontId="43" fillId="0" borderId="13" xfId="0" applyFont="1" applyBorder="1" applyAlignment="1">
      <alignment horizontal="left"/>
    </xf>
    <xf numFmtId="172" fontId="43" fillId="42" borderId="27" xfId="0" applyNumberFormat="1" applyFont="1" applyFill="1" applyBorder="1" applyAlignment="1">
      <alignment horizontal="center"/>
    </xf>
    <xf numFmtId="172" fontId="43" fillId="0" borderId="11" xfId="0" applyNumberFormat="1" applyFont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172" fontId="43" fillId="0" borderId="10" xfId="0" applyNumberFormat="1" applyFont="1" applyBorder="1" applyAlignment="1">
      <alignment horizontal="center" vertical="center"/>
    </xf>
    <xf numFmtId="172" fontId="43" fillId="0" borderId="10" xfId="0" applyNumberFormat="1" applyFont="1" applyFill="1" applyBorder="1" applyAlignment="1">
      <alignment horizontal="center" vertical="center"/>
    </xf>
    <xf numFmtId="172" fontId="38" fillId="42" borderId="27" xfId="0" applyNumberFormat="1" applyFont="1" applyFill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94" fillId="0" borderId="13" xfId="0" applyFont="1" applyBorder="1" applyAlignment="1">
      <alignment horizontal="center"/>
    </xf>
    <xf numFmtId="0" fontId="43" fillId="0" borderId="13" xfId="0" applyFont="1" applyFill="1" applyBorder="1" applyAlignment="1">
      <alignment/>
    </xf>
    <xf numFmtId="0" fontId="94" fillId="0" borderId="10" xfId="0" applyFont="1" applyBorder="1" applyAlignment="1">
      <alignment/>
    </xf>
    <xf numFmtId="0" fontId="94" fillId="0" borderId="11" xfId="0" applyFont="1" applyBorder="1" applyAlignment="1">
      <alignment/>
    </xf>
    <xf numFmtId="0" fontId="43" fillId="0" borderId="11" xfId="0" applyFont="1" applyFill="1" applyBorder="1" applyAlignment="1">
      <alignment/>
    </xf>
    <xf numFmtId="0" fontId="38" fillId="42" borderId="43" xfId="0" applyFont="1" applyFill="1" applyBorder="1" applyAlignment="1">
      <alignment horizontal="center"/>
    </xf>
    <xf numFmtId="172" fontId="38" fillId="42" borderId="69" xfId="0" applyNumberFormat="1" applyFont="1" applyFill="1" applyBorder="1" applyAlignment="1">
      <alignment horizontal="center"/>
    </xf>
    <xf numFmtId="172" fontId="38" fillId="0" borderId="27" xfId="0" applyNumberFormat="1" applyFont="1" applyBorder="1" applyAlignment="1">
      <alignment horizontal="center"/>
    </xf>
    <xf numFmtId="0" fontId="38" fillId="0" borderId="43" xfId="0" applyFont="1" applyBorder="1" applyAlignment="1">
      <alignment horizontal="right"/>
    </xf>
    <xf numFmtId="0" fontId="38" fillId="0" borderId="27" xfId="0" applyFont="1" applyBorder="1" applyAlignment="1">
      <alignment/>
    </xf>
    <xf numFmtId="0" fontId="38" fillId="0" borderId="27" xfId="0" applyFont="1" applyBorder="1" applyAlignment="1">
      <alignment horizontal="center"/>
    </xf>
    <xf numFmtId="0" fontId="79" fillId="33" borderId="39" xfId="0" applyFont="1" applyFill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43" fillId="0" borderId="39" xfId="0" applyFont="1" applyBorder="1" applyAlignment="1">
      <alignment/>
    </xf>
    <xf numFmtId="0" fontId="43" fillId="0" borderId="39" xfId="0" applyFont="1" applyBorder="1" applyAlignment="1">
      <alignment horizontal="center"/>
    </xf>
    <xf numFmtId="172" fontId="43" fillId="0" borderId="39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0" fillId="0" borderId="82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/>
    </xf>
    <xf numFmtId="0" fontId="41" fillId="0" borderId="47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0" fontId="41" fillId="0" borderId="46" xfId="0" applyFont="1" applyBorder="1" applyAlignment="1">
      <alignment horizontal="center"/>
    </xf>
    <xf numFmtId="0" fontId="41" fillId="0" borderId="47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53" xfId="0" applyFont="1" applyBorder="1" applyAlignment="1">
      <alignment horizontal="center"/>
    </xf>
    <xf numFmtId="0" fontId="38" fillId="0" borderId="83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0" fontId="41" fillId="0" borderId="53" xfId="0" applyFont="1" applyBorder="1" applyAlignment="1">
      <alignment/>
    </xf>
    <xf numFmtId="0" fontId="41" fillId="0" borderId="57" xfId="0" applyFont="1" applyBorder="1" applyAlignment="1">
      <alignment/>
    </xf>
    <xf numFmtId="0" fontId="41" fillId="0" borderId="84" xfId="0" applyFont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41" fillId="0" borderId="83" xfId="0" applyFont="1" applyBorder="1" applyAlignment="1">
      <alignment horizontal="center"/>
    </xf>
    <xf numFmtId="0" fontId="41" fillId="0" borderId="71" xfId="0" applyFont="1" applyBorder="1" applyAlignment="1">
      <alignment horizontal="center"/>
    </xf>
    <xf numFmtId="0" fontId="62" fillId="43" borderId="46" xfId="0" applyFont="1" applyFill="1" applyBorder="1" applyAlignment="1">
      <alignment horizontal="center" vertical="center"/>
    </xf>
    <xf numFmtId="172" fontId="47" fillId="0" borderId="46" xfId="0" applyNumberFormat="1" applyFont="1" applyBorder="1" applyAlignment="1">
      <alignment horizontal="center" vertical="center"/>
    </xf>
    <xf numFmtId="172" fontId="62" fillId="0" borderId="46" xfId="0" applyNumberFormat="1" applyFont="1" applyBorder="1" applyAlignment="1">
      <alignment horizontal="center" vertical="center"/>
    </xf>
    <xf numFmtId="172" fontId="62" fillId="0" borderId="85" xfId="0" applyNumberFormat="1" applyFont="1" applyBorder="1" applyAlignment="1">
      <alignment horizontal="center" vertical="center"/>
    </xf>
    <xf numFmtId="172" fontId="47" fillId="0" borderId="71" xfId="0" applyNumberFormat="1" applyFont="1" applyBorder="1" applyAlignment="1">
      <alignment horizontal="center"/>
    </xf>
    <xf numFmtId="0" fontId="43" fillId="0" borderId="46" xfId="0" applyFont="1" applyBorder="1" applyAlignment="1">
      <alignment horizontal="center" vertical="center"/>
    </xf>
    <xf numFmtId="172" fontId="43" fillId="0" borderId="46" xfId="0" applyNumberFormat="1" applyFont="1" applyBorder="1" applyAlignment="1">
      <alignment horizontal="center" vertical="center"/>
    </xf>
    <xf numFmtId="0" fontId="96" fillId="0" borderId="46" xfId="0" applyFont="1" applyBorder="1" applyAlignment="1">
      <alignment horizontal="center"/>
    </xf>
    <xf numFmtId="172" fontId="96" fillId="43" borderId="46" xfId="0" applyNumberFormat="1" applyFont="1" applyFill="1" applyBorder="1" applyAlignment="1">
      <alignment horizontal="center" vertical="top"/>
    </xf>
    <xf numFmtId="0" fontId="97" fillId="0" borderId="46" xfId="0" applyFont="1" applyBorder="1" applyAlignment="1">
      <alignment horizontal="center"/>
    </xf>
    <xf numFmtId="172" fontId="80" fillId="0" borderId="46" xfId="0" applyNumberFormat="1" applyFont="1" applyBorder="1" applyAlignment="1">
      <alignment horizontal="center"/>
    </xf>
    <xf numFmtId="172" fontId="96" fillId="0" borderId="46" xfId="0" applyNumberFormat="1" applyFont="1" applyBorder="1" applyAlignment="1">
      <alignment horizontal="center"/>
    </xf>
    <xf numFmtId="0" fontId="75" fillId="41" borderId="46" xfId="0" applyFont="1" applyFill="1" applyBorder="1" applyAlignment="1">
      <alignment horizontal="center" vertical="center"/>
    </xf>
    <xf numFmtId="172" fontId="96" fillId="43" borderId="46" xfId="0" applyNumberFormat="1" applyFont="1" applyFill="1" applyBorder="1" applyAlignment="1">
      <alignment horizontal="center"/>
    </xf>
    <xf numFmtId="0" fontId="72" fillId="44" borderId="77" xfId="0" applyFont="1" applyFill="1" applyBorder="1" applyAlignment="1">
      <alignment/>
    </xf>
    <xf numFmtId="0" fontId="72" fillId="44" borderId="86" xfId="0" applyFont="1" applyFill="1" applyBorder="1" applyAlignment="1">
      <alignment horizontal="center"/>
    </xf>
    <xf numFmtId="2" fontId="72" fillId="44" borderId="86" xfId="0" applyNumberFormat="1" applyFont="1" applyFill="1" applyBorder="1" applyAlignment="1">
      <alignment horizontal="center"/>
    </xf>
    <xf numFmtId="0" fontId="39" fillId="0" borderId="46" xfId="0" applyFont="1" applyBorder="1" applyAlignment="1">
      <alignment horizontal="center"/>
    </xf>
    <xf numFmtId="172" fontId="62" fillId="43" borderId="46" xfId="0" applyNumberFormat="1" applyFont="1" applyFill="1" applyBorder="1" applyAlignment="1">
      <alignment horizontal="center"/>
    </xf>
    <xf numFmtId="172" fontId="47" fillId="0" borderId="46" xfId="0" applyNumberFormat="1" applyFont="1" applyBorder="1" applyAlignment="1">
      <alignment horizontal="center"/>
    </xf>
    <xf numFmtId="172" fontId="62" fillId="0" borderId="46" xfId="0" applyNumberFormat="1" applyFont="1" applyBorder="1" applyAlignment="1">
      <alignment horizontal="center"/>
    </xf>
    <xf numFmtId="0" fontId="47" fillId="0" borderId="47" xfId="0" applyFont="1" applyBorder="1" applyAlignment="1">
      <alignment horizontal="center"/>
    </xf>
    <xf numFmtId="0" fontId="72" fillId="44" borderId="0" xfId="0" applyFont="1" applyFill="1" applyBorder="1" applyAlignment="1">
      <alignment/>
    </xf>
    <xf numFmtId="0" fontId="72" fillId="49" borderId="0" xfId="0" applyFont="1" applyFill="1" applyBorder="1" applyAlignment="1">
      <alignment/>
    </xf>
    <xf numFmtId="2" fontId="72" fillId="44" borderId="0" xfId="0" applyNumberFormat="1" applyFont="1" applyFill="1" applyBorder="1" applyAlignment="1">
      <alignment horizontal="center"/>
    </xf>
    <xf numFmtId="172" fontId="62" fillId="0" borderId="0" xfId="0" applyNumberFormat="1" applyFont="1" applyBorder="1" applyAlignment="1">
      <alignment horizontal="center"/>
    </xf>
    <xf numFmtId="172" fontId="62" fillId="0" borderId="71" xfId="0" applyNumberFormat="1" applyFont="1" applyBorder="1" applyAlignment="1">
      <alignment horizontal="center"/>
    </xf>
    <xf numFmtId="172" fontId="75" fillId="41" borderId="71" xfId="0" applyNumberFormat="1" applyFont="1" applyFill="1" applyBorder="1" applyAlignment="1">
      <alignment horizontal="center"/>
    </xf>
    <xf numFmtId="172" fontId="62" fillId="43" borderId="46" xfId="0" applyNumberFormat="1" applyFont="1" applyFill="1" applyBorder="1" applyAlignment="1">
      <alignment horizontal="center" vertical="center"/>
    </xf>
    <xf numFmtId="0" fontId="62" fillId="0" borderId="82" xfId="0" applyFont="1" applyBorder="1" applyAlignment="1">
      <alignment horizontal="center" vertical="center"/>
    </xf>
    <xf numFmtId="0" fontId="62" fillId="0" borderId="71" xfId="0" applyNumberFormat="1" applyFont="1" applyBorder="1" applyAlignment="1">
      <alignment horizontal="center"/>
    </xf>
    <xf numFmtId="172" fontId="62" fillId="43" borderId="71" xfId="0" applyNumberFormat="1" applyFont="1" applyFill="1" applyBorder="1" applyAlignment="1">
      <alignment horizontal="center"/>
    </xf>
    <xf numFmtId="172" fontId="73" fillId="41" borderId="71" xfId="0" applyNumberFormat="1" applyFont="1" applyFill="1" applyBorder="1" applyAlignment="1">
      <alignment horizontal="center"/>
    </xf>
    <xf numFmtId="172" fontId="72" fillId="45" borderId="47" xfId="0" applyNumberFormat="1" applyFont="1" applyFill="1" applyBorder="1" applyAlignment="1">
      <alignment horizontal="center"/>
    </xf>
    <xf numFmtId="0" fontId="62" fillId="50" borderId="47" xfId="0" applyFont="1" applyFill="1" applyBorder="1" applyAlignment="1">
      <alignment horizontal="center"/>
    </xf>
    <xf numFmtId="172" fontId="62" fillId="50" borderId="46" xfId="0" applyNumberFormat="1" applyFont="1" applyFill="1" applyBorder="1" applyAlignment="1">
      <alignment horizontal="center"/>
    </xf>
    <xf numFmtId="0" fontId="43" fillId="0" borderId="71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left" vertical="center"/>
    </xf>
    <xf numFmtId="0" fontId="43" fillId="46" borderId="46" xfId="0" applyFont="1" applyFill="1" applyBorder="1" applyAlignment="1">
      <alignment horizontal="center" vertical="center"/>
    </xf>
    <xf numFmtId="0" fontId="43" fillId="0" borderId="85" xfId="0" applyNumberFormat="1" applyFont="1" applyBorder="1" applyAlignment="1">
      <alignment horizontal="center" vertical="center"/>
    </xf>
    <xf numFmtId="0" fontId="43" fillId="0" borderId="71" xfId="0" applyFont="1" applyBorder="1" applyAlignment="1">
      <alignment horizontal="center"/>
    </xf>
    <xf numFmtId="0" fontId="43" fillId="46" borderId="71" xfId="0" applyFont="1" applyFill="1" applyBorder="1" applyAlignment="1">
      <alignment horizontal="center"/>
    </xf>
    <xf numFmtId="0" fontId="89" fillId="0" borderId="46" xfId="0" applyFont="1" applyBorder="1" applyAlignment="1">
      <alignment horizontal="center" vertical="center"/>
    </xf>
    <xf numFmtId="172" fontId="89" fillId="0" borderId="46" xfId="0" applyNumberFormat="1" applyFont="1" applyBorder="1" applyAlignment="1">
      <alignment horizontal="center" vertical="center"/>
    </xf>
    <xf numFmtId="0" fontId="89" fillId="0" borderId="85" xfId="0" applyNumberFormat="1" applyFont="1" applyBorder="1" applyAlignment="1">
      <alignment horizontal="center" vertical="center"/>
    </xf>
    <xf numFmtId="0" fontId="52" fillId="0" borderId="71" xfId="0" applyFont="1" applyBorder="1" applyAlignment="1">
      <alignment horizontal="left"/>
    </xf>
    <xf numFmtId="0" fontId="6" fillId="0" borderId="71" xfId="0" applyFont="1" applyBorder="1" applyAlignment="1">
      <alignment horizontal="left"/>
    </xf>
    <xf numFmtId="0" fontId="39" fillId="0" borderId="71" xfId="0" applyFont="1" applyBorder="1" applyAlignment="1">
      <alignment horizontal="left"/>
    </xf>
    <xf numFmtId="0" fontId="6" fillId="0" borderId="71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43" fillId="0" borderId="71" xfId="0" applyFont="1" applyBorder="1" applyAlignment="1">
      <alignment horizontal="center" vertical="center" wrapText="1"/>
    </xf>
    <xf numFmtId="0" fontId="43" fillId="46" borderId="71" xfId="0" applyFont="1" applyFill="1" applyBorder="1" applyAlignment="1">
      <alignment horizontal="center" vertical="center" wrapText="1"/>
    </xf>
    <xf numFmtId="0" fontId="62" fillId="0" borderId="87" xfId="0" applyFont="1" applyBorder="1" applyAlignment="1">
      <alignment horizontal="center"/>
    </xf>
    <xf numFmtId="0" fontId="47" fillId="45" borderId="87" xfId="0" applyFont="1" applyFill="1" applyBorder="1" applyAlignment="1">
      <alignment horizontal="center"/>
    </xf>
    <xf numFmtId="0" fontId="47" fillId="0" borderId="87" xfId="0" applyFont="1" applyBorder="1" applyAlignment="1">
      <alignment horizontal="center"/>
    </xf>
    <xf numFmtId="0" fontId="62" fillId="0" borderId="87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4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3" fillId="0" borderId="71" xfId="0" applyFont="1" applyBorder="1" applyAlignment="1">
      <alignment horizontal="center" wrapText="1"/>
    </xf>
    <xf numFmtId="0" fontId="44" fillId="0" borderId="46" xfId="0" applyFont="1" applyBorder="1" applyAlignment="1">
      <alignment horizontal="center"/>
    </xf>
    <xf numFmtId="0" fontId="44" fillId="46" borderId="46" xfId="0" applyFont="1" applyFill="1" applyBorder="1" applyAlignment="1">
      <alignment horizontal="center"/>
    </xf>
    <xf numFmtId="0" fontId="98" fillId="0" borderId="46" xfId="0" applyFont="1" applyBorder="1" applyAlignment="1">
      <alignment horizontal="center"/>
    </xf>
    <xf numFmtId="172" fontId="44" fillId="46" borderId="46" xfId="0" applyNumberFormat="1" applyFont="1" applyFill="1" applyBorder="1" applyAlignment="1">
      <alignment horizontal="center"/>
    </xf>
    <xf numFmtId="0" fontId="91" fillId="0" borderId="46" xfId="0" applyFont="1" applyBorder="1" applyAlignment="1">
      <alignment horizontal="left"/>
    </xf>
    <xf numFmtId="0" fontId="44" fillId="0" borderId="5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3" fillId="0" borderId="46" xfId="0" applyFont="1" applyBorder="1" applyAlignment="1">
      <alignment horizontal="left" vertical="center"/>
    </xf>
    <xf numFmtId="172" fontId="43" fillId="0" borderId="50" xfId="0" applyNumberFormat="1" applyFont="1" applyBorder="1" applyAlignment="1">
      <alignment horizontal="center" vertical="center"/>
    </xf>
    <xf numFmtId="0" fontId="47" fillId="0" borderId="87" xfId="0" applyFont="1" applyBorder="1" applyAlignment="1">
      <alignment vertical="center"/>
    </xf>
    <xf numFmtId="0" fontId="47" fillId="47" borderId="87" xfId="0" applyFont="1" applyFill="1" applyBorder="1" applyAlignment="1">
      <alignment horizontal="center"/>
    </xf>
    <xf numFmtId="172" fontId="47" fillId="0" borderId="87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46" borderId="10" xfId="0" applyFont="1" applyFill="1" applyBorder="1" applyAlignment="1">
      <alignment horizontal="center"/>
    </xf>
    <xf numFmtId="0" fontId="9" fillId="41" borderId="10" xfId="0" applyFont="1" applyFill="1" applyBorder="1" applyAlignment="1">
      <alignment horizontal="center"/>
    </xf>
    <xf numFmtId="0" fontId="62" fillId="41" borderId="10" xfId="0" applyFont="1" applyFill="1" applyBorder="1" applyAlignment="1">
      <alignment horizontal="center" vertical="center"/>
    </xf>
    <xf numFmtId="0" fontId="43" fillId="43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172" fontId="43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vertical="center"/>
    </xf>
    <xf numFmtId="172" fontId="189" fillId="0" borderId="0" xfId="0" applyNumberFormat="1" applyFont="1" applyAlignment="1">
      <alignment horizontal="center"/>
    </xf>
    <xf numFmtId="49" fontId="5" fillId="44" borderId="10" xfId="0" applyNumberFormat="1" applyFont="1" applyFill="1" applyBorder="1" applyAlignment="1">
      <alignment horizontal="center" vertical="center"/>
    </xf>
    <xf numFmtId="49" fontId="3" fillId="44" borderId="10" xfId="0" applyNumberFormat="1" applyFont="1" applyFill="1" applyBorder="1" applyAlignment="1">
      <alignment horizontal="center" vertical="center"/>
    </xf>
    <xf numFmtId="172" fontId="5" fillId="44" borderId="10" xfId="0" applyNumberFormat="1" applyFont="1" applyFill="1" applyBorder="1" applyAlignment="1">
      <alignment horizontal="center" vertical="center"/>
    </xf>
    <xf numFmtId="172" fontId="5" fillId="1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 wrapText="1"/>
    </xf>
    <xf numFmtId="172" fontId="26" fillId="0" borderId="10" xfId="0" applyNumberFormat="1" applyFont="1" applyBorder="1" applyAlignment="1">
      <alignment horizontal="center" vertical="center" wrapText="1"/>
    </xf>
    <xf numFmtId="173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72" fontId="26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73" fontId="190" fillId="0" borderId="10" xfId="0" applyNumberFormat="1" applyFont="1" applyBorder="1" applyAlignment="1">
      <alignment horizontal="center" vertical="center"/>
    </xf>
    <xf numFmtId="173" fontId="190" fillId="0" borderId="13" xfId="0" applyNumberFormat="1" applyFont="1" applyBorder="1" applyAlignment="1">
      <alignment horizontal="center" vertical="center"/>
    </xf>
    <xf numFmtId="173" fontId="61" fillId="0" borderId="13" xfId="0" applyNumberFormat="1" applyFont="1" applyBorder="1" applyAlignment="1">
      <alignment horizontal="center" vertical="center"/>
    </xf>
    <xf numFmtId="0" fontId="11" fillId="51" borderId="72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 wrapText="1"/>
    </xf>
    <xf numFmtId="172" fontId="81" fillId="42" borderId="24" xfId="0" applyNumberFormat="1" applyFont="1" applyFill="1" applyBorder="1" applyAlignment="1">
      <alignment horizontal="center" vertical="center" wrapText="1"/>
    </xf>
    <xf numFmtId="172" fontId="81" fillId="51" borderId="24" xfId="0" applyNumberFormat="1" applyFont="1" applyFill="1" applyBorder="1" applyAlignment="1">
      <alignment horizontal="center" vertical="center" wrapText="1"/>
    </xf>
    <xf numFmtId="2" fontId="11" fillId="42" borderId="24" xfId="0" applyNumberFormat="1" applyFont="1" applyFill="1" applyBorder="1" applyAlignment="1">
      <alignment horizontal="center" vertical="center" wrapText="1"/>
    </xf>
    <xf numFmtId="2" fontId="11" fillId="42" borderId="10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2" fontId="16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88" xfId="0" applyBorder="1" applyAlignment="1">
      <alignment horizontal="center" vertical="center" wrapText="1"/>
    </xf>
    <xf numFmtId="172" fontId="81" fillId="51" borderId="10" xfId="0" applyNumberFormat="1" applyFont="1" applyFill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0" fontId="11" fillId="42" borderId="72" xfId="0" applyFont="1" applyFill="1" applyBorder="1" applyAlignment="1">
      <alignment horizontal="center" vertical="center" wrapText="1"/>
    </xf>
    <xf numFmtId="172" fontId="11" fillId="42" borderId="11" xfId="0" applyNumberFormat="1" applyFont="1" applyFill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2" fontId="175" fillId="51" borderId="11" xfId="0" applyNumberFormat="1" applyFont="1" applyFill="1" applyBorder="1" applyAlignment="1">
      <alignment horizontal="center" vertical="center" wrapText="1"/>
    </xf>
    <xf numFmtId="172" fontId="11" fillId="0" borderId="11" xfId="0" applyNumberFormat="1" applyFont="1" applyBorder="1" applyAlignment="1">
      <alignment horizontal="center" vertical="center" wrapText="1"/>
    </xf>
    <xf numFmtId="172" fontId="11" fillId="51" borderId="11" xfId="0" applyNumberFormat="1" applyFont="1" applyFill="1" applyBorder="1" applyAlignment="1">
      <alignment horizontal="center" vertical="center" wrapText="1"/>
    </xf>
    <xf numFmtId="2" fontId="11" fillId="42" borderId="11" xfId="0" applyNumberFormat="1" applyFont="1" applyFill="1" applyBorder="1" applyAlignment="1">
      <alignment horizontal="center" vertical="center" wrapText="1"/>
    </xf>
    <xf numFmtId="2" fontId="40" fillId="42" borderId="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0" fontId="11" fillId="51" borderId="78" xfId="0" applyFont="1" applyFill="1" applyBorder="1" applyAlignment="1">
      <alignment horizontal="center" vertical="center" wrapText="1"/>
    </xf>
    <xf numFmtId="172" fontId="11" fillId="51" borderId="10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vertical="center" wrapText="1"/>
    </xf>
    <xf numFmtId="0" fontId="41" fillId="0" borderId="72" xfId="0" applyFont="1" applyBorder="1" applyAlignment="1">
      <alignment horizontal="left" vertical="center" wrapText="1"/>
    </xf>
    <xf numFmtId="0" fontId="71" fillId="0" borderId="73" xfId="0" applyFont="1" applyBorder="1" applyAlignment="1">
      <alignment horizontal="left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2" fontId="11" fillId="0" borderId="61" xfId="0" applyNumberFormat="1" applyFont="1" applyBorder="1" applyAlignment="1">
      <alignment horizontal="center" vertical="center" wrapText="1"/>
    </xf>
    <xf numFmtId="0" fontId="16" fillId="42" borderId="24" xfId="0" applyFont="1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0" fillId="42" borderId="24" xfId="0" applyFill="1" applyBorder="1" applyAlignment="1">
      <alignment horizontal="center" vertical="center"/>
    </xf>
    <xf numFmtId="172" fontId="0" fillId="42" borderId="11" xfId="0" applyNumberFormat="1" applyFill="1" applyBorder="1" applyAlignment="1">
      <alignment horizontal="center" vertical="center" wrapText="1"/>
    </xf>
    <xf numFmtId="0" fontId="0" fillId="42" borderId="24" xfId="0" applyFill="1" applyBorder="1" applyAlignment="1">
      <alignment horizontal="center" vertical="center" wrapText="1"/>
    </xf>
    <xf numFmtId="2" fontId="83" fillId="42" borderId="10" xfId="0" applyNumberFormat="1" applyFont="1" applyFill="1" applyBorder="1" applyAlignment="1">
      <alignment horizontal="center" vertical="center"/>
    </xf>
    <xf numFmtId="0" fontId="38" fillId="42" borderId="10" xfId="0" applyFont="1" applyFill="1" applyBorder="1" applyAlignment="1">
      <alignment horizontal="center" vertical="center"/>
    </xf>
    <xf numFmtId="0" fontId="191" fillId="42" borderId="10" xfId="0" applyFont="1" applyFill="1" applyBorder="1" applyAlignment="1">
      <alignment horizontal="center" vertical="center"/>
    </xf>
    <xf numFmtId="49" fontId="38" fillId="42" borderId="10" xfId="0" applyNumberFormat="1" applyFont="1" applyFill="1" applyBorder="1" applyAlignment="1">
      <alignment horizontal="center" vertical="center" wrapText="1"/>
    </xf>
    <xf numFmtId="49" fontId="38" fillId="42" borderId="10" xfId="0" applyNumberFormat="1" applyFont="1" applyFill="1" applyBorder="1" applyAlignment="1">
      <alignment horizontal="center" vertical="center"/>
    </xf>
    <xf numFmtId="49" fontId="38" fillId="42" borderId="11" xfId="0" applyNumberFormat="1" applyFont="1" applyFill="1" applyBorder="1" applyAlignment="1">
      <alignment horizontal="center" vertical="center"/>
    </xf>
    <xf numFmtId="49" fontId="100" fillId="42" borderId="10" xfId="0" applyNumberFormat="1" applyFont="1" applyFill="1" applyBorder="1" applyAlignment="1">
      <alignment horizontal="center" vertical="center" wrapText="1"/>
    </xf>
    <xf numFmtId="2" fontId="38" fillId="42" borderId="11" xfId="0" applyNumberFormat="1" applyFont="1" applyFill="1" applyBorder="1" applyAlignment="1">
      <alignment horizontal="center" vertical="center"/>
    </xf>
    <xf numFmtId="0" fontId="101" fillId="42" borderId="11" xfId="0" applyFont="1" applyFill="1" applyBorder="1" applyAlignment="1">
      <alignment/>
    </xf>
    <xf numFmtId="0" fontId="100" fillId="42" borderId="11" xfId="0" applyFont="1" applyFill="1" applyBorder="1" applyAlignment="1">
      <alignment horizontal="center" vertical="center"/>
    </xf>
    <xf numFmtId="0" fontId="38" fillId="42" borderId="10" xfId="0" applyFont="1" applyFill="1" applyBorder="1" applyAlignment="1">
      <alignment horizontal="center" vertical="center" wrapText="1"/>
    </xf>
    <xf numFmtId="49" fontId="38" fillId="42" borderId="11" xfId="0" applyNumberFormat="1" applyFont="1" applyFill="1" applyBorder="1" applyAlignment="1">
      <alignment horizontal="center" vertical="center" wrapText="1"/>
    </xf>
    <xf numFmtId="2" fontId="38" fillId="42" borderId="10" xfId="0" applyNumberFormat="1" applyFont="1" applyFill="1" applyBorder="1" applyAlignment="1">
      <alignment horizontal="center" vertical="center"/>
    </xf>
    <xf numFmtId="0" fontId="100" fillId="42" borderId="10" xfId="0" applyFont="1" applyFill="1" applyBorder="1" applyAlignment="1">
      <alignment horizontal="center" vertical="center"/>
    </xf>
    <xf numFmtId="0" fontId="38" fillId="42" borderId="11" xfId="0" applyFont="1" applyFill="1" applyBorder="1" applyAlignment="1">
      <alignment horizontal="center" vertical="center"/>
    </xf>
    <xf numFmtId="2" fontId="38" fillId="42" borderId="10" xfId="0" applyNumberFormat="1" applyFont="1" applyFill="1" applyBorder="1" applyAlignment="1">
      <alignment horizontal="center" vertical="center" wrapText="1"/>
    </xf>
    <xf numFmtId="0" fontId="101" fillId="42" borderId="10" xfId="0" applyFont="1" applyFill="1" applyBorder="1" applyAlignment="1">
      <alignment/>
    </xf>
    <xf numFmtId="0" fontId="188" fillId="0" borderId="0" xfId="0" applyFont="1" applyAlignment="1">
      <alignment/>
    </xf>
    <xf numFmtId="0" fontId="192" fillId="0" borderId="0" xfId="0" applyFont="1" applyAlignment="1">
      <alignment/>
    </xf>
    <xf numFmtId="172" fontId="47" fillId="48" borderId="10" xfId="0" applyNumberFormat="1" applyFont="1" applyFill="1" applyBorder="1" applyAlignment="1">
      <alignment horizontal="center" vertical="center"/>
    </xf>
    <xf numFmtId="49" fontId="47" fillId="48" borderId="10" xfId="0" applyNumberFormat="1" applyFont="1" applyFill="1" applyBorder="1" applyAlignment="1">
      <alignment horizontal="center" vertical="center"/>
    </xf>
    <xf numFmtId="49" fontId="47" fillId="48" borderId="10" xfId="0" applyNumberFormat="1" applyFont="1" applyFill="1" applyBorder="1" applyAlignment="1">
      <alignment horizontal="center" vertical="center" wrapText="1"/>
    </xf>
    <xf numFmtId="0" fontId="40" fillId="42" borderId="10" xfId="0" applyFont="1" applyFill="1" applyBorder="1" applyAlignment="1">
      <alignment horizontal="center" vertical="center" wrapText="1"/>
    </xf>
    <xf numFmtId="49" fontId="100" fillId="42" borderId="11" xfId="0" applyNumberFormat="1" applyFont="1" applyFill="1" applyBorder="1" applyAlignment="1">
      <alignment horizontal="center" vertical="center" wrapText="1"/>
    </xf>
    <xf numFmtId="2" fontId="38" fillId="42" borderId="13" xfId="0" applyNumberFormat="1" applyFont="1" applyFill="1" applyBorder="1" applyAlignment="1">
      <alignment horizontal="center" vertical="center"/>
    </xf>
    <xf numFmtId="0" fontId="101" fillId="42" borderId="13" xfId="0" applyFont="1" applyFill="1" applyBorder="1" applyAlignment="1">
      <alignment/>
    </xf>
    <xf numFmtId="0" fontId="38" fillId="42" borderId="11" xfId="0" applyFont="1" applyFill="1" applyBorder="1" applyAlignment="1">
      <alignment horizontal="center" vertical="center" wrapText="1"/>
    </xf>
    <xf numFmtId="1" fontId="191" fillId="42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0" fontId="192" fillId="0" borderId="10" xfId="0" applyFont="1" applyBorder="1" applyAlignment="1">
      <alignment/>
    </xf>
    <xf numFmtId="0" fontId="188" fillId="0" borderId="10" xfId="0" applyFont="1" applyBorder="1" applyAlignment="1">
      <alignment/>
    </xf>
    <xf numFmtId="0" fontId="38" fillId="42" borderId="10" xfId="0" applyFont="1" applyFill="1" applyBorder="1" applyAlignment="1">
      <alignment horizontal="center" vertical="center" wrapText="1" shrinkToFit="1"/>
    </xf>
    <xf numFmtId="0" fontId="47" fillId="48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/>
    </xf>
    <xf numFmtId="0" fontId="0" fillId="42" borderId="0" xfId="0" applyFill="1" applyAlignment="1">
      <alignment/>
    </xf>
    <xf numFmtId="0" fontId="100" fillId="42" borderId="10" xfId="0" applyFont="1" applyFill="1" applyBorder="1" applyAlignment="1">
      <alignment horizontal="center" vertical="center"/>
    </xf>
    <xf numFmtId="49" fontId="100" fillId="42" borderId="11" xfId="0" applyNumberFormat="1" applyFont="1" applyFill="1" applyBorder="1" applyAlignment="1">
      <alignment horizontal="center" vertical="center"/>
    </xf>
    <xf numFmtId="2" fontId="100" fillId="42" borderId="11" xfId="0" applyNumberFormat="1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 vertical="center"/>
    </xf>
    <xf numFmtId="0" fontId="100" fillId="42" borderId="10" xfId="0" applyFont="1" applyFill="1" applyBorder="1" applyAlignment="1">
      <alignment horizontal="center" vertical="center" wrapText="1"/>
    </xf>
    <xf numFmtId="0" fontId="100" fillId="42" borderId="11" xfId="0" applyFont="1" applyFill="1" applyBorder="1" applyAlignment="1">
      <alignment horizontal="center" vertical="center"/>
    </xf>
    <xf numFmtId="2" fontId="84" fillId="42" borderId="10" xfId="0" applyNumberFormat="1" applyFont="1" applyFill="1" applyBorder="1" applyAlignment="1">
      <alignment horizontal="center" vertical="center"/>
    </xf>
    <xf numFmtId="2" fontId="101" fillId="42" borderId="10" xfId="0" applyNumberFormat="1" applyFont="1" applyFill="1" applyBorder="1" applyAlignment="1">
      <alignment/>
    </xf>
    <xf numFmtId="2" fontId="100" fillId="42" borderId="10" xfId="0" applyNumberFormat="1" applyFont="1" applyFill="1" applyBorder="1" applyAlignment="1">
      <alignment horizontal="center" vertical="center"/>
    </xf>
    <xf numFmtId="2" fontId="100" fillId="42" borderId="11" xfId="0" applyNumberFormat="1" applyFont="1" applyFill="1" applyBorder="1" applyAlignment="1">
      <alignment horizontal="center" vertical="center"/>
    </xf>
    <xf numFmtId="173" fontId="38" fillId="42" borderId="10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/>
    </xf>
    <xf numFmtId="2" fontId="38" fillId="0" borderId="13" xfId="0" applyNumberFormat="1" applyFont="1" applyFill="1" applyBorder="1" applyAlignment="1">
      <alignment horizontal="center" vertical="center"/>
    </xf>
    <xf numFmtId="2" fontId="100" fillId="42" borderId="10" xfId="0" applyNumberFormat="1" applyFont="1" applyFill="1" applyBorder="1" applyAlignment="1">
      <alignment horizontal="center" vertical="center"/>
    </xf>
    <xf numFmtId="2" fontId="101" fillId="42" borderId="11" xfId="0" applyNumberFormat="1" applyFont="1" applyFill="1" applyBorder="1" applyAlignment="1">
      <alignment/>
    </xf>
    <xf numFmtId="2" fontId="100" fillId="42" borderId="75" xfId="0" applyNumberFormat="1" applyFont="1" applyFill="1" applyBorder="1" applyAlignment="1">
      <alignment horizontal="center" vertical="center"/>
    </xf>
    <xf numFmtId="2" fontId="48" fillId="42" borderId="10" xfId="0" applyNumberFormat="1" applyFont="1" applyFill="1" applyBorder="1" applyAlignment="1">
      <alignment horizontal="center" vertical="center"/>
    </xf>
    <xf numFmtId="2" fontId="48" fillId="42" borderId="11" xfId="0" applyNumberFormat="1" applyFont="1" applyFill="1" applyBorder="1" applyAlignment="1">
      <alignment horizontal="center" vertical="center"/>
    </xf>
    <xf numFmtId="2" fontId="191" fillId="42" borderId="10" xfId="0" applyNumberFormat="1" applyFont="1" applyFill="1" applyBorder="1" applyAlignment="1">
      <alignment horizontal="center" vertical="center"/>
    </xf>
    <xf numFmtId="0" fontId="48" fillId="42" borderId="10" xfId="0" applyFont="1" applyFill="1" applyBorder="1" applyAlignment="1">
      <alignment horizontal="center" vertical="center"/>
    </xf>
    <xf numFmtId="0" fontId="48" fillId="42" borderId="11" xfId="0" applyFont="1" applyFill="1" applyBorder="1" applyAlignment="1">
      <alignment horizontal="center" vertical="center"/>
    </xf>
    <xf numFmtId="172" fontId="48" fillId="48" borderId="11" xfId="0" applyNumberFormat="1" applyFont="1" applyFill="1" applyBorder="1" applyAlignment="1">
      <alignment horizontal="center" vertical="center"/>
    </xf>
    <xf numFmtId="172" fontId="48" fillId="32" borderId="10" xfId="0" applyNumberFormat="1" applyFont="1" applyFill="1" applyBorder="1" applyAlignment="1">
      <alignment horizontal="center" vertical="center"/>
    </xf>
    <xf numFmtId="172" fontId="48" fillId="48" borderId="10" xfId="0" applyNumberFormat="1" applyFont="1" applyFill="1" applyBorder="1" applyAlignment="1">
      <alignment horizontal="center" vertical="center"/>
    </xf>
    <xf numFmtId="172" fontId="66" fillId="48" borderId="10" xfId="0" applyNumberFormat="1" applyFont="1" applyFill="1" applyBorder="1" applyAlignment="1">
      <alignment horizontal="center" vertical="center"/>
    </xf>
    <xf numFmtId="0" fontId="191" fillId="42" borderId="13" xfId="0" applyFont="1" applyFill="1" applyBorder="1" applyAlignment="1">
      <alignment horizontal="center" vertical="center"/>
    </xf>
    <xf numFmtId="49" fontId="38" fillId="42" borderId="19" xfId="0" applyNumberFormat="1" applyFont="1" applyFill="1" applyBorder="1" applyAlignment="1">
      <alignment horizontal="center" vertical="center" wrapText="1"/>
    </xf>
    <xf numFmtId="172" fontId="48" fillId="48" borderId="10" xfId="0" applyNumberFormat="1" applyFont="1" applyFill="1" applyBorder="1" applyAlignment="1">
      <alignment horizontal="center" vertical="center"/>
    </xf>
    <xf numFmtId="172" fontId="48" fillId="42" borderId="11" xfId="0" applyNumberFormat="1" applyFont="1" applyFill="1" applyBorder="1" applyAlignment="1">
      <alignment horizontal="center" vertical="center"/>
    </xf>
    <xf numFmtId="0" fontId="100" fillId="42" borderId="11" xfId="0" applyFont="1" applyFill="1" applyBorder="1" applyAlignment="1">
      <alignment horizontal="center" vertical="center" wrapText="1"/>
    </xf>
    <xf numFmtId="172" fontId="48" fillId="42" borderId="10" xfId="0" applyNumberFormat="1" applyFont="1" applyFill="1" applyBorder="1" applyAlignment="1">
      <alignment horizontal="center" vertical="center"/>
    </xf>
    <xf numFmtId="172" fontId="48" fillId="42" borderId="13" xfId="0" applyNumberFormat="1" applyFont="1" applyFill="1" applyBorder="1" applyAlignment="1">
      <alignment horizontal="center" vertical="center"/>
    </xf>
    <xf numFmtId="0" fontId="48" fillId="42" borderId="13" xfId="0" applyFont="1" applyFill="1" applyBorder="1" applyAlignment="1">
      <alignment horizontal="center" vertical="center"/>
    </xf>
    <xf numFmtId="0" fontId="48" fillId="42" borderId="13" xfId="0" applyFont="1" applyFill="1" applyBorder="1" applyAlignment="1">
      <alignment horizontal="center" vertical="center" wrapText="1"/>
    </xf>
    <xf numFmtId="2" fontId="48" fillId="42" borderId="13" xfId="0" applyNumberFormat="1" applyFont="1" applyFill="1" applyBorder="1" applyAlignment="1">
      <alignment horizontal="center" vertical="center"/>
    </xf>
    <xf numFmtId="2" fontId="38" fillId="42" borderId="11" xfId="0" applyNumberFormat="1" applyFont="1" applyFill="1" applyBorder="1" applyAlignment="1">
      <alignment horizontal="center" vertical="center" wrapText="1"/>
    </xf>
    <xf numFmtId="172" fontId="82" fillId="42" borderId="10" xfId="0" applyNumberFormat="1" applyFont="1" applyFill="1" applyBorder="1" applyAlignment="1">
      <alignment horizontal="center" vertical="center"/>
    </xf>
    <xf numFmtId="172" fontId="66" fillId="42" borderId="10" xfId="0" applyNumberFormat="1" applyFont="1" applyFill="1" applyBorder="1" applyAlignment="1">
      <alignment horizontal="center" vertical="center"/>
    </xf>
    <xf numFmtId="172" fontId="87" fillId="42" borderId="13" xfId="0" applyNumberFormat="1" applyFont="1" applyFill="1" applyBorder="1" applyAlignment="1">
      <alignment horizontal="center" vertical="center"/>
    </xf>
    <xf numFmtId="0" fontId="48" fillId="42" borderId="10" xfId="0" applyFont="1" applyFill="1" applyBorder="1" applyAlignment="1">
      <alignment horizontal="center" vertical="center"/>
    </xf>
    <xf numFmtId="172" fontId="47" fillId="42" borderId="13" xfId="0" applyNumberFormat="1" applyFont="1" applyFill="1" applyBorder="1" applyAlignment="1">
      <alignment horizontal="center" vertical="center"/>
    </xf>
    <xf numFmtId="0" fontId="47" fillId="42" borderId="13" xfId="0" applyFont="1" applyFill="1" applyBorder="1" applyAlignment="1">
      <alignment horizontal="center" vertical="center"/>
    </xf>
    <xf numFmtId="0" fontId="48" fillId="42" borderId="13" xfId="0" applyFont="1" applyFill="1" applyBorder="1" applyAlignment="1">
      <alignment horizontal="center" vertical="center" wrapText="1"/>
    </xf>
    <xf numFmtId="0" fontId="47" fillId="42" borderId="13" xfId="0" applyFont="1" applyFill="1" applyBorder="1" applyAlignment="1">
      <alignment horizontal="center" vertical="center" wrapText="1"/>
    </xf>
    <xf numFmtId="2" fontId="47" fillId="42" borderId="13" xfId="0" applyNumberFormat="1" applyFont="1" applyFill="1" applyBorder="1" applyAlignment="1">
      <alignment horizontal="center" vertical="center"/>
    </xf>
    <xf numFmtId="0" fontId="67" fillId="42" borderId="13" xfId="0" applyFont="1" applyFill="1" applyBorder="1" applyAlignment="1">
      <alignment/>
    </xf>
    <xf numFmtId="0" fontId="47" fillId="42" borderId="11" xfId="0" applyFont="1" applyFill="1" applyBorder="1" applyAlignment="1">
      <alignment horizontal="center" vertical="center"/>
    </xf>
    <xf numFmtId="49" fontId="47" fillId="42" borderId="10" xfId="0" applyNumberFormat="1" applyFont="1" applyFill="1" applyBorder="1" applyAlignment="1">
      <alignment horizontal="center" vertical="center" wrapText="1"/>
    </xf>
    <xf numFmtId="49" fontId="48" fillId="42" borderId="10" xfId="0" applyNumberFormat="1" applyFont="1" applyFill="1" applyBorder="1" applyAlignment="1">
      <alignment horizontal="center" vertical="center" wrapText="1"/>
    </xf>
    <xf numFmtId="2" fontId="47" fillId="42" borderId="11" xfId="0" applyNumberFormat="1" applyFont="1" applyFill="1" applyBorder="1" applyAlignment="1">
      <alignment horizontal="center" vertical="center"/>
    </xf>
    <xf numFmtId="2" fontId="49" fillId="42" borderId="10" xfId="0" applyNumberFormat="1" applyFont="1" applyFill="1" applyBorder="1" applyAlignment="1">
      <alignment/>
    </xf>
    <xf numFmtId="172" fontId="47" fillId="42" borderId="10" xfId="0" applyNumberFormat="1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center" vertical="center"/>
    </xf>
    <xf numFmtId="0" fontId="83" fillId="42" borderId="13" xfId="0" applyFont="1" applyFill="1" applyBorder="1" applyAlignment="1">
      <alignment horizontal="center" vertical="center" wrapText="1"/>
    </xf>
    <xf numFmtId="0" fontId="83" fillId="42" borderId="13" xfId="0" applyFont="1" applyFill="1" applyBorder="1" applyAlignment="1">
      <alignment horizontal="center" vertical="center"/>
    </xf>
    <xf numFmtId="2" fontId="83" fillId="42" borderId="13" xfId="0" applyNumberFormat="1" applyFont="1" applyFill="1" applyBorder="1" applyAlignment="1">
      <alignment horizontal="center" vertical="center"/>
    </xf>
    <xf numFmtId="172" fontId="48" fillId="42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0" fontId="52" fillId="0" borderId="18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2" fillId="0" borderId="59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59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top" wrapText="1"/>
    </xf>
    <xf numFmtId="0" fontId="52" fillId="0" borderId="61" xfId="0" applyFont="1" applyBorder="1" applyAlignment="1">
      <alignment horizontal="center" vertical="top" wrapText="1"/>
    </xf>
    <xf numFmtId="0" fontId="18" fillId="0" borderId="61" xfId="0" applyFont="1" applyBorder="1" applyAlignment="1">
      <alignment vertical="top" wrapText="1"/>
    </xf>
    <xf numFmtId="0" fontId="18" fillId="0" borderId="24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6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textRotation="90"/>
    </xf>
    <xf numFmtId="2" fontId="52" fillId="42" borderId="10" xfId="0" applyNumberFormat="1" applyFont="1" applyFill="1" applyBorder="1" applyAlignment="1">
      <alignment horizontal="center" vertical="top" wrapText="1"/>
    </xf>
    <xf numFmtId="2" fontId="52" fillId="42" borderId="14" xfId="0" applyNumberFormat="1" applyFont="1" applyFill="1" applyBorder="1" applyAlignment="1">
      <alignment horizontal="center" vertical="top" wrapText="1"/>
    </xf>
    <xf numFmtId="2" fontId="18" fillId="42" borderId="10" xfId="0" applyNumberFormat="1" applyFont="1" applyFill="1" applyBorder="1" applyAlignment="1">
      <alignment/>
    </xf>
    <xf numFmtId="2" fontId="52" fillId="42" borderId="13" xfId="0" applyNumberFormat="1" applyFont="1" applyFill="1" applyBorder="1" applyAlignment="1">
      <alignment horizontal="center" vertical="top" wrapText="1"/>
    </xf>
    <xf numFmtId="0" fontId="65" fillId="42" borderId="10" xfId="0" applyNumberFormat="1" applyFont="1" applyFill="1" applyBorder="1" applyAlignment="1">
      <alignment horizontal="center" vertical="top" wrapText="1"/>
    </xf>
    <xf numFmtId="0" fontId="52" fillId="42" borderId="13" xfId="0" applyFont="1" applyFill="1" applyBorder="1" applyAlignment="1">
      <alignment horizontal="center" vertical="top" wrapText="1"/>
    </xf>
    <xf numFmtId="0" fontId="52" fillId="42" borderId="10" xfId="0" applyFont="1" applyFill="1" applyBorder="1" applyAlignment="1">
      <alignment horizontal="center" vertical="top" wrapText="1"/>
    </xf>
    <xf numFmtId="2" fontId="185" fillId="42" borderId="10" xfId="0" applyNumberFormat="1" applyFont="1" applyFill="1" applyBorder="1" applyAlignment="1">
      <alignment horizontal="center" vertical="top" wrapText="1"/>
    </xf>
    <xf numFmtId="2" fontId="193" fillId="42" borderId="10" xfId="0" applyNumberFormat="1" applyFont="1" applyFill="1" applyBorder="1" applyAlignment="1">
      <alignment horizontal="center" vertical="top" wrapText="1"/>
    </xf>
    <xf numFmtId="2" fontId="18" fillId="42" borderId="10" xfId="0" applyNumberFormat="1" applyFont="1" applyFill="1" applyBorder="1" applyAlignment="1">
      <alignment vertical="top"/>
    </xf>
    <xf numFmtId="2" fontId="194" fillId="42" borderId="10" xfId="0" applyNumberFormat="1" applyFont="1" applyFill="1" applyBorder="1" applyAlignment="1">
      <alignment vertical="top"/>
    </xf>
    <xf numFmtId="2" fontId="195" fillId="42" borderId="10" xfId="0" applyNumberFormat="1" applyFont="1" applyFill="1" applyBorder="1" applyAlignment="1">
      <alignment/>
    </xf>
    <xf numFmtId="2" fontId="195" fillId="42" borderId="10" xfId="0" applyNumberFormat="1" applyFont="1" applyFill="1" applyBorder="1" applyAlignment="1">
      <alignment vertical="top"/>
    </xf>
    <xf numFmtId="0" fontId="58" fillId="42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horizontal="center" vertical="center" wrapText="1"/>
    </xf>
    <xf numFmtId="2" fontId="65" fillId="42" borderId="10" xfId="0" applyNumberFormat="1" applyFont="1" applyFill="1" applyBorder="1" applyAlignment="1">
      <alignment horizontal="center" vertical="top" wrapText="1"/>
    </xf>
    <xf numFmtId="2" fontId="52" fillId="42" borderId="10" xfId="0" applyNumberFormat="1" applyFont="1" applyFill="1" applyBorder="1" applyAlignment="1">
      <alignment/>
    </xf>
    <xf numFmtId="0" fontId="52" fillId="0" borderId="24" xfId="0" applyFont="1" applyFill="1" applyBorder="1" applyAlignment="1">
      <alignment horizontal="center" vertical="top" wrapText="1"/>
    </xf>
    <xf numFmtId="2" fontId="52" fillId="0" borderId="10" xfId="0" applyNumberFormat="1" applyFont="1" applyBorder="1" applyAlignment="1">
      <alignment horizontal="center" vertical="top" wrapText="1"/>
    </xf>
    <xf numFmtId="0" fontId="30" fillId="0" borderId="72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54" applyFont="1" applyFill="1" applyBorder="1" applyAlignment="1">
      <alignment horizontal="center"/>
      <protection/>
    </xf>
    <xf numFmtId="172" fontId="30" fillId="0" borderId="14" xfId="54" applyNumberFormat="1" applyFont="1" applyFill="1" applyBorder="1" applyAlignment="1">
      <alignment horizontal="center"/>
      <protection/>
    </xf>
    <xf numFmtId="172" fontId="30" fillId="0" borderId="10" xfId="54" applyNumberFormat="1" applyFont="1" applyFill="1" applyBorder="1" applyAlignment="1">
      <alignment horizontal="center"/>
      <protection/>
    </xf>
    <xf numFmtId="0" fontId="30" fillId="0" borderId="11" xfId="54" applyFont="1" applyFill="1" applyBorder="1" applyAlignment="1">
      <alignment horizontal="center"/>
      <protection/>
    </xf>
    <xf numFmtId="172" fontId="30" fillId="0" borderId="75" xfId="54" applyNumberFormat="1" applyFont="1" applyFill="1" applyBorder="1" applyAlignment="1">
      <alignment horizontal="center"/>
      <protection/>
    </xf>
    <xf numFmtId="0" fontId="30" fillId="0" borderId="19" xfId="54" applyFont="1" applyFill="1" applyBorder="1" applyAlignment="1">
      <alignment horizontal="center"/>
      <protection/>
    </xf>
    <xf numFmtId="172" fontId="30" fillId="0" borderId="25" xfId="54" applyNumberFormat="1" applyFont="1" applyFill="1" applyBorder="1" applyAlignment="1">
      <alignment horizontal="center"/>
      <protection/>
    </xf>
    <xf numFmtId="0" fontId="30" fillId="0" borderId="13" xfId="54" applyFont="1" applyFill="1" applyBorder="1" applyAlignment="1">
      <alignment horizontal="center"/>
      <protection/>
    </xf>
    <xf numFmtId="0" fontId="30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13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right"/>
    </xf>
    <xf numFmtId="2" fontId="17" fillId="0" borderId="11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right"/>
    </xf>
    <xf numFmtId="172" fontId="0" fillId="0" borderId="13" xfId="0" applyNumberFormat="1" applyFill="1" applyBorder="1" applyAlignment="1">
      <alignment horizontal="right"/>
    </xf>
    <xf numFmtId="2" fontId="30" fillId="0" borderId="88" xfId="0" applyNumberFormat="1" applyFont="1" applyFill="1" applyBorder="1" applyAlignment="1">
      <alignment horizontal="center"/>
    </xf>
    <xf numFmtId="0" fontId="30" fillId="0" borderId="59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172" fontId="30" fillId="0" borderId="19" xfId="0" applyNumberFormat="1" applyFont="1" applyFill="1" applyBorder="1" applyAlignment="1">
      <alignment horizontal="center"/>
    </xf>
    <xf numFmtId="2" fontId="30" fillId="0" borderId="19" xfId="0" applyNumberFormat="1" applyFont="1" applyFill="1" applyBorder="1" applyAlignment="1">
      <alignment horizontal="center"/>
    </xf>
    <xf numFmtId="2" fontId="30" fillId="0" borderId="73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right"/>
    </xf>
    <xf numFmtId="0" fontId="30" fillId="0" borderId="19" xfId="0" applyFont="1" applyFill="1" applyBorder="1" applyAlignment="1">
      <alignment horizontal="right"/>
    </xf>
    <xf numFmtId="2" fontId="17" fillId="0" borderId="19" xfId="0" applyNumberFormat="1" applyFont="1" applyFill="1" applyBorder="1" applyAlignment="1">
      <alignment horizontal="center"/>
    </xf>
    <xf numFmtId="172" fontId="30" fillId="0" borderId="11" xfId="0" applyNumberFormat="1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horizontal="center"/>
    </xf>
    <xf numFmtId="0" fontId="30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right"/>
    </xf>
    <xf numFmtId="2" fontId="17" fillId="0" borderId="75" xfId="0" applyNumberFormat="1" applyFont="1" applyFill="1" applyBorder="1" applyAlignment="1">
      <alignment horizontal="center"/>
    </xf>
    <xf numFmtId="2" fontId="17" fillId="0" borderId="8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right"/>
    </xf>
    <xf numFmtId="2" fontId="17" fillId="0" borderId="14" xfId="0" applyNumberFormat="1" applyFont="1" applyFill="1" applyBorder="1" applyAlignment="1">
      <alignment horizontal="center"/>
    </xf>
    <xf numFmtId="2" fontId="17" fillId="0" borderId="37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7" fillId="0" borderId="19" xfId="0" applyFont="1" applyFill="1" applyBorder="1" applyAlignment="1">
      <alignment horizontal="right"/>
    </xf>
    <xf numFmtId="2" fontId="17" fillId="0" borderId="25" xfId="0" applyNumberFormat="1" applyFont="1" applyFill="1" applyBorder="1" applyAlignment="1">
      <alignment horizontal="center"/>
    </xf>
    <xf numFmtId="2" fontId="17" fillId="0" borderId="89" xfId="0" applyNumberFormat="1" applyFont="1" applyFill="1" applyBorder="1" applyAlignment="1">
      <alignment horizontal="center"/>
    </xf>
    <xf numFmtId="0" fontId="30" fillId="0" borderId="81" xfId="0" applyFont="1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2" fontId="17" fillId="0" borderId="81" xfId="0" applyNumberFormat="1" applyFont="1" applyFill="1" applyBorder="1" applyAlignment="1">
      <alignment horizontal="center"/>
    </xf>
    <xf numFmtId="49" fontId="0" fillId="42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4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72" fontId="19" fillId="0" borderId="10" xfId="0" applyNumberFormat="1" applyFont="1" applyBorder="1" applyAlignment="1">
      <alignment vertical="center" wrapText="1"/>
    </xf>
    <xf numFmtId="0" fontId="0" fillId="0" borderId="47" xfId="0" applyFont="1" applyBorder="1" applyAlignment="1">
      <alignment horizontal="center" vertical="center" wrapText="1"/>
    </xf>
    <xf numFmtId="49" fontId="19" fillId="42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172" fontId="19" fillId="0" borderId="10" xfId="0" applyNumberFormat="1" applyFont="1" applyBorder="1" applyAlignment="1">
      <alignment horizontal="center" vertical="center"/>
    </xf>
    <xf numFmtId="172" fontId="196" fillId="4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172" fontId="0" fillId="0" borderId="4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48" borderId="10" xfId="0" applyFill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172" fontId="17" fillId="0" borderId="0" xfId="0" applyNumberFormat="1" applyFont="1" applyBorder="1" applyAlignment="1">
      <alignment horizontal="center"/>
    </xf>
    <xf numFmtId="172" fontId="17" fillId="0" borderId="13" xfId="0" applyNumberFormat="1" applyFont="1" applyBorder="1" applyAlignment="1">
      <alignment horizontal="center"/>
    </xf>
    <xf numFmtId="172" fontId="85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8" fillId="42" borderId="10" xfId="0" applyFont="1" applyFill="1" applyBorder="1" applyAlignment="1">
      <alignment horizontal="center" vertical="center"/>
    </xf>
    <xf numFmtId="0" fontId="18" fillId="42" borderId="10" xfId="0" applyFont="1" applyFill="1" applyBorder="1" applyAlignment="1">
      <alignment horizontal="center" vertical="center" wrapText="1"/>
    </xf>
    <xf numFmtId="0" fontId="195" fillId="0" borderId="10" xfId="0" applyFont="1" applyBorder="1" applyAlignment="1">
      <alignment horizontal="center" vertical="center" wrapText="1"/>
    </xf>
    <xf numFmtId="0" fontId="195" fillId="0" borderId="10" xfId="0" applyFont="1" applyBorder="1" applyAlignment="1">
      <alignment horizontal="center" vertical="center"/>
    </xf>
    <xf numFmtId="172" fontId="195" fillId="0" borderId="1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wrapText="1"/>
    </xf>
    <xf numFmtId="49" fontId="43" fillId="0" borderId="10" xfId="0" applyNumberFormat="1" applyFont="1" applyFill="1" applyBorder="1" applyAlignment="1">
      <alignment horizontal="center" wrapText="1"/>
    </xf>
    <xf numFmtId="2" fontId="43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46" fillId="0" borderId="10" xfId="0" applyFont="1" applyBorder="1" applyAlignment="1">
      <alignment/>
    </xf>
    <xf numFmtId="0" fontId="196" fillId="0" borderId="10" xfId="0" applyFont="1" applyBorder="1" applyAlignment="1">
      <alignment/>
    </xf>
    <xf numFmtId="0" fontId="46" fillId="0" borderId="10" xfId="0" applyNumberFormat="1" applyFont="1" applyBorder="1" applyAlignment="1">
      <alignment/>
    </xf>
    <xf numFmtId="0" fontId="46" fillId="0" borderId="14" xfId="0" applyFont="1" applyBorder="1" applyAlignment="1">
      <alignment/>
    </xf>
    <xf numFmtId="2" fontId="46" fillId="0" borderId="10" xfId="0" applyNumberFormat="1" applyFont="1" applyBorder="1" applyAlignment="1">
      <alignment/>
    </xf>
    <xf numFmtId="0" fontId="7" fillId="5" borderId="10" xfId="0" applyFont="1" applyFill="1" applyBorder="1" applyAlignment="1">
      <alignment horizontal="center" wrapText="1"/>
    </xf>
    <xf numFmtId="0" fontId="52" fillId="52" borderId="10" xfId="0" applyFont="1" applyFill="1" applyBorder="1" applyAlignment="1">
      <alignment horizontal="center" wrapText="1"/>
    </xf>
    <xf numFmtId="17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58" fillId="5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2" fillId="34" borderId="16" xfId="0" applyFont="1" applyFill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wrapText="1"/>
    </xf>
    <xf numFmtId="0" fontId="52" fillId="5" borderId="10" xfId="0" applyFont="1" applyFill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2" fillId="0" borderId="10" xfId="0" applyNumberFormat="1" applyFont="1" applyBorder="1" applyAlignment="1">
      <alignment horizontal="center" wrapText="1"/>
    </xf>
    <xf numFmtId="0" fontId="52" fillId="34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172" fontId="7" fillId="0" borderId="10" xfId="0" applyNumberFormat="1" applyFont="1" applyBorder="1" applyAlignment="1">
      <alignment horizontal="center" wrapText="1"/>
    </xf>
    <xf numFmtId="0" fontId="52" fillId="0" borderId="10" xfId="0" applyNumberFormat="1" applyFont="1" applyBorder="1" applyAlignment="1">
      <alignment horizontal="center"/>
    </xf>
    <xf numFmtId="0" fontId="52" fillId="3" borderId="10" xfId="0" applyFont="1" applyFill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172" fontId="7" fillId="33" borderId="10" xfId="0" applyNumberFormat="1" applyFont="1" applyFill="1" applyBorder="1" applyAlignment="1">
      <alignment horizontal="center" wrapText="1"/>
    </xf>
    <xf numFmtId="2" fontId="52" fillId="0" borderId="10" xfId="0" applyNumberFormat="1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174" fontId="46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197" fillId="0" borderId="90" xfId="0" applyFont="1" applyFill="1" applyBorder="1" applyAlignment="1">
      <alignment horizontal="center"/>
    </xf>
    <xf numFmtId="0" fontId="183" fillId="0" borderId="90" xfId="0" applyFont="1" applyBorder="1" applyAlignment="1">
      <alignment horizontal="center"/>
    </xf>
    <xf numFmtId="0" fontId="183" fillId="0" borderId="90" xfId="0" applyFont="1" applyFill="1" applyBorder="1" applyAlignment="1">
      <alignment horizontal="center"/>
    </xf>
    <xf numFmtId="0" fontId="197" fillId="0" borderId="90" xfId="0" applyFont="1" applyBorder="1" applyAlignment="1">
      <alignment horizontal="center"/>
    </xf>
    <xf numFmtId="0" fontId="0" fillId="48" borderId="0" xfId="0" applyFill="1" applyAlignment="1">
      <alignment/>
    </xf>
    <xf numFmtId="49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49" fontId="40" fillId="0" borderId="10" xfId="0" applyNumberFormat="1" applyFont="1" applyBorder="1" applyAlignment="1">
      <alignment horizontal="center" wrapText="1"/>
    </xf>
    <xf numFmtId="1" fontId="38" fillId="0" borderId="10" xfId="0" applyNumberFormat="1" applyFont="1" applyBorder="1" applyAlignment="1">
      <alignment horizontal="center" wrapText="1"/>
    </xf>
    <xf numFmtId="172" fontId="38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wrapText="1"/>
    </xf>
    <xf numFmtId="172" fontId="38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172" fontId="47" fillId="0" borderId="10" xfId="0" applyNumberFormat="1" applyFont="1" applyBorder="1" applyAlignment="1">
      <alignment horizontal="center" vertical="top" wrapText="1"/>
    </xf>
    <xf numFmtId="0" fontId="68" fillId="48" borderId="10" xfId="0" applyNumberFormat="1" applyFont="1" applyFill="1" applyBorder="1" applyAlignment="1">
      <alignment horizontal="center" wrapText="1"/>
    </xf>
    <xf numFmtId="172" fontId="80" fillId="48" borderId="10" xfId="0" applyNumberFormat="1" applyFont="1" applyFill="1" applyBorder="1" applyAlignment="1">
      <alignment horizontal="center"/>
    </xf>
    <xf numFmtId="1" fontId="180" fillId="48" borderId="10" xfId="0" applyNumberFormat="1" applyFont="1" applyFill="1" applyBorder="1" applyAlignment="1">
      <alignment horizontal="center"/>
    </xf>
    <xf numFmtId="0" fontId="180" fillId="48" borderId="10" xfId="0" applyFont="1" applyFill="1" applyBorder="1" applyAlignment="1">
      <alignment horizontal="center"/>
    </xf>
    <xf numFmtId="0" fontId="43" fillId="0" borderId="10" xfId="0" applyNumberFormat="1" applyFont="1" applyBorder="1" applyAlignment="1">
      <alignment horizontal="center" wrapText="1"/>
    </xf>
    <xf numFmtId="172" fontId="43" fillId="0" borderId="10" xfId="0" applyNumberFormat="1" applyFont="1" applyBorder="1" applyAlignment="1">
      <alignment horizontal="center" wrapText="1"/>
    </xf>
    <xf numFmtId="172" fontId="38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41" borderId="46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17" fontId="6" fillId="0" borderId="10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103" fillId="0" borderId="14" xfId="0" applyFont="1" applyBorder="1" applyAlignment="1">
      <alignment horizontal="center"/>
    </xf>
    <xf numFmtId="0" fontId="103" fillId="0" borderId="10" xfId="0" applyFont="1" applyBorder="1" applyAlignment="1">
      <alignment horizontal="center" wrapText="1"/>
    </xf>
    <xf numFmtId="0" fontId="103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49" fontId="103" fillId="0" borderId="10" xfId="0" applyNumberFormat="1" applyFont="1" applyBorder="1" applyAlignment="1">
      <alignment horizontal="center" wrapText="1"/>
    </xf>
    <xf numFmtId="0" fontId="103" fillId="0" borderId="10" xfId="0" applyFont="1" applyFill="1" applyBorder="1" applyAlignment="1">
      <alignment horizontal="center"/>
    </xf>
    <xf numFmtId="49" fontId="103" fillId="0" borderId="10" xfId="0" applyNumberFormat="1" applyFont="1" applyBorder="1" applyAlignment="1">
      <alignment horizontal="center"/>
    </xf>
    <xf numFmtId="2" fontId="103" fillId="0" borderId="10" xfId="0" applyNumberFormat="1" applyFont="1" applyBorder="1" applyAlignment="1">
      <alignment horizontal="center"/>
    </xf>
    <xf numFmtId="2" fontId="103" fillId="0" borderId="10" xfId="0" applyNumberFormat="1" applyFont="1" applyBorder="1" applyAlignment="1">
      <alignment horizontal="center" wrapText="1"/>
    </xf>
    <xf numFmtId="172" fontId="103" fillId="0" borderId="10" xfId="0" applyNumberFormat="1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172" fontId="32" fillId="42" borderId="10" xfId="0" applyNumberFormat="1" applyFont="1" applyFill="1" applyBorder="1" applyAlignment="1">
      <alignment horizontal="center" vertical="top" wrapText="1"/>
    </xf>
    <xf numFmtId="0" fontId="32" fillId="42" borderId="11" xfId="0" applyFont="1" applyFill="1" applyBorder="1" applyAlignment="1" applyProtection="1">
      <alignment horizontal="center" vertical="top" wrapText="1"/>
      <protection locked="0"/>
    </xf>
    <xf numFmtId="0" fontId="32" fillId="42" borderId="10" xfId="0" applyNumberFormat="1" applyFont="1" applyFill="1" applyBorder="1" applyAlignment="1" applyProtection="1">
      <alignment horizontal="center" vertical="top" wrapText="1"/>
      <protection locked="0"/>
    </xf>
    <xf numFmtId="0" fontId="32" fillId="42" borderId="61" xfId="0" applyFont="1" applyFill="1" applyBorder="1" applyAlignment="1" applyProtection="1">
      <alignment horizontal="center" vertical="top" wrapText="1"/>
      <protection locked="0"/>
    </xf>
    <xf numFmtId="0" fontId="32" fillId="42" borderId="16" xfId="0" applyFont="1" applyFill="1" applyBorder="1" applyAlignment="1" applyProtection="1">
      <alignment horizontal="center" vertical="top" wrapText="1"/>
      <protection locked="0"/>
    </xf>
    <xf numFmtId="0" fontId="32" fillId="0" borderId="10" xfId="0" applyFont="1" applyFill="1" applyBorder="1" applyAlignment="1">
      <alignment horizontal="center" vertical="top" wrapText="1"/>
    </xf>
    <xf numFmtId="1" fontId="32" fillId="42" borderId="10" xfId="0" applyNumberFormat="1" applyFont="1" applyFill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33" fillId="0" borderId="11" xfId="0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center" vertical="center"/>
    </xf>
    <xf numFmtId="172" fontId="33" fillId="0" borderId="11" xfId="0" applyNumberFormat="1" applyFont="1" applyFill="1" applyBorder="1" applyAlignment="1">
      <alignment horizontal="center" vertical="center"/>
    </xf>
    <xf numFmtId="0" fontId="31" fillId="0" borderId="11" xfId="0" applyNumberFormat="1" applyFont="1" applyBorder="1" applyAlignment="1">
      <alignment horizontal="center" vertical="top" wrapText="1"/>
    </xf>
    <xf numFmtId="0" fontId="31" fillId="33" borderId="75" xfId="0" applyFont="1" applyFill="1" applyBorder="1" applyAlignment="1" applyProtection="1">
      <alignment horizontal="center" vertical="top" wrapText="1"/>
      <protection locked="0"/>
    </xf>
    <xf numFmtId="0" fontId="33" fillId="33" borderId="11" xfId="0" applyFont="1" applyFill="1" applyBorder="1" applyAlignment="1">
      <alignment horizontal="center" vertical="top" wrapText="1"/>
    </xf>
    <xf numFmtId="0" fontId="31" fillId="33" borderId="11" xfId="0" applyFont="1" applyFill="1" applyBorder="1" applyAlignment="1">
      <alignment horizontal="center" vertical="top" wrapText="1"/>
    </xf>
    <xf numFmtId="0" fontId="31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31" fillId="33" borderId="13" xfId="0" applyFont="1" applyFill="1" applyBorder="1" applyAlignment="1">
      <alignment horizontal="center" vertical="top" wrapText="1"/>
    </xf>
    <xf numFmtId="0" fontId="32" fillId="33" borderId="13" xfId="0" applyFont="1" applyFill="1" applyBorder="1" applyAlignment="1" applyProtection="1">
      <alignment horizontal="center" vertical="top" wrapText="1"/>
      <protection locked="0"/>
    </xf>
    <xf numFmtId="0" fontId="107" fillId="44" borderId="10" xfId="0" applyFont="1" applyFill="1" applyBorder="1" applyAlignment="1">
      <alignment horizontal="center" vertical="top" wrapText="1"/>
    </xf>
    <xf numFmtId="172" fontId="107" fillId="44" borderId="10" xfId="0" applyNumberFormat="1" applyFont="1" applyFill="1" applyBorder="1" applyAlignment="1">
      <alignment horizontal="center" vertical="top" wrapText="1"/>
    </xf>
    <xf numFmtId="0" fontId="108" fillId="44" borderId="10" xfId="0" applyFont="1" applyFill="1" applyBorder="1" applyAlignment="1">
      <alignment horizontal="center" vertical="top" wrapText="1"/>
    </xf>
    <xf numFmtId="172" fontId="108" fillId="44" borderId="10" xfId="0" applyNumberFormat="1" applyFont="1" applyFill="1" applyBorder="1" applyAlignment="1">
      <alignment horizontal="center" vertical="top" wrapText="1"/>
    </xf>
    <xf numFmtId="0" fontId="6" fillId="0" borderId="71" xfId="0" applyFont="1" applyBorder="1" applyAlignment="1">
      <alignment horizontal="center"/>
    </xf>
    <xf numFmtId="0" fontId="65" fillId="0" borderId="71" xfId="0" applyFont="1" applyBorder="1" applyAlignment="1">
      <alignment horizontal="center"/>
    </xf>
    <xf numFmtId="0" fontId="65" fillId="0" borderId="71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/>
    </xf>
    <xf numFmtId="1" fontId="6" fillId="0" borderId="71" xfId="0" applyNumberFormat="1" applyFont="1" applyBorder="1" applyAlignment="1">
      <alignment horizontal="center"/>
    </xf>
    <xf numFmtId="0" fontId="88" fillId="0" borderId="91" xfId="0" applyFont="1" applyBorder="1" applyAlignment="1">
      <alignment horizontal="center"/>
    </xf>
    <xf numFmtId="0" fontId="65" fillId="0" borderId="91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7" fillId="0" borderId="91" xfId="0" applyFont="1" applyFill="1" applyBorder="1" applyAlignment="1">
      <alignment horizontal="center"/>
    </xf>
    <xf numFmtId="2" fontId="88" fillId="0" borderId="91" xfId="0" applyNumberFormat="1" applyFont="1" applyBorder="1" applyAlignment="1">
      <alignment horizontal="center"/>
    </xf>
    <xf numFmtId="0" fontId="103" fillId="0" borderId="71" xfId="0" applyFont="1" applyBorder="1" applyAlignment="1">
      <alignment horizontal="center"/>
    </xf>
    <xf numFmtId="0" fontId="91" fillId="0" borderId="71" xfId="0" applyFont="1" applyBorder="1" applyAlignment="1">
      <alignment horizontal="center"/>
    </xf>
    <xf numFmtId="0" fontId="65" fillId="0" borderId="71" xfId="0" applyFont="1" applyFill="1" applyBorder="1" applyAlignment="1">
      <alignment horizontal="center"/>
    </xf>
    <xf numFmtId="0" fontId="6" fillId="44" borderId="91" xfId="0" applyFont="1" applyFill="1" applyBorder="1" applyAlignment="1">
      <alignment horizontal="center"/>
    </xf>
    <xf numFmtId="0" fontId="7" fillId="44" borderId="91" xfId="0" applyFont="1" applyFill="1" applyBorder="1" applyAlignment="1">
      <alignment horizontal="center"/>
    </xf>
    <xf numFmtId="0" fontId="38" fillId="0" borderId="91" xfId="0" applyFont="1" applyBorder="1" applyAlignment="1">
      <alignment horizontal="center"/>
    </xf>
    <xf numFmtId="0" fontId="38" fillId="44" borderId="91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5" fillId="0" borderId="46" xfId="0" applyFont="1" applyFill="1" applyBorder="1" applyAlignment="1">
      <alignment horizontal="center"/>
    </xf>
    <xf numFmtId="0" fontId="52" fillId="0" borderId="46" xfId="0" applyFont="1" applyFill="1" applyBorder="1" applyAlignment="1">
      <alignment horizontal="center"/>
    </xf>
    <xf numFmtId="2" fontId="65" fillId="0" borderId="71" xfId="0" applyNumberFormat="1" applyFont="1" applyFill="1" applyBorder="1" applyAlignment="1">
      <alignment horizontal="center"/>
    </xf>
    <xf numFmtId="0" fontId="65" fillId="0" borderId="71" xfId="0" applyFont="1" applyFill="1" applyBorder="1" applyAlignment="1">
      <alignment horizontal="center" vertical="center" wrapText="1"/>
    </xf>
    <xf numFmtId="2" fontId="88" fillId="44" borderId="91" xfId="0" applyNumberFormat="1" applyFont="1" applyFill="1" applyBorder="1" applyAlignment="1">
      <alignment horizontal="center"/>
    </xf>
    <xf numFmtId="2" fontId="38" fillId="44" borderId="91" xfId="0" applyNumberFormat="1" applyFont="1" applyFill="1" applyBorder="1" applyAlignment="1">
      <alignment horizontal="center"/>
    </xf>
    <xf numFmtId="0" fontId="103" fillId="0" borderId="71" xfId="0" applyFont="1" applyFill="1" applyBorder="1" applyAlignment="1">
      <alignment horizontal="center"/>
    </xf>
    <xf numFmtId="2" fontId="6" fillId="0" borderId="91" xfId="0" applyNumberFormat="1" applyFont="1" applyBorder="1" applyAlignment="1">
      <alignment horizontal="center"/>
    </xf>
    <xf numFmtId="0" fontId="6" fillId="0" borderId="71" xfId="0" applyFont="1" applyBorder="1" applyAlignment="1">
      <alignment horizontal="center" vertical="center" wrapText="1"/>
    </xf>
    <xf numFmtId="0" fontId="103" fillId="0" borderId="46" xfId="0" applyFont="1" applyBorder="1" applyAlignment="1">
      <alignment horizontal="center"/>
    </xf>
    <xf numFmtId="2" fontId="6" fillId="0" borderId="71" xfId="0" applyNumberFormat="1" applyFont="1" applyBorder="1" applyAlignment="1">
      <alignment horizontal="center"/>
    </xf>
    <xf numFmtId="0" fontId="65" fillId="41" borderId="92" xfId="0" applyFont="1" applyFill="1" applyBorder="1" applyAlignment="1">
      <alignment horizontal="center" vertical="center"/>
    </xf>
    <xf numFmtId="0" fontId="6" fillId="41" borderId="71" xfId="0" applyFont="1" applyFill="1" applyBorder="1" applyAlignment="1">
      <alignment horizontal="center"/>
    </xf>
    <xf numFmtId="0" fontId="103" fillId="0" borderId="93" xfId="0" applyFont="1" applyBorder="1" applyAlignment="1">
      <alignment horizontal="center"/>
    </xf>
    <xf numFmtId="0" fontId="6" fillId="0" borderId="93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/>
    </xf>
    <xf numFmtId="0" fontId="6" fillId="44" borderId="92" xfId="0" applyFont="1" applyFill="1" applyBorder="1" applyAlignment="1">
      <alignment horizontal="center"/>
    </xf>
    <xf numFmtId="0" fontId="103" fillId="44" borderId="93" xfId="0" applyFont="1" applyFill="1" applyBorder="1" applyAlignment="1">
      <alignment horizontal="center"/>
    </xf>
    <xf numFmtId="0" fontId="183" fillId="44" borderId="90" xfId="0" applyFont="1" applyFill="1" applyBorder="1" applyAlignment="1">
      <alignment horizontal="center"/>
    </xf>
    <xf numFmtId="0" fontId="197" fillId="44" borderId="90" xfId="0" applyFont="1" applyFill="1" applyBorder="1" applyAlignment="1">
      <alignment horizontal="center"/>
    </xf>
    <xf numFmtId="0" fontId="190" fillId="0" borderId="13" xfId="0" applyFont="1" applyBorder="1" applyAlignment="1">
      <alignment horizontal="center" vertical="center"/>
    </xf>
    <xf numFmtId="0" fontId="181" fillId="0" borderId="13" xfId="0" applyFont="1" applyBorder="1" applyAlignment="1">
      <alignment horizontal="center" vertical="center"/>
    </xf>
    <xf numFmtId="0" fontId="181" fillId="0" borderId="10" xfId="0" applyFont="1" applyBorder="1" applyAlignment="1">
      <alignment horizontal="center" vertical="center" wrapText="1"/>
    </xf>
    <xf numFmtId="0" fontId="181" fillId="0" borderId="10" xfId="0" applyFont="1" applyBorder="1" applyAlignment="1">
      <alignment horizontal="center" vertical="center"/>
    </xf>
    <xf numFmtId="173" fontId="181" fillId="0" borderId="13" xfId="0" applyNumberFormat="1" applyFont="1" applyBorder="1" applyAlignment="1">
      <alignment horizontal="center" vertical="center"/>
    </xf>
    <xf numFmtId="0" fontId="19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distributed"/>
    </xf>
    <xf numFmtId="0" fontId="52" fillId="42" borderId="14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9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92" fillId="0" borderId="18" xfId="0" applyFont="1" applyBorder="1" applyAlignment="1">
      <alignment/>
    </xf>
    <xf numFmtId="0" fontId="192" fillId="0" borderId="16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196" fillId="0" borderId="0" xfId="0" applyFont="1" applyAlignment="1">
      <alignment/>
    </xf>
    <xf numFmtId="0" fontId="45" fillId="0" borderId="0" xfId="0" applyFont="1" applyAlignment="1">
      <alignment/>
    </xf>
    <xf numFmtId="0" fontId="196" fillId="0" borderId="10" xfId="0" applyFont="1" applyBorder="1" applyAlignment="1">
      <alignment horizontal="center"/>
    </xf>
    <xf numFmtId="0" fontId="46" fillId="0" borderId="10" xfId="0" applyNumberFormat="1" applyFont="1" applyBorder="1" applyAlignment="1">
      <alignment horizontal="center"/>
    </xf>
    <xf numFmtId="174" fontId="46" fillId="0" borderId="10" xfId="0" applyNumberFormat="1" applyFont="1" applyBorder="1" applyAlignment="1">
      <alignment horizontal="center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distributed"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2" fontId="6" fillId="0" borderId="46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49" fontId="103" fillId="0" borderId="10" xfId="0" applyNumberFormat="1" applyFont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172" fontId="39" fillId="0" borderId="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72" fontId="40" fillId="0" borderId="0" xfId="0" applyNumberFormat="1" applyFont="1" applyBorder="1" applyAlignment="1">
      <alignment horizontal="center"/>
    </xf>
    <xf numFmtId="2" fontId="103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172" fontId="103" fillId="0" borderId="10" xfId="0" applyNumberFormat="1" applyFont="1" applyBorder="1" applyAlignment="1">
      <alignment horizontal="center" vertical="center"/>
    </xf>
    <xf numFmtId="173" fontId="45" fillId="0" borderId="10" xfId="0" applyNumberFormat="1" applyFont="1" applyBorder="1" applyAlignment="1">
      <alignment horizontal="center" vertical="center"/>
    </xf>
    <xf numFmtId="0" fontId="103" fillId="0" borderId="13" xfId="0" applyFont="1" applyBorder="1" applyAlignment="1">
      <alignment horizontal="center" vertical="center"/>
    </xf>
    <xf numFmtId="172" fontId="103" fillId="0" borderId="13" xfId="0" applyNumberFormat="1" applyFont="1" applyBorder="1" applyAlignment="1">
      <alignment horizontal="center" vertical="center"/>
    </xf>
    <xf numFmtId="173" fontId="45" fillId="0" borderId="13" xfId="0" applyNumberFormat="1" applyFont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72" fontId="7" fillId="33" borderId="0" xfId="0" applyNumberFormat="1" applyFont="1" applyFill="1" applyBorder="1" applyAlignment="1">
      <alignment horizontal="center"/>
    </xf>
    <xf numFmtId="0" fontId="103" fillId="33" borderId="10" xfId="0" applyFont="1" applyFill="1" applyBorder="1" applyAlignment="1">
      <alignment horizontal="center"/>
    </xf>
    <xf numFmtId="0" fontId="115" fillId="33" borderId="10" xfId="0" applyFont="1" applyFill="1" applyBorder="1" applyAlignment="1">
      <alignment horizontal="center"/>
    </xf>
    <xf numFmtId="0" fontId="112" fillId="33" borderId="10" xfId="0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center" vertical="top" wrapText="1"/>
    </xf>
    <xf numFmtId="2" fontId="113" fillId="0" borderId="10" xfId="0" applyNumberFormat="1" applyFont="1" applyBorder="1" applyAlignment="1">
      <alignment horizontal="center"/>
    </xf>
    <xf numFmtId="0" fontId="113" fillId="0" borderId="10" xfId="0" applyFont="1" applyBorder="1" applyAlignment="1">
      <alignment horizontal="center"/>
    </xf>
    <xf numFmtId="0" fontId="112" fillId="0" borderId="10" xfId="0" applyFont="1" applyBorder="1" applyAlignment="1">
      <alignment horizontal="center"/>
    </xf>
    <xf numFmtId="0" fontId="11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distributed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8" fillId="0" borderId="10" xfId="0" applyFont="1" applyBorder="1" applyAlignment="1">
      <alignment/>
    </xf>
    <xf numFmtId="172" fontId="39" fillId="0" borderId="10" xfId="0" applyNumberFormat="1" applyFont="1" applyBorder="1" applyAlignment="1">
      <alignment horizontal="center"/>
    </xf>
    <xf numFmtId="172" fontId="40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41" borderId="0" xfId="0" applyFont="1" applyFill="1" applyAlignment="1">
      <alignment horizontal="center" vertical="center" wrapText="1"/>
    </xf>
    <xf numFmtId="172" fontId="116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72" fontId="25" fillId="0" borderId="0" xfId="0" applyNumberFormat="1" applyFont="1" applyBorder="1" applyAlignment="1">
      <alignment horizontal="center" vertical="center"/>
    </xf>
    <xf numFmtId="173" fontId="25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98" fillId="0" borderId="10" xfId="0" applyFont="1" applyBorder="1" applyAlignment="1">
      <alignment horizontal="center" vertical="center"/>
    </xf>
    <xf numFmtId="172" fontId="198" fillId="0" borderId="10" xfId="0" applyNumberFormat="1" applyFont="1" applyBorder="1" applyAlignment="1">
      <alignment horizontal="center" vertical="center"/>
    </xf>
    <xf numFmtId="0" fontId="198" fillId="0" borderId="10" xfId="0" applyFont="1" applyBorder="1" applyAlignment="1">
      <alignment horizontal="center" vertical="center" wrapText="1"/>
    </xf>
    <xf numFmtId="0" fontId="198" fillId="0" borderId="10" xfId="0" applyFont="1" applyBorder="1" applyAlignment="1">
      <alignment vertical="center" wrapText="1"/>
    </xf>
    <xf numFmtId="0" fontId="181" fillId="0" borderId="10" xfId="0" applyFont="1" applyBorder="1" applyAlignment="1">
      <alignment vertical="center" wrapText="1"/>
    </xf>
    <xf numFmtId="172" fontId="198" fillId="0" borderId="10" xfId="0" applyNumberFormat="1" applyFont="1" applyBorder="1" applyAlignment="1">
      <alignment horizontal="center" vertical="center" wrapText="1"/>
    </xf>
    <xf numFmtId="0" fontId="198" fillId="44" borderId="10" xfId="0" applyFont="1" applyFill="1" applyBorder="1" applyAlignment="1">
      <alignment vertical="center" wrapText="1"/>
    </xf>
    <xf numFmtId="0" fontId="181" fillId="44" borderId="10" xfId="0" applyFont="1" applyFill="1" applyBorder="1" applyAlignment="1">
      <alignment vertical="center" wrapText="1"/>
    </xf>
    <xf numFmtId="172" fontId="198" fillId="4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52" fillId="0" borderId="40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40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11" xfId="0" applyFont="1" applyBorder="1" applyAlignment="1">
      <alignment horizontal="center" vertical="top" wrapText="1"/>
    </xf>
    <xf numFmtId="0" fontId="52" fillId="0" borderId="75" xfId="0" applyFont="1" applyBorder="1" applyAlignment="1">
      <alignment horizontal="center" vertical="top" wrapText="1"/>
    </xf>
    <xf numFmtId="0" fontId="52" fillId="0" borderId="11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8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0" fontId="58" fillId="42" borderId="10" xfId="0" applyFont="1" applyFill="1" applyBorder="1" applyAlignment="1">
      <alignment horizontal="center" vertical="top" wrapText="1"/>
    </xf>
    <xf numFmtId="2" fontId="58" fillId="0" borderId="10" xfId="0" applyNumberFormat="1" applyFont="1" applyFill="1" applyBorder="1" applyAlignment="1">
      <alignment horizontal="center" vertical="center"/>
    </xf>
    <xf numFmtId="0" fontId="52" fillId="0" borderId="94" xfId="0" applyFont="1" applyFill="1" applyBorder="1" applyAlignment="1">
      <alignment horizontal="center" vertical="top" wrapText="1"/>
    </xf>
    <xf numFmtId="0" fontId="52" fillId="0" borderId="61" xfId="0" applyFont="1" applyFill="1" applyBorder="1" applyAlignment="1">
      <alignment horizontal="center" vertical="top" wrapText="1"/>
    </xf>
    <xf numFmtId="0" fontId="199" fillId="42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horizontal="center" vertical="top" wrapText="1"/>
    </xf>
    <xf numFmtId="2" fontId="58" fillId="0" borderId="10" xfId="0" applyNumberFormat="1" applyFont="1" applyFill="1" applyBorder="1" applyAlignment="1">
      <alignment horizontal="center" vertical="top" wrapText="1"/>
    </xf>
    <xf numFmtId="0" fontId="52" fillId="0" borderId="94" xfId="0" applyFont="1" applyFill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top" wrapText="1"/>
    </xf>
    <xf numFmtId="2" fontId="58" fillId="42" borderId="10" xfId="0" applyNumberFormat="1" applyFont="1" applyFill="1" applyBorder="1" applyAlignment="1">
      <alignment horizontal="center" vertical="top" wrapText="1"/>
    </xf>
    <xf numFmtId="2" fontId="58" fillId="42" borderId="10" xfId="0" applyNumberFormat="1" applyFont="1" applyFill="1" applyBorder="1" applyAlignment="1">
      <alignment horizontal="center" vertical="top" wrapText="1"/>
    </xf>
    <xf numFmtId="0" fontId="200" fillId="42" borderId="10" xfId="0" applyFont="1" applyFill="1" applyBorder="1" applyAlignment="1">
      <alignment horizontal="center" vertical="top" wrapText="1"/>
    </xf>
    <xf numFmtId="0" fontId="88" fillId="42" borderId="10" xfId="0" applyFont="1" applyFill="1" applyBorder="1" applyAlignment="1">
      <alignment horizontal="center" vertical="top" wrapText="1"/>
    </xf>
    <xf numFmtId="2" fontId="88" fillId="42" borderId="10" xfId="0" applyNumberFormat="1" applyFont="1" applyFill="1" applyBorder="1" applyAlignment="1">
      <alignment horizontal="center" vertical="top" wrapText="1"/>
    </xf>
    <xf numFmtId="0" fontId="58" fillId="42" borderId="10" xfId="0" applyFont="1" applyFill="1" applyBorder="1" applyAlignment="1">
      <alignment horizontal="left" vertical="top" wrapText="1"/>
    </xf>
    <xf numFmtId="0" fontId="58" fillId="42" borderId="24" xfId="0" applyFont="1" applyFill="1" applyBorder="1" applyAlignment="1">
      <alignment horizontal="left" vertical="top" wrapText="1"/>
    </xf>
    <xf numFmtId="0" fontId="58" fillId="0" borderId="10" xfId="0" applyNumberFormat="1" applyFont="1" applyFill="1" applyBorder="1" applyAlignment="1">
      <alignment horizontal="center" vertical="top" wrapText="1"/>
    </xf>
    <xf numFmtId="0" fontId="58" fillId="42" borderId="19" xfId="0" applyFont="1" applyFill="1" applyBorder="1" applyAlignment="1">
      <alignment horizontal="center" vertical="top" wrapText="1"/>
    </xf>
    <xf numFmtId="0" fontId="58" fillId="0" borderId="24" xfId="0" applyFont="1" applyFill="1" applyBorder="1" applyAlignment="1">
      <alignment vertical="top" wrapText="1"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2" fontId="58" fillId="0" borderId="13" xfId="0" applyNumberFormat="1" applyFont="1" applyBorder="1" applyAlignment="1">
      <alignment horizontal="center" vertical="top" wrapText="1"/>
    </xf>
    <xf numFmtId="2" fontId="58" fillId="0" borderId="10" xfId="0" applyNumberFormat="1" applyFont="1" applyBorder="1" applyAlignment="1">
      <alignment horizontal="center" vertical="top" wrapText="1"/>
    </xf>
    <xf numFmtId="0" fontId="52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2" fontId="58" fillId="0" borderId="0" xfId="0" applyNumberFormat="1" applyFont="1" applyBorder="1" applyAlignment="1">
      <alignment horizontal="center" vertical="top" wrapText="1"/>
    </xf>
    <xf numFmtId="0" fontId="120" fillId="0" borderId="0" xfId="0" applyFont="1" applyAlignment="1">
      <alignment/>
    </xf>
    <xf numFmtId="0" fontId="3" fillId="0" borderId="0" xfId="0" applyFont="1" applyAlignment="1">
      <alignment/>
    </xf>
    <xf numFmtId="0" fontId="199" fillId="0" borderId="0" xfId="0" applyFont="1" applyBorder="1" applyAlignment="1">
      <alignment horizontal="center" vertical="top" wrapText="1"/>
    </xf>
    <xf numFmtId="0" fontId="121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3" xfId="0" applyFont="1" applyBorder="1" applyAlignment="1">
      <alignment horizontal="center"/>
    </xf>
    <xf numFmtId="0" fontId="195" fillId="0" borderId="0" xfId="0" applyFont="1" applyAlignment="1">
      <alignment/>
    </xf>
    <xf numFmtId="0" fontId="195" fillId="0" borderId="0" xfId="0" applyFont="1" applyBorder="1" applyAlignment="1">
      <alignment/>
    </xf>
    <xf numFmtId="0" fontId="123" fillId="0" borderId="0" xfId="0" applyFont="1" applyBorder="1" applyAlignment="1">
      <alignment/>
    </xf>
    <xf numFmtId="0" fontId="36" fillId="0" borderId="19" xfId="0" applyFont="1" applyFill="1" applyBorder="1" applyAlignment="1">
      <alignment/>
    </xf>
    <xf numFmtId="0" fontId="36" fillId="0" borderId="25" xfId="0" applyFont="1" applyBorder="1" applyAlignment="1">
      <alignment/>
    </xf>
    <xf numFmtId="0" fontId="36" fillId="0" borderId="59" xfId="0" applyFont="1" applyBorder="1" applyAlignment="1">
      <alignment/>
    </xf>
    <xf numFmtId="0" fontId="36" fillId="0" borderId="19" xfId="0" applyFont="1" applyBorder="1" applyAlignment="1">
      <alignment horizontal="center"/>
    </xf>
    <xf numFmtId="0" fontId="58" fillId="0" borderId="15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/>
    </xf>
    <xf numFmtId="0" fontId="36" fillId="0" borderId="75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61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00" fillId="0" borderId="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/>
    </xf>
    <xf numFmtId="0" fontId="35" fillId="0" borderId="14" xfId="0" applyFont="1" applyBorder="1" applyAlignment="1">
      <alignment horizontal="left"/>
    </xf>
    <xf numFmtId="0" fontId="35" fillId="0" borderId="15" xfId="0" applyFont="1" applyBorder="1" applyAlignment="1">
      <alignment horizontal="center"/>
    </xf>
    <xf numFmtId="1" fontId="35" fillId="0" borderId="10" xfId="0" applyNumberFormat="1" applyFont="1" applyBorder="1" applyAlignment="1">
      <alignment horizontal="center"/>
    </xf>
    <xf numFmtId="2" fontId="35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6" fillId="0" borderId="10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172" fontId="36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15" xfId="0" applyFont="1" applyBorder="1" applyAlignment="1">
      <alignment/>
    </xf>
    <xf numFmtId="0" fontId="201" fillId="0" borderId="10" xfId="0" applyFont="1" applyBorder="1" applyAlignment="1">
      <alignment/>
    </xf>
    <xf numFmtId="0" fontId="36" fillId="0" borderId="10" xfId="0" applyFont="1" applyBorder="1" applyAlignment="1">
      <alignment horizontal="left"/>
    </xf>
    <xf numFmtId="0" fontId="36" fillId="0" borderId="11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201" fillId="0" borderId="19" xfId="0" applyFont="1" applyBorder="1" applyAlignment="1">
      <alignment/>
    </xf>
    <xf numFmtId="0" fontId="36" fillId="0" borderId="15" xfId="0" applyFont="1" applyBorder="1" applyAlignment="1">
      <alignment horizontal="center"/>
    </xf>
    <xf numFmtId="172" fontId="35" fillId="0" borderId="15" xfId="0" applyNumberFormat="1" applyFont="1" applyBorder="1" applyAlignment="1">
      <alignment horizontal="center"/>
    </xf>
    <xf numFmtId="0" fontId="201" fillId="0" borderId="10" xfId="0" applyFont="1" applyBorder="1" applyAlignment="1">
      <alignment horizontal="center"/>
    </xf>
    <xf numFmtId="2" fontId="36" fillId="0" borderId="19" xfId="0" applyNumberFormat="1" applyFont="1" applyBorder="1" applyAlignment="1">
      <alignment horizontal="center"/>
    </xf>
    <xf numFmtId="172" fontId="36" fillId="0" borderId="15" xfId="0" applyNumberFormat="1" applyFont="1" applyBorder="1" applyAlignment="1">
      <alignment horizontal="center"/>
    </xf>
    <xf numFmtId="0" fontId="36" fillId="0" borderId="10" xfId="0" applyFont="1" applyBorder="1" applyAlignment="1">
      <alignment/>
    </xf>
    <xf numFmtId="0" fontId="201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172" fontId="35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2" fontId="202" fillId="0" borderId="19" xfId="0" applyNumberFormat="1" applyFont="1" applyBorder="1" applyAlignment="1">
      <alignment horizontal="center"/>
    </xf>
    <xf numFmtId="2" fontId="203" fillId="0" borderId="10" xfId="0" applyNumberFormat="1" applyFont="1" applyBorder="1" applyAlignment="1">
      <alignment horizontal="center"/>
    </xf>
    <xf numFmtId="2" fontId="35" fillId="0" borderId="10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201" fillId="0" borderId="19" xfId="0" applyFont="1" applyBorder="1" applyAlignment="1">
      <alignment horizontal="center"/>
    </xf>
    <xf numFmtId="2" fontId="202" fillId="0" borderId="10" xfId="0" applyNumberFormat="1" applyFont="1" applyFill="1" applyBorder="1" applyAlignment="1">
      <alignment horizontal="center"/>
    </xf>
    <xf numFmtId="0" fontId="203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72" fontId="35" fillId="0" borderId="0" xfId="0" applyNumberFormat="1" applyFont="1" applyBorder="1" applyAlignment="1">
      <alignment horizontal="center"/>
    </xf>
    <xf numFmtId="2" fontId="202" fillId="0" borderId="19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172" fontId="36" fillId="0" borderId="0" xfId="0" applyNumberFormat="1" applyFont="1" applyBorder="1" applyAlignment="1">
      <alignment horizontal="center"/>
    </xf>
    <xf numFmtId="0" fontId="202" fillId="0" borderId="10" xfId="0" applyFont="1" applyFill="1" applyBorder="1" applyAlignment="1">
      <alignment horizontal="center"/>
    </xf>
    <xf numFmtId="1" fontId="36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02" fillId="0" borderId="19" xfId="0" applyFont="1" applyFill="1" applyBorder="1" applyAlignment="1">
      <alignment horizontal="center"/>
    </xf>
    <xf numFmtId="172" fontId="36" fillId="0" borderId="10" xfId="0" applyNumberFormat="1" applyFont="1" applyBorder="1" applyAlignment="1">
      <alignment horizontal="center"/>
    </xf>
    <xf numFmtId="0" fontId="202" fillId="0" borderId="19" xfId="0" applyFont="1" applyFill="1" applyBorder="1" applyAlignment="1">
      <alignment/>
    </xf>
    <xf numFmtId="1" fontId="36" fillId="0" borderId="10" xfId="0" applyNumberFormat="1" applyFont="1" applyBorder="1" applyAlignment="1">
      <alignment horizontal="center"/>
    </xf>
    <xf numFmtId="172" fontId="36" fillId="0" borderId="15" xfId="0" applyNumberFormat="1" applyFont="1" applyBorder="1" applyAlignment="1">
      <alignment/>
    </xf>
    <xf numFmtId="0" fontId="202" fillId="0" borderId="19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172" fontId="36" fillId="0" borderId="0" xfId="0" applyNumberFormat="1" applyFont="1" applyAlignment="1">
      <alignment/>
    </xf>
    <xf numFmtId="172" fontId="201" fillId="0" borderId="15" xfId="0" applyNumberFormat="1" applyFont="1" applyBorder="1" applyAlignment="1">
      <alignment/>
    </xf>
    <xf numFmtId="0" fontId="36" fillId="0" borderId="25" xfId="0" applyFont="1" applyBorder="1" applyAlignment="1">
      <alignment horizontal="left"/>
    </xf>
    <xf numFmtId="172" fontId="36" fillId="0" borderId="24" xfId="0" applyNumberFormat="1" applyFont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71" fillId="0" borderId="14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6" xfId="0" applyFont="1" applyBorder="1" applyAlignment="1">
      <alignment/>
    </xf>
    <xf numFmtId="0" fontId="71" fillId="0" borderId="16" xfId="0" applyFont="1" applyBorder="1" applyAlignment="1">
      <alignment horizontal="center"/>
    </xf>
    <xf numFmtId="1" fontId="71" fillId="0" borderId="10" xfId="0" applyNumberFormat="1" applyFont="1" applyBorder="1" applyAlignment="1">
      <alignment horizontal="center"/>
    </xf>
    <xf numFmtId="2" fontId="71" fillId="0" borderId="1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36" fillId="0" borderId="0" xfId="0" applyFont="1" applyAlignment="1">
      <alignment/>
    </xf>
    <xf numFmtId="0" fontId="7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71" fillId="0" borderId="14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36" fillId="0" borderId="17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8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25" xfId="0" applyFont="1" applyBorder="1" applyAlignment="1">
      <alignment/>
    </xf>
    <xf numFmtId="0" fontId="36" fillId="0" borderId="59" xfId="0" applyFont="1" applyBorder="1" applyAlignment="1">
      <alignment/>
    </xf>
    <xf numFmtId="0" fontId="36" fillId="0" borderId="14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71" fillId="0" borderId="16" xfId="0" applyFont="1" applyBorder="1" applyAlignment="1">
      <alignment/>
    </xf>
    <xf numFmtId="0" fontId="71" fillId="0" borderId="15" xfId="0" applyFont="1" applyBorder="1" applyAlignment="1">
      <alignment/>
    </xf>
    <xf numFmtId="0" fontId="6" fillId="0" borderId="0" xfId="0" applyFont="1" applyAlignment="1">
      <alignment horizontal="center"/>
    </xf>
    <xf numFmtId="0" fontId="35" fillId="0" borderId="15" xfId="0" applyFont="1" applyBorder="1" applyAlignment="1">
      <alignment/>
    </xf>
    <xf numFmtId="0" fontId="123" fillId="0" borderId="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36" fillId="0" borderId="19" xfId="0" applyFont="1" applyBorder="1" applyAlignment="1">
      <alignment/>
    </xf>
    <xf numFmtId="172" fontId="35" fillId="0" borderId="19" xfId="0" applyNumberFormat="1" applyFont="1" applyBorder="1" applyAlignment="1">
      <alignment horizontal="center"/>
    </xf>
    <xf numFmtId="1" fontId="35" fillId="0" borderId="0" xfId="0" applyNumberFormat="1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1" fontId="36" fillId="0" borderId="15" xfId="0" applyNumberFormat="1" applyFont="1" applyBorder="1" applyAlignment="1">
      <alignment horizontal="center"/>
    </xf>
    <xf numFmtId="0" fontId="36" fillId="0" borderId="75" xfId="0" applyFont="1" applyBorder="1" applyAlignment="1">
      <alignment horizontal="left"/>
    </xf>
    <xf numFmtId="0" fontId="36" fillId="0" borderId="24" xfId="0" applyFont="1" applyBorder="1" applyAlignment="1">
      <alignment/>
    </xf>
    <xf numFmtId="0" fontId="36" fillId="0" borderId="11" xfId="0" applyFont="1" applyBorder="1" applyAlignment="1">
      <alignment/>
    </xf>
    <xf numFmtId="172" fontId="71" fillId="0" borderId="16" xfId="0" applyNumberFormat="1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35" fillId="0" borderId="14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0" fillId="0" borderId="10" xfId="0" applyFont="1" applyBorder="1" applyAlignment="1">
      <alignment/>
    </xf>
    <xf numFmtId="17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vertical="center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 vertical="center" wrapText="1"/>
    </xf>
    <xf numFmtId="172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2" fontId="0" fillId="0" borderId="10" xfId="0" applyNumberFormat="1" applyBorder="1" applyAlignment="1">
      <alignment/>
    </xf>
    <xf numFmtId="172" fontId="17" fillId="0" borderId="10" xfId="0" applyNumberFormat="1" applyFont="1" applyBorder="1" applyAlignment="1">
      <alignment/>
    </xf>
    <xf numFmtId="0" fontId="0" fillId="0" borderId="11" xfId="0" applyFont="1" applyBorder="1" applyAlignment="1">
      <alignment vertical="center"/>
    </xf>
    <xf numFmtId="17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42" borderId="10" xfId="0" applyFont="1" applyFill="1" applyBorder="1" applyAlignment="1">
      <alignment horizontal="center" vertical="center" wrapText="1"/>
    </xf>
    <xf numFmtId="49" fontId="0" fillId="42" borderId="10" xfId="0" applyNumberFormat="1" applyFont="1" applyFill="1" applyBorder="1" applyAlignment="1">
      <alignment horizontal="center" vertical="center" wrapText="1"/>
    </xf>
    <xf numFmtId="172" fontId="17" fillId="42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172" fontId="17" fillId="0" borderId="10" xfId="0" applyNumberFormat="1" applyFont="1" applyBorder="1" applyAlignment="1">
      <alignment vertical="center"/>
    </xf>
    <xf numFmtId="0" fontId="59" fillId="0" borderId="47" xfId="0" applyFont="1" applyBorder="1" applyAlignment="1">
      <alignment horizontal="center" vertical="center" wrapText="1"/>
    </xf>
    <xf numFmtId="0" fontId="59" fillId="0" borderId="51" xfId="0" applyFont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 wrapText="1"/>
    </xf>
    <xf numFmtId="0" fontId="18" fillId="42" borderId="10" xfId="0" applyFont="1" applyFill="1" applyBorder="1" applyAlignment="1">
      <alignment horizontal="center"/>
    </xf>
    <xf numFmtId="182" fontId="18" fillId="42" borderId="10" xfId="0" applyNumberFormat="1" applyFont="1" applyFill="1" applyBorder="1" applyAlignment="1">
      <alignment horizontal="center"/>
    </xf>
    <xf numFmtId="172" fontId="18" fillId="42" borderId="10" xfId="0" applyNumberFormat="1" applyFont="1" applyFill="1" applyBorder="1" applyAlignment="1">
      <alignment horizontal="center"/>
    </xf>
    <xf numFmtId="2" fontId="18" fillId="42" borderId="10" xfId="0" applyNumberFormat="1" applyFont="1" applyFill="1" applyBorder="1" applyAlignment="1">
      <alignment horizontal="center"/>
    </xf>
    <xf numFmtId="2" fontId="18" fillId="42" borderId="10" xfId="0" applyNumberFormat="1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 wrapText="1"/>
    </xf>
    <xf numFmtId="0" fontId="195" fillId="42" borderId="10" xfId="0" applyFont="1" applyFill="1" applyBorder="1" applyAlignment="1">
      <alignment horizontal="center" vertical="center"/>
    </xf>
    <xf numFmtId="0" fontId="195" fillId="42" borderId="10" xfId="0" applyFont="1" applyFill="1" applyBorder="1" applyAlignment="1">
      <alignment horizontal="center" vertical="center" wrapText="1"/>
    </xf>
    <xf numFmtId="172" fontId="195" fillId="42" borderId="10" xfId="0" applyNumberFormat="1" applyFont="1" applyFill="1" applyBorder="1" applyAlignment="1">
      <alignment horizontal="center" vertical="center"/>
    </xf>
    <xf numFmtId="49" fontId="18" fillId="42" borderId="10" xfId="0" applyNumberFormat="1" applyFont="1" applyFill="1" applyBorder="1" applyAlignment="1">
      <alignment horizontal="center"/>
    </xf>
    <xf numFmtId="0" fontId="195" fillId="42" borderId="10" xfId="0" applyFont="1" applyFill="1" applyBorder="1" applyAlignment="1">
      <alignment horizontal="center"/>
    </xf>
    <xf numFmtId="172" fontId="59" fillId="42" borderId="10" xfId="0" applyNumberFormat="1" applyFont="1" applyFill="1" applyBorder="1" applyAlignment="1">
      <alignment horizontal="center"/>
    </xf>
    <xf numFmtId="172" fontId="59" fillId="0" borderId="10" xfId="0" applyNumberFormat="1" applyFont="1" applyBorder="1" applyAlignment="1">
      <alignment horizontal="center"/>
    </xf>
    <xf numFmtId="0" fontId="204" fillId="0" borderId="10" xfId="0" applyFont="1" applyBorder="1" applyAlignment="1">
      <alignment horizontal="center" vertical="center" wrapText="1"/>
    </xf>
    <xf numFmtId="0" fontId="204" fillId="44" borderId="10" xfId="0" applyFont="1" applyFill="1" applyBorder="1" applyAlignment="1">
      <alignment horizontal="center" vertical="center" wrapText="1"/>
    </xf>
    <xf numFmtId="172" fontId="17" fillId="0" borderId="10" xfId="0" applyNumberFormat="1" applyFont="1" applyBorder="1" applyAlignment="1">
      <alignment/>
    </xf>
    <xf numFmtId="0" fontId="56" fillId="0" borderId="30" xfId="0" applyFont="1" applyBorder="1" applyAlignment="1">
      <alignment/>
    </xf>
    <xf numFmtId="0" fontId="56" fillId="0" borderId="31" xfId="0" applyFont="1" applyBorder="1" applyAlignment="1">
      <alignment/>
    </xf>
    <xf numFmtId="0" fontId="56" fillId="0" borderId="32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56" fillId="0" borderId="95" xfId="0" applyFont="1" applyBorder="1" applyAlignment="1">
      <alignment/>
    </xf>
    <xf numFmtId="0" fontId="56" fillId="0" borderId="96" xfId="0" applyFont="1" applyBorder="1" applyAlignment="1">
      <alignment/>
    </xf>
    <xf numFmtId="0" fontId="56" fillId="0" borderId="97" xfId="0" applyFont="1" applyBorder="1" applyAlignment="1">
      <alignment horizontal="center"/>
    </xf>
    <xf numFmtId="0" fontId="56" fillId="0" borderId="97" xfId="0" applyFont="1" applyBorder="1" applyAlignment="1">
      <alignment/>
    </xf>
    <xf numFmtId="0" fontId="56" fillId="0" borderId="32" xfId="0" applyFont="1" applyBorder="1" applyAlignment="1">
      <alignment/>
    </xf>
    <xf numFmtId="0" fontId="56" fillId="0" borderId="36" xfId="0" applyFont="1" applyBorder="1" applyAlignment="1">
      <alignment/>
    </xf>
    <xf numFmtId="0" fontId="56" fillId="0" borderId="19" xfId="0" applyFont="1" applyBorder="1" applyAlignment="1">
      <alignment/>
    </xf>
    <xf numFmtId="0" fontId="56" fillId="0" borderId="19" xfId="0" applyFont="1" applyBorder="1" applyAlignment="1">
      <alignment horizontal="center"/>
    </xf>
    <xf numFmtId="0" fontId="56" fillId="0" borderId="13" xfId="0" applyFont="1" applyBorder="1" applyAlignment="1">
      <alignment/>
    </xf>
    <xf numFmtId="0" fontId="56" fillId="0" borderId="25" xfId="0" applyFont="1" applyBorder="1" applyAlignment="1">
      <alignment horizontal="center"/>
    </xf>
    <xf numFmtId="0" fontId="56" fillId="0" borderId="75" xfId="0" applyFont="1" applyBorder="1" applyAlignment="1">
      <alignment/>
    </xf>
    <xf numFmtId="0" fontId="56" fillId="0" borderId="24" xfId="0" applyFont="1" applyBorder="1" applyAlignment="1">
      <alignment/>
    </xf>
    <xf numFmtId="0" fontId="56" fillId="0" borderId="24" xfId="0" applyFont="1" applyBorder="1" applyAlignment="1">
      <alignment horizontal="center"/>
    </xf>
    <xf numFmtId="0" fontId="0" fillId="0" borderId="73" xfId="0" applyBorder="1" applyAlignment="1">
      <alignment/>
    </xf>
    <xf numFmtId="0" fontId="56" fillId="0" borderId="0" xfId="0" applyFont="1" applyBorder="1" applyAlignment="1">
      <alignment/>
    </xf>
    <xf numFmtId="0" fontId="56" fillId="0" borderId="15" xfId="0" applyFont="1" applyBorder="1" applyAlignment="1">
      <alignment horizontal="center"/>
    </xf>
    <xf numFmtId="0" fontId="0" fillId="0" borderId="88" xfId="0" applyBorder="1" applyAlignment="1">
      <alignment/>
    </xf>
    <xf numFmtId="0" fontId="0" fillId="0" borderId="64" xfId="0" applyBorder="1" applyAlignment="1">
      <alignment/>
    </xf>
    <xf numFmtId="0" fontId="56" fillId="0" borderId="61" xfId="0" applyFont="1" applyBorder="1" applyAlignment="1">
      <alignment/>
    </xf>
    <xf numFmtId="0" fontId="56" fillId="0" borderId="13" xfId="0" applyFont="1" applyFill="1" applyBorder="1" applyAlignment="1">
      <alignment horizontal="center"/>
    </xf>
    <xf numFmtId="0" fontId="56" fillId="0" borderId="19" xfId="0" applyFont="1" applyFill="1" applyBorder="1" applyAlignment="1">
      <alignment horizontal="center"/>
    </xf>
    <xf numFmtId="0" fontId="56" fillId="0" borderId="43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6" fillId="0" borderId="44" xfId="0" applyFont="1" applyBorder="1" applyAlignment="1">
      <alignment horizontal="center"/>
    </xf>
    <xf numFmtId="0" fontId="56" fillId="0" borderId="28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4" fillId="0" borderId="59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30" fillId="0" borderId="98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95" xfId="0" applyFont="1" applyFill="1" applyBorder="1" applyAlignment="1">
      <alignment horizontal="center"/>
    </xf>
    <xf numFmtId="0" fontId="30" fillId="0" borderId="96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2" fontId="30" fillId="0" borderId="34" xfId="0" applyNumberFormat="1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0" fillId="0" borderId="99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30" fillId="0" borderId="41" xfId="0" applyFont="1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172" fontId="17" fillId="0" borderId="27" xfId="0" applyNumberFormat="1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2" fontId="17" fillId="0" borderId="27" xfId="0" applyNumberFormat="1" applyFont="1" applyFill="1" applyBorder="1" applyAlignment="1">
      <alignment horizontal="center"/>
    </xf>
    <xf numFmtId="2" fontId="17" fillId="0" borderId="28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72" fontId="17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56" fillId="0" borderId="72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6" fillId="0" borderId="79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4" fillId="0" borderId="44" xfId="0" applyFont="1" applyFill="1" applyBorder="1" applyAlignment="1">
      <alignment/>
    </xf>
    <xf numFmtId="0" fontId="54" fillId="0" borderId="60" xfId="0" applyFont="1" applyFill="1" applyBorder="1" applyAlignment="1">
      <alignment/>
    </xf>
    <xf numFmtId="0" fontId="56" fillId="0" borderId="60" xfId="0" applyFont="1" applyFill="1" applyBorder="1" applyAlignment="1">
      <alignment/>
    </xf>
    <xf numFmtId="0" fontId="17" fillId="0" borderId="45" xfId="0" applyFont="1" applyFill="1" applyBorder="1" applyAlignment="1">
      <alignment horizontal="center"/>
    </xf>
    <xf numFmtId="0" fontId="17" fillId="0" borderId="26" xfId="0" applyFont="1" applyFill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0" fontId="17" fillId="0" borderId="60" xfId="0" applyFont="1" applyFill="1" applyBorder="1" applyAlignment="1">
      <alignment vertical="center"/>
    </xf>
    <xf numFmtId="0" fontId="17" fillId="0" borderId="45" xfId="0" applyFont="1" applyFill="1" applyBorder="1" applyAlignment="1">
      <alignment vertical="center"/>
    </xf>
    <xf numFmtId="0" fontId="0" fillId="0" borderId="64" xfId="0" applyFill="1" applyBorder="1" applyAlignment="1">
      <alignment horizontal="center"/>
    </xf>
    <xf numFmtId="2" fontId="17" fillId="0" borderId="13" xfId="0" applyNumberFormat="1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172" fontId="17" fillId="0" borderId="39" xfId="0" applyNumberFormat="1" applyFont="1" applyFill="1" applyBorder="1" applyAlignment="1">
      <alignment horizontal="center"/>
    </xf>
    <xf numFmtId="0" fontId="17" fillId="0" borderId="100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172" fontId="17" fillId="0" borderId="27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0" fontId="30" fillId="0" borderId="75" xfId="48" applyFont="1" applyFill="1" applyBorder="1" applyAlignment="1">
      <alignment horizontal="center"/>
      <protection/>
    </xf>
    <xf numFmtId="0" fontId="16" fillId="0" borderId="24" xfId="48" applyFont="1" applyFill="1" applyBorder="1" applyAlignment="1">
      <alignment horizontal="center"/>
      <protection/>
    </xf>
    <xf numFmtId="2" fontId="11" fillId="0" borderId="24" xfId="48" applyNumberFormat="1" applyFont="1" applyFill="1" applyBorder="1" applyAlignment="1">
      <alignment horizontal="center"/>
      <protection/>
    </xf>
    <xf numFmtId="2" fontId="16" fillId="0" borderId="24" xfId="48" applyNumberFormat="1" applyFont="1" applyFill="1" applyBorder="1" applyAlignment="1">
      <alignment horizontal="center"/>
      <protection/>
    </xf>
    <xf numFmtId="2" fontId="16" fillId="0" borderId="61" xfId="48" applyNumberFormat="1" applyFont="1" applyFill="1" applyBorder="1" applyAlignment="1">
      <alignment horizontal="center"/>
      <protection/>
    </xf>
    <xf numFmtId="2" fontId="16" fillId="0" borderId="11" xfId="48" applyNumberFormat="1" applyFont="1" applyFill="1" applyBorder="1" applyAlignment="1">
      <alignment horizontal="center"/>
      <protection/>
    </xf>
    <xf numFmtId="0" fontId="17" fillId="0" borderId="43" xfId="48" applyFont="1" applyFill="1" applyBorder="1" applyAlignment="1">
      <alignment horizontal="center"/>
      <protection/>
    </xf>
    <xf numFmtId="0" fontId="16" fillId="0" borderId="27" xfId="48" applyFont="1" applyFill="1" applyBorder="1" applyAlignment="1">
      <alignment horizontal="center"/>
      <protection/>
    </xf>
    <xf numFmtId="172" fontId="11" fillId="0" borderId="27" xfId="48" applyNumberFormat="1" applyFont="1" applyFill="1" applyBorder="1" applyAlignment="1">
      <alignment horizontal="center"/>
      <protection/>
    </xf>
    <xf numFmtId="0" fontId="16" fillId="0" borderId="27" xfId="0" applyFont="1" applyFill="1" applyBorder="1" applyAlignment="1">
      <alignment horizontal="center"/>
    </xf>
    <xf numFmtId="2" fontId="11" fillId="0" borderId="27" xfId="48" applyNumberFormat="1" applyFont="1" applyFill="1" applyBorder="1" applyAlignment="1">
      <alignment horizontal="center"/>
      <protection/>
    </xf>
    <xf numFmtId="0" fontId="16" fillId="0" borderId="19" xfId="0" applyFont="1" applyFill="1" applyBorder="1" applyAlignment="1">
      <alignment horizontal="center"/>
    </xf>
    <xf numFmtId="2" fontId="11" fillId="0" borderId="0" xfId="48" applyNumberFormat="1" applyFont="1" applyFill="1" applyBorder="1" applyAlignment="1">
      <alignment horizontal="center"/>
      <protection/>
    </xf>
    <xf numFmtId="0" fontId="17" fillId="0" borderId="0" xfId="48" applyFont="1" applyFill="1" applyBorder="1" applyAlignment="1">
      <alignment horizontal="center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30" fillId="0" borderId="8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7" fillId="0" borderId="64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6" fillId="0" borderId="30" xfId="0" applyFont="1" applyFill="1" applyBorder="1" applyAlignment="1">
      <alignment horizontal="center"/>
    </xf>
    <xf numFmtId="0" fontId="56" fillId="0" borderId="31" xfId="0" applyFont="1" applyFill="1" applyBorder="1" applyAlignment="1">
      <alignment horizontal="center"/>
    </xf>
    <xf numFmtId="0" fontId="56" fillId="0" borderId="95" xfId="0" applyFont="1" applyFill="1" applyBorder="1" applyAlignment="1">
      <alignment/>
    </xf>
    <xf numFmtId="0" fontId="56" fillId="0" borderId="96" xfId="0" applyFont="1" applyFill="1" applyBorder="1" applyAlignment="1">
      <alignment/>
    </xf>
    <xf numFmtId="0" fontId="56" fillId="0" borderId="97" xfId="0" applyFont="1" applyFill="1" applyBorder="1" applyAlignment="1">
      <alignment/>
    </xf>
    <xf numFmtId="0" fontId="56" fillId="0" borderId="32" xfId="0" applyFont="1" applyFill="1" applyBorder="1" applyAlignment="1">
      <alignment/>
    </xf>
    <xf numFmtId="0" fontId="56" fillId="0" borderId="101" xfId="0" applyFont="1" applyFill="1" applyBorder="1" applyAlignment="1">
      <alignment/>
    </xf>
    <xf numFmtId="0" fontId="56" fillId="0" borderId="36" xfId="0" applyFont="1" applyFill="1" applyBorder="1" applyAlignment="1">
      <alignment horizontal="center"/>
    </xf>
    <xf numFmtId="0" fontId="56" fillId="0" borderId="75" xfId="0" applyFont="1" applyFill="1" applyBorder="1" applyAlignment="1">
      <alignment/>
    </xf>
    <xf numFmtId="0" fontId="56" fillId="0" borderId="89" xfId="0" applyFont="1" applyFill="1" applyBorder="1" applyAlignment="1">
      <alignment/>
    </xf>
    <xf numFmtId="0" fontId="56" fillId="0" borderId="25" xfId="0" applyFont="1" applyFill="1" applyBorder="1" applyAlignment="1">
      <alignment/>
    </xf>
    <xf numFmtId="0" fontId="56" fillId="0" borderId="14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56" fillId="0" borderId="24" xfId="0" applyFont="1" applyFill="1" applyBorder="1" applyAlignment="1">
      <alignment/>
    </xf>
    <xf numFmtId="0" fontId="56" fillId="0" borderId="19" xfId="0" applyFont="1" applyFill="1" applyBorder="1" applyAlignment="1">
      <alignment/>
    </xf>
    <xf numFmtId="0" fontId="56" fillId="0" borderId="72" xfId="0" applyFont="1" applyFill="1" applyBorder="1" applyAlignment="1">
      <alignment horizontal="center"/>
    </xf>
    <xf numFmtId="0" fontId="56" fillId="0" borderId="11" xfId="0" applyFont="1" applyFill="1" applyBorder="1" applyAlignment="1">
      <alignment/>
    </xf>
    <xf numFmtId="0" fontId="56" fillId="0" borderId="79" xfId="0" applyFont="1" applyFill="1" applyBorder="1" applyAlignment="1">
      <alignment horizontal="center"/>
    </xf>
    <xf numFmtId="0" fontId="56" fillId="0" borderId="75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/>
    </xf>
    <xf numFmtId="0" fontId="56" fillId="0" borderId="37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16" fillId="0" borderId="0" xfId="48" applyFont="1" applyFill="1" applyBorder="1" applyAlignment="1">
      <alignment horizontal="center"/>
      <protection/>
    </xf>
    <xf numFmtId="0" fontId="11" fillId="0" borderId="0" xfId="48" applyFont="1" applyFill="1" applyBorder="1" applyAlignment="1">
      <alignment horizontal="center"/>
      <protection/>
    </xf>
    <xf numFmtId="2" fontId="16" fillId="0" borderId="0" xfId="48" applyNumberFormat="1" applyFont="1" applyFill="1" applyBorder="1" applyAlignment="1">
      <alignment horizontal="center"/>
      <protection/>
    </xf>
    <xf numFmtId="0" fontId="56" fillId="0" borderId="78" xfId="0" applyFont="1" applyFill="1" applyBorder="1" applyAlignment="1">
      <alignment horizontal="center"/>
    </xf>
    <xf numFmtId="0" fontId="16" fillId="0" borderId="10" xfId="48" applyFont="1" applyFill="1" applyBorder="1" applyAlignment="1">
      <alignment horizontal="center" vertical="center"/>
      <protection/>
    </xf>
    <xf numFmtId="0" fontId="16" fillId="0" borderId="88" xfId="48" applyFont="1" applyFill="1" applyBorder="1" applyAlignment="1">
      <alignment horizontal="center" vertical="center"/>
      <protection/>
    </xf>
    <xf numFmtId="0" fontId="17" fillId="0" borderId="30" xfId="0" applyFont="1" applyFill="1" applyBorder="1" applyAlignment="1">
      <alignment horizontal="center"/>
    </xf>
    <xf numFmtId="0" fontId="30" fillId="0" borderId="102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172" fontId="17" fillId="0" borderId="31" xfId="0" applyNumberFormat="1" applyFont="1" applyFill="1" applyBorder="1" applyAlignment="1">
      <alignment horizontal="center"/>
    </xf>
    <xf numFmtId="2" fontId="17" fillId="0" borderId="31" xfId="0" applyNumberFormat="1" applyFont="1" applyFill="1" applyBorder="1" applyAlignment="1">
      <alignment horizontal="center"/>
    </xf>
    <xf numFmtId="2" fontId="17" fillId="0" borderId="101" xfId="0" applyNumberFormat="1" applyFont="1" applyFill="1" applyBorder="1" applyAlignment="1">
      <alignment horizontal="center"/>
    </xf>
    <xf numFmtId="2" fontId="17" fillId="0" borderId="62" xfId="0" applyNumberFormat="1" applyFont="1" applyFill="1" applyBorder="1" applyAlignment="1">
      <alignment horizontal="center"/>
    </xf>
    <xf numFmtId="0" fontId="17" fillId="0" borderId="26" xfId="0" applyFont="1" applyFill="1" applyBorder="1" applyAlignment="1">
      <alignment/>
    </xf>
    <xf numFmtId="0" fontId="17" fillId="0" borderId="44" xfId="0" applyFont="1" applyFill="1" applyBorder="1" applyAlignment="1">
      <alignment/>
    </xf>
    <xf numFmtId="0" fontId="17" fillId="0" borderId="45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30" fillId="0" borderId="39" xfId="0" applyFont="1" applyFill="1" applyBorder="1" applyAlignment="1">
      <alignment horizontal="center"/>
    </xf>
    <xf numFmtId="2" fontId="17" fillId="0" borderId="39" xfId="0" applyNumberFormat="1" applyFont="1" applyFill="1" applyBorder="1" applyAlignment="1">
      <alignment horizontal="center"/>
    </xf>
    <xf numFmtId="172" fontId="11" fillId="0" borderId="0" xfId="48" applyNumberFormat="1" applyFont="1" applyFill="1" applyBorder="1" applyAlignment="1">
      <alignment horizontal="center"/>
      <protection/>
    </xf>
    <xf numFmtId="0" fontId="16" fillId="0" borderId="0" xfId="48" applyFont="1" applyFill="1" applyBorder="1">
      <alignment/>
      <protection/>
    </xf>
    <xf numFmtId="2" fontId="11" fillId="0" borderId="0" xfId="48" applyNumberFormat="1" applyFont="1" applyFill="1" applyBorder="1" applyAlignment="1">
      <alignment horizontal="center"/>
      <protection/>
    </xf>
    <xf numFmtId="0" fontId="56" fillId="0" borderId="95" xfId="0" applyFont="1" applyFill="1" applyBorder="1" applyAlignment="1">
      <alignment horizontal="center"/>
    </xf>
    <xf numFmtId="0" fontId="56" fillId="0" borderId="96" xfId="0" applyFont="1" applyFill="1" applyBorder="1" applyAlignment="1">
      <alignment horizontal="center"/>
    </xf>
    <xf numFmtId="0" fontId="56" fillId="0" borderId="97" xfId="0" applyFont="1" applyFill="1" applyBorder="1" applyAlignment="1">
      <alignment horizontal="center"/>
    </xf>
    <xf numFmtId="0" fontId="56" fillId="0" borderId="32" xfId="0" applyFont="1" applyFill="1" applyBorder="1" applyAlignment="1">
      <alignment horizontal="center"/>
    </xf>
    <xf numFmtId="0" fontId="56" fillId="0" borderId="101" xfId="0" applyFont="1" applyFill="1" applyBorder="1" applyAlignment="1">
      <alignment horizontal="center"/>
    </xf>
    <xf numFmtId="0" fontId="56" fillId="0" borderId="89" xfId="0" applyFont="1" applyFill="1" applyBorder="1" applyAlignment="1">
      <alignment horizontal="center"/>
    </xf>
    <xf numFmtId="0" fontId="56" fillId="0" borderId="25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56" fillId="0" borderId="24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81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75" xfId="0" applyFont="1" applyFill="1" applyBorder="1" applyAlignment="1">
      <alignment horizontal="center"/>
    </xf>
    <xf numFmtId="0" fontId="18" fillId="0" borderId="80" xfId="0" applyFont="1" applyFill="1" applyBorder="1" applyAlignment="1">
      <alignment horizontal="center"/>
    </xf>
    <xf numFmtId="0" fontId="54" fillId="0" borderId="103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30" fillId="0" borderId="78" xfId="0" applyFont="1" applyBorder="1" applyAlignment="1">
      <alignment horizontal="left"/>
    </xf>
    <xf numFmtId="0" fontId="11" fillId="0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72" fontId="11" fillId="0" borderId="27" xfId="0" applyNumberFormat="1" applyFont="1" applyFill="1" applyBorder="1" applyAlignment="1">
      <alignment horizontal="center"/>
    </xf>
    <xf numFmtId="49" fontId="17" fillId="0" borderId="27" xfId="0" applyNumberFormat="1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0" fontId="54" fillId="0" borderId="103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4" fillId="0" borderId="16" xfId="0" applyFont="1" applyFill="1" applyBorder="1" applyAlignment="1">
      <alignment/>
    </xf>
    <xf numFmtId="0" fontId="56" fillId="0" borderId="64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6" fillId="0" borderId="8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40" xfId="0" applyFont="1" applyFill="1" applyBorder="1" applyAlignment="1">
      <alignment horizontal="center"/>
    </xf>
    <xf numFmtId="0" fontId="17" fillId="0" borderId="67" xfId="0" applyFont="1" applyFill="1" applyBorder="1" applyAlignment="1">
      <alignment horizontal="center"/>
    </xf>
    <xf numFmtId="0" fontId="56" fillId="0" borderId="102" xfId="0" applyFont="1" applyFill="1" applyBorder="1" applyAlignment="1">
      <alignment/>
    </xf>
    <xf numFmtId="0" fontId="56" fillId="0" borderId="33" xfId="0" applyFont="1" applyFill="1" applyBorder="1" applyAlignment="1">
      <alignment/>
    </xf>
    <xf numFmtId="0" fontId="56" fillId="0" borderId="61" xfId="0" applyFont="1" applyFill="1" applyBorder="1" applyAlignment="1">
      <alignment/>
    </xf>
    <xf numFmtId="0" fontId="16" fillId="0" borderId="25" xfId="0" applyFont="1" applyFill="1" applyBorder="1" applyAlignment="1">
      <alignment horizontal="center"/>
    </xf>
    <xf numFmtId="0" fontId="56" fillId="0" borderId="59" xfId="0" applyFont="1" applyFill="1" applyBorder="1" applyAlignment="1">
      <alignment horizontal="center"/>
    </xf>
    <xf numFmtId="0" fontId="56" fillId="0" borderId="64" xfId="0" applyFont="1" applyFill="1" applyBorder="1" applyAlignment="1">
      <alignment horizontal="center"/>
    </xf>
    <xf numFmtId="0" fontId="56" fillId="0" borderId="61" xfId="0" applyFont="1" applyFill="1" applyBorder="1" applyAlignment="1">
      <alignment horizontal="center"/>
    </xf>
    <xf numFmtId="0" fontId="56" fillId="0" borderId="73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89" xfId="0" applyFont="1" applyFill="1" applyBorder="1" applyAlignment="1">
      <alignment horizontal="center"/>
    </xf>
    <xf numFmtId="0" fontId="56" fillId="0" borderId="43" xfId="0" applyFont="1" applyFill="1" applyBorder="1" applyAlignment="1">
      <alignment horizontal="center"/>
    </xf>
    <xf numFmtId="0" fontId="56" fillId="0" borderId="27" xfId="0" applyFont="1" applyFill="1" applyBorder="1" applyAlignment="1">
      <alignment horizontal="center"/>
    </xf>
    <xf numFmtId="0" fontId="54" fillId="0" borderId="94" xfId="0" applyFont="1" applyFill="1" applyBorder="1" applyAlignment="1">
      <alignment/>
    </xf>
    <xf numFmtId="0" fontId="54" fillId="0" borderId="24" xfId="0" applyFont="1" applyFill="1" applyBorder="1" applyAlignment="1">
      <alignment/>
    </xf>
    <xf numFmtId="0" fontId="30" fillId="0" borderId="60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17" fillId="0" borderId="68" xfId="0" applyFont="1" applyFill="1" applyBorder="1" applyAlignment="1">
      <alignment horizontal="center"/>
    </xf>
    <xf numFmtId="0" fontId="30" fillId="0" borderId="39" xfId="0" applyFont="1" applyBorder="1" applyAlignment="1">
      <alignment horizontal="center"/>
    </xf>
    <xf numFmtId="2" fontId="17" fillId="0" borderId="10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38" fillId="44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43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 horizontal="left"/>
    </xf>
    <xf numFmtId="2" fontId="44" fillId="0" borderId="10" xfId="0" applyNumberFormat="1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2" fontId="38" fillId="44" borderId="10" xfId="0" applyNumberFormat="1" applyFont="1" applyFill="1" applyBorder="1" applyAlignment="1">
      <alignment horizontal="center"/>
    </xf>
    <xf numFmtId="0" fontId="38" fillId="44" borderId="11" xfId="0" applyFont="1" applyFill="1" applyBorder="1" applyAlignment="1">
      <alignment/>
    </xf>
    <xf numFmtId="0" fontId="39" fillId="42" borderId="13" xfId="0" applyFont="1" applyFill="1" applyBorder="1" applyAlignment="1">
      <alignment horizontal="left"/>
    </xf>
    <xf numFmtId="0" fontId="44" fillId="0" borderId="13" xfId="0" applyFont="1" applyBorder="1" applyAlignment="1">
      <alignment horizontal="center"/>
    </xf>
    <xf numFmtId="172" fontId="30" fillId="0" borderId="13" xfId="0" applyNumberFormat="1" applyFont="1" applyBorder="1" applyAlignment="1">
      <alignment horizontal="center"/>
    </xf>
    <xf numFmtId="172" fontId="30" fillId="0" borderId="48" xfId="0" applyNumberFormat="1" applyFont="1" applyBorder="1" applyAlignment="1">
      <alignment horizontal="center"/>
    </xf>
    <xf numFmtId="172" fontId="30" fillId="0" borderId="47" xfId="0" applyNumberFormat="1" applyFont="1" applyBorder="1" applyAlignment="1">
      <alignment horizontal="center"/>
    </xf>
    <xf numFmtId="2" fontId="30" fillId="0" borderId="47" xfId="0" applyNumberFormat="1" applyFont="1" applyBorder="1" applyAlignment="1">
      <alignment horizontal="center"/>
    </xf>
    <xf numFmtId="2" fontId="30" fillId="0" borderId="47" xfId="0" applyNumberFormat="1" applyFont="1" applyFill="1" applyBorder="1" applyAlignment="1">
      <alignment/>
    </xf>
    <xf numFmtId="0" fontId="43" fillId="44" borderId="10" xfId="0" applyFont="1" applyFill="1" applyBorder="1" applyAlignment="1">
      <alignment horizontal="center"/>
    </xf>
    <xf numFmtId="172" fontId="43" fillId="44" borderId="10" xfId="0" applyNumberFormat="1" applyFont="1" applyFill="1" applyBorder="1" applyAlignment="1">
      <alignment horizontal="center"/>
    </xf>
    <xf numFmtId="0" fontId="38" fillId="44" borderId="19" xfId="0" applyFont="1" applyFill="1" applyBorder="1" applyAlignment="1">
      <alignment/>
    </xf>
    <xf numFmtId="0" fontId="43" fillId="0" borderId="10" xfId="0" applyNumberFormat="1" applyFont="1" applyBorder="1" applyAlignment="1">
      <alignment horizontal="center" vertical="center"/>
    </xf>
    <xf numFmtId="172" fontId="43" fillId="0" borderId="14" xfId="0" applyNumberFormat="1" applyFont="1" applyBorder="1" applyAlignment="1">
      <alignment/>
    </xf>
    <xf numFmtId="172" fontId="43" fillId="0" borderId="10" xfId="0" applyNumberFormat="1" applyFont="1" applyFill="1" applyBorder="1" applyAlignment="1">
      <alignment/>
    </xf>
    <xf numFmtId="172" fontId="43" fillId="0" borderId="14" xfId="0" applyNumberFormat="1" applyFont="1" applyFill="1" applyBorder="1" applyAlignment="1">
      <alignment/>
    </xf>
    <xf numFmtId="172" fontId="43" fillId="0" borderId="10" xfId="0" applyNumberFormat="1" applyFont="1" applyBorder="1" applyAlignment="1">
      <alignment textRotation="90"/>
    </xf>
    <xf numFmtId="172" fontId="43" fillId="33" borderId="10" xfId="0" applyNumberFormat="1" applyFont="1" applyFill="1" applyBorder="1" applyAlignment="1">
      <alignment/>
    </xf>
    <xf numFmtId="172" fontId="43" fillId="33" borderId="13" xfId="0" applyNumberFormat="1" applyFont="1" applyFill="1" applyBorder="1" applyAlignment="1">
      <alignment/>
    </xf>
    <xf numFmtId="172" fontId="43" fillId="0" borderId="17" xfId="0" applyNumberFormat="1" applyFont="1" applyBorder="1" applyAlignment="1">
      <alignment/>
    </xf>
    <xf numFmtId="172" fontId="89" fillId="0" borderId="10" xfId="0" applyNumberFormat="1" applyFont="1" applyBorder="1" applyAlignment="1">
      <alignment/>
    </xf>
    <xf numFmtId="172" fontId="89" fillId="0" borderId="10" xfId="0" applyNumberFormat="1" applyFont="1" applyBorder="1" applyAlignment="1">
      <alignment vertical="center" wrapText="1"/>
    </xf>
    <xf numFmtId="2" fontId="43" fillId="0" borderId="10" xfId="0" applyNumberFormat="1" applyFont="1" applyBorder="1" applyAlignment="1">
      <alignment vertical="center" wrapText="1"/>
    </xf>
    <xf numFmtId="2" fontId="43" fillId="0" borderId="10" xfId="0" applyNumberFormat="1" applyFont="1" applyBorder="1" applyAlignment="1">
      <alignment/>
    </xf>
    <xf numFmtId="172" fontId="89" fillId="0" borderId="10" xfId="0" applyNumberFormat="1" applyFont="1" applyBorder="1" applyAlignment="1">
      <alignment/>
    </xf>
    <xf numFmtId="172" fontId="43" fillId="44" borderId="27" xfId="0" applyNumberFormat="1" applyFont="1" applyFill="1" applyBorder="1" applyAlignment="1">
      <alignment horizontal="center"/>
    </xf>
    <xf numFmtId="0" fontId="38" fillId="44" borderId="11" xfId="0" applyFont="1" applyFill="1" applyBorder="1" applyAlignment="1">
      <alignment horizontal="center"/>
    </xf>
    <xf numFmtId="0" fontId="94" fillId="0" borderId="11" xfId="0" applyFont="1" applyBorder="1" applyAlignment="1">
      <alignment horizontal="center"/>
    </xf>
    <xf numFmtId="172" fontId="38" fillId="44" borderId="39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38" fillId="44" borderId="0" xfId="0" applyFont="1" applyFill="1" applyBorder="1" applyAlignment="1">
      <alignment horizontal="center"/>
    </xf>
    <xf numFmtId="172" fontId="38" fillId="44" borderId="68" xfId="0" applyNumberFormat="1" applyFont="1" applyFill="1" applyBorder="1" applyAlignment="1">
      <alignment horizontal="center"/>
    </xf>
    <xf numFmtId="172" fontId="38" fillId="44" borderId="27" xfId="0" applyNumberFormat="1" applyFont="1" applyFill="1" applyBorder="1" applyAlignment="1">
      <alignment horizontal="center"/>
    </xf>
    <xf numFmtId="0" fontId="38" fillId="44" borderId="19" xfId="0" applyFont="1" applyFill="1" applyBorder="1" applyAlignment="1">
      <alignment horizontal="center"/>
    </xf>
    <xf numFmtId="0" fontId="38" fillId="44" borderId="43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left"/>
    </xf>
    <xf numFmtId="172" fontId="5" fillId="53" borderId="10" xfId="0" applyNumberFormat="1" applyFont="1" applyFill="1" applyBorder="1" applyAlignment="1">
      <alignment horizontal="center" vertical="center"/>
    </xf>
    <xf numFmtId="2" fontId="5" fillId="44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172" fontId="5" fillId="53" borderId="11" xfId="0" applyNumberFormat="1" applyFont="1" applyFill="1" applyBorder="1" applyAlignment="1">
      <alignment horizontal="center" vertical="center"/>
    </xf>
    <xf numFmtId="173" fontId="5" fillId="44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25" xfId="54" applyFont="1" applyBorder="1" applyAlignment="1">
      <alignment horizontal="left" vertical="center"/>
      <protection/>
    </xf>
    <xf numFmtId="1" fontId="5" fillId="0" borderId="12" xfId="54" applyNumberFormat="1" applyFont="1" applyBorder="1" applyAlignment="1">
      <alignment horizontal="center" vertical="center"/>
      <protection/>
    </xf>
    <xf numFmtId="49" fontId="5" fillId="0" borderId="12" xfId="54" applyNumberFormat="1" applyFont="1" applyBorder="1" applyAlignment="1">
      <alignment horizontal="center" vertical="center"/>
      <protection/>
    </xf>
    <xf numFmtId="172" fontId="5" fillId="53" borderId="10" xfId="54" applyNumberFormat="1" applyFont="1" applyFill="1" applyBorder="1" applyAlignment="1">
      <alignment horizontal="center" vertical="center"/>
      <protection/>
    </xf>
    <xf numFmtId="172" fontId="5" fillId="0" borderId="12" xfId="54" applyNumberFormat="1" applyFont="1" applyBorder="1" applyAlignment="1">
      <alignment horizontal="center" vertical="center"/>
      <protection/>
    </xf>
    <xf numFmtId="173" fontId="5" fillId="44" borderId="10" xfId="54" applyNumberFormat="1" applyFont="1" applyFill="1" applyBorder="1" applyAlignment="1">
      <alignment horizontal="center" vertical="center"/>
      <protection/>
    </xf>
    <xf numFmtId="173" fontId="5" fillId="44" borderId="1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2" fontId="5" fillId="44" borderId="11" xfId="0" applyNumberFormat="1" applyFont="1" applyFill="1" applyBorder="1" applyAlignment="1">
      <alignment horizontal="center" vertical="center"/>
    </xf>
    <xf numFmtId="172" fontId="5" fillId="53" borderId="19" xfId="0" applyNumberFormat="1" applyFont="1" applyFill="1" applyBorder="1" applyAlignment="1">
      <alignment horizontal="center" vertical="center"/>
    </xf>
    <xf numFmtId="173" fontId="5" fillId="44" borderId="19" xfId="0" applyNumberFormat="1" applyFont="1" applyFill="1" applyBorder="1" applyAlignment="1">
      <alignment horizontal="center" vertical="center"/>
    </xf>
    <xf numFmtId="172" fontId="5" fillId="21" borderId="10" xfId="0" applyNumberFormat="1" applyFont="1" applyFill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1" fontId="5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172" fontId="5" fillId="0" borderId="15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172" fontId="5" fillId="53" borderId="10" xfId="0" applyNumberFormat="1" applyFont="1" applyFill="1" applyBorder="1" applyAlignment="1">
      <alignment horizontal="center" vertical="center"/>
    </xf>
    <xf numFmtId="172" fontId="5" fillId="0" borderId="10" xfId="54" applyNumberFormat="1" applyFont="1" applyBorder="1" applyAlignment="1">
      <alignment horizontal="center" vertical="center"/>
      <protection/>
    </xf>
    <xf numFmtId="173" fontId="5" fillId="0" borderId="10" xfId="54" applyNumberFormat="1" applyFont="1" applyBorder="1" applyAlignment="1">
      <alignment horizontal="center" vertical="center"/>
      <protection/>
    </xf>
    <xf numFmtId="172" fontId="3" fillId="0" borderId="10" xfId="0" applyNumberFormat="1" applyFont="1" applyBorder="1" applyAlignment="1">
      <alignment horizontal="center" vertical="center"/>
    </xf>
    <xf numFmtId="0" fontId="187" fillId="0" borderId="10" xfId="0" applyFont="1" applyBorder="1" applyAlignment="1">
      <alignment/>
    </xf>
    <xf numFmtId="49" fontId="187" fillId="0" borderId="10" xfId="0" applyNumberFormat="1" applyFont="1" applyBorder="1" applyAlignment="1">
      <alignment/>
    </xf>
    <xf numFmtId="49" fontId="3" fillId="0" borderId="24" xfId="0" applyNumberFormat="1" applyFont="1" applyBorder="1" applyAlignment="1">
      <alignment horizontal="center" vertical="center"/>
    </xf>
    <xf numFmtId="2" fontId="5" fillId="0" borderId="6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0" fontId="182" fillId="0" borderId="13" xfId="0" applyFont="1" applyBorder="1" applyAlignment="1">
      <alignment horizontal="center" vertical="center" wrapText="1"/>
    </xf>
    <xf numFmtId="0" fontId="182" fillId="0" borderId="19" xfId="0" applyFont="1" applyBorder="1" applyAlignment="1">
      <alignment horizontal="center" vertical="center" wrapText="1"/>
    </xf>
    <xf numFmtId="0" fontId="181" fillId="0" borderId="13" xfId="0" applyFont="1" applyBorder="1" applyAlignment="1">
      <alignment horizontal="center" vertical="center"/>
    </xf>
    <xf numFmtId="0" fontId="181" fillId="0" borderId="19" xfId="0" applyFont="1" applyBorder="1" applyAlignment="1">
      <alignment horizontal="center" vertical="center"/>
    </xf>
    <xf numFmtId="0" fontId="181" fillId="0" borderId="13" xfId="0" applyFont="1" applyBorder="1" applyAlignment="1">
      <alignment horizontal="center" vertical="center" wrapText="1"/>
    </xf>
    <xf numFmtId="0" fontId="181" fillId="0" borderId="19" xfId="0" applyFont="1" applyBorder="1" applyAlignment="1">
      <alignment horizontal="center" vertical="center" wrapText="1"/>
    </xf>
    <xf numFmtId="0" fontId="181" fillId="0" borderId="11" xfId="0" applyFont="1" applyBorder="1" applyAlignment="1">
      <alignment horizontal="center" vertical="center" wrapText="1"/>
    </xf>
    <xf numFmtId="172" fontId="181" fillId="0" borderId="13" xfId="0" applyNumberFormat="1" applyFont="1" applyBorder="1" applyAlignment="1">
      <alignment horizontal="center" vertical="center" wrapText="1"/>
    </xf>
    <xf numFmtId="172" fontId="181" fillId="0" borderId="19" xfId="0" applyNumberFormat="1" applyFont="1" applyBorder="1" applyAlignment="1">
      <alignment horizontal="center" vertical="center" wrapText="1"/>
    </xf>
    <xf numFmtId="172" fontId="181" fillId="0" borderId="11" xfId="0" applyNumberFormat="1" applyFont="1" applyBorder="1" applyAlignment="1">
      <alignment horizontal="center" vertical="center" wrapText="1"/>
    </xf>
    <xf numFmtId="0" fontId="182" fillId="0" borderId="11" xfId="0" applyFont="1" applyBorder="1" applyAlignment="1">
      <alignment horizontal="center" vertical="center" wrapText="1"/>
    </xf>
    <xf numFmtId="0" fontId="181" fillId="0" borderId="11" xfId="0" applyFont="1" applyBorder="1" applyAlignment="1">
      <alignment horizontal="center" vertical="center"/>
    </xf>
    <xf numFmtId="0" fontId="190" fillId="0" borderId="13" xfId="0" applyFont="1" applyBorder="1" applyAlignment="1">
      <alignment horizontal="center" vertical="center"/>
    </xf>
    <xf numFmtId="0" fontId="190" fillId="0" borderId="11" xfId="0" applyFont="1" applyBorder="1" applyAlignment="1">
      <alignment horizontal="center" vertical="center"/>
    </xf>
    <xf numFmtId="0" fontId="198" fillId="0" borderId="14" xfId="0" applyFont="1" applyBorder="1" applyAlignment="1">
      <alignment horizontal="center" vertical="center" wrapText="1"/>
    </xf>
    <xf numFmtId="0" fontId="198" fillId="0" borderId="15" xfId="0" applyFont="1" applyBorder="1" applyAlignment="1">
      <alignment horizontal="center" vertical="center" wrapText="1"/>
    </xf>
    <xf numFmtId="0" fontId="198" fillId="0" borderId="16" xfId="0" applyFont="1" applyBorder="1" applyAlignment="1">
      <alignment horizontal="center" vertical="center" wrapText="1"/>
    </xf>
    <xf numFmtId="0" fontId="181" fillId="0" borderId="10" xfId="0" applyFont="1" applyBorder="1" applyAlignment="1">
      <alignment horizontal="center" vertical="center" wrapText="1"/>
    </xf>
    <xf numFmtId="172" fontId="181" fillId="0" borderId="10" xfId="0" applyNumberFormat="1" applyFont="1" applyBorder="1" applyAlignment="1">
      <alignment horizontal="center" vertical="center" wrapText="1"/>
    </xf>
    <xf numFmtId="0" fontId="182" fillId="0" borderId="10" xfId="0" applyFont="1" applyBorder="1" applyAlignment="1">
      <alignment horizontal="center" vertical="center" wrapText="1"/>
    </xf>
    <xf numFmtId="0" fontId="181" fillId="0" borderId="10" xfId="0" applyFont="1" applyBorder="1" applyAlignment="1">
      <alignment horizontal="center" vertical="center"/>
    </xf>
    <xf numFmtId="172" fontId="181" fillId="0" borderId="13" xfId="0" applyNumberFormat="1" applyFont="1" applyBorder="1" applyAlignment="1">
      <alignment horizontal="center" vertical="center"/>
    </xf>
    <xf numFmtId="172" fontId="181" fillId="0" borderId="11" xfId="0" applyNumberFormat="1" applyFont="1" applyBorder="1" applyAlignment="1">
      <alignment horizontal="center" vertical="center"/>
    </xf>
    <xf numFmtId="0" fontId="205" fillId="0" borderId="13" xfId="0" applyFont="1" applyBorder="1" applyAlignment="1">
      <alignment horizontal="center" vertical="center" wrapText="1"/>
    </xf>
    <xf numFmtId="0" fontId="205" fillId="0" borderId="11" xfId="0" applyFont="1" applyBorder="1" applyAlignment="1">
      <alignment horizontal="center" vertical="center" wrapText="1"/>
    </xf>
    <xf numFmtId="172" fontId="181" fillId="0" borderId="10" xfId="0" applyNumberFormat="1" applyFont="1" applyBorder="1" applyAlignment="1">
      <alignment horizontal="center" vertical="center"/>
    </xf>
    <xf numFmtId="0" fontId="205" fillId="0" borderId="10" xfId="0" applyFont="1" applyBorder="1" applyAlignment="1">
      <alignment horizontal="center" vertical="center" wrapText="1"/>
    </xf>
    <xf numFmtId="0" fontId="190" fillId="0" borderId="10" xfId="0" applyFont="1" applyBorder="1" applyAlignment="1">
      <alignment horizontal="center" vertical="center"/>
    </xf>
    <xf numFmtId="0" fontId="206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207" fillId="0" borderId="10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207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172" fontId="61" fillId="0" borderId="13" xfId="0" applyNumberFormat="1" applyFont="1" applyBorder="1" applyAlignment="1">
      <alignment horizontal="center" vertical="center"/>
    </xf>
    <xf numFmtId="172" fontId="61" fillId="0" borderId="11" xfId="0" applyNumberFormat="1" applyFont="1" applyBorder="1" applyAlignment="1">
      <alignment horizontal="center" vertical="center"/>
    </xf>
    <xf numFmtId="0" fontId="118" fillId="0" borderId="13" xfId="0" applyFont="1" applyBorder="1" applyAlignment="1">
      <alignment horizontal="center" vertical="center" wrapText="1"/>
    </xf>
    <xf numFmtId="0" fontId="118" fillId="0" borderId="11" xfId="0" applyFont="1" applyBorder="1" applyAlignment="1">
      <alignment horizontal="center" vertical="center" wrapText="1"/>
    </xf>
    <xf numFmtId="0" fontId="190" fillId="0" borderId="19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172" fontId="181" fillId="0" borderId="19" xfId="0" applyNumberFormat="1" applyFont="1" applyBorder="1" applyAlignment="1">
      <alignment horizontal="center" vertical="center"/>
    </xf>
    <xf numFmtId="0" fontId="205" fillId="0" borderId="19" xfId="0" applyFont="1" applyBorder="1" applyAlignment="1">
      <alignment horizontal="center" vertical="center" wrapText="1"/>
    </xf>
    <xf numFmtId="0" fontId="206" fillId="0" borderId="13" xfId="0" applyFont="1" applyBorder="1" applyAlignment="1">
      <alignment horizontal="center" vertical="center" wrapText="1"/>
    </xf>
    <xf numFmtId="0" fontId="206" fillId="0" borderId="19" xfId="0" applyFont="1" applyBorder="1" applyAlignment="1">
      <alignment horizontal="center" vertical="center" wrapText="1"/>
    </xf>
    <xf numFmtId="0" fontId="206" fillId="0" borderId="11" xfId="0" applyFont="1" applyBorder="1" applyAlignment="1">
      <alignment horizontal="center" vertical="center" wrapText="1"/>
    </xf>
    <xf numFmtId="173" fontId="181" fillId="0" borderId="13" xfId="0" applyNumberFormat="1" applyFont="1" applyBorder="1" applyAlignment="1">
      <alignment horizontal="center" vertical="center"/>
    </xf>
    <xf numFmtId="173" fontId="181" fillId="0" borderId="11" xfId="0" applyNumberFormat="1" applyFont="1" applyBorder="1" applyAlignment="1">
      <alignment horizontal="center" vertical="center"/>
    </xf>
    <xf numFmtId="0" fontId="208" fillId="0" borderId="13" xfId="0" applyFont="1" applyBorder="1" applyAlignment="1">
      <alignment horizontal="center" vertical="center" wrapText="1"/>
    </xf>
    <xf numFmtId="0" fontId="208" fillId="0" borderId="19" xfId="0" applyFont="1" applyBorder="1" applyAlignment="1">
      <alignment horizontal="center" vertical="center" wrapText="1"/>
    </xf>
    <xf numFmtId="0" fontId="208" fillId="0" borderId="11" xfId="0" applyFont="1" applyBorder="1" applyAlignment="1">
      <alignment horizontal="center" vertical="center" wrapText="1"/>
    </xf>
    <xf numFmtId="0" fontId="190" fillId="0" borderId="13" xfId="0" applyFont="1" applyBorder="1" applyAlignment="1">
      <alignment horizontal="center" vertical="center" wrapText="1"/>
    </xf>
    <xf numFmtId="0" fontId="190" fillId="0" borderId="19" xfId="0" applyFont="1" applyBorder="1" applyAlignment="1">
      <alignment horizontal="center" vertical="center" wrapText="1"/>
    </xf>
    <xf numFmtId="0" fontId="190" fillId="0" borderId="11" xfId="0" applyFont="1" applyBorder="1" applyAlignment="1">
      <alignment horizontal="center" vertical="center" wrapText="1"/>
    </xf>
    <xf numFmtId="172" fontId="190" fillId="0" borderId="13" xfId="0" applyNumberFormat="1" applyFont="1" applyBorder="1" applyAlignment="1">
      <alignment horizontal="center" vertical="center" wrapText="1"/>
    </xf>
    <xf numFmtId="172" fontId="190" fillId="0" borderId="19" xfId="0" applyNumberFormat="1" applyFont="1" applyBorder="1" applyAlignment="1">
      <alignment horizontal="center" vertical="center" wrapText="1"/>
    </xf>
    <xf numFmtId="172" fontId="190" fillId="0" borderId="11" xfId="0" applyNumberFormat="1" applyFont="1" applyBorder="1" applyAlignment="1">
      <alignment horizontal="center" vertical="center" wrapText="1"/>
    </xf>
    <xf numFmtId="0" fontId="20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7" fillId="44" borderId="14" xfId="0" applyFont="1" applyFill="1" applyBorder="1" applyAlignment="1">
      <alignment horizontal="center" vertical="center"/>
    </xf>
    <xf numFmtId="0" fontId="27" fillId="44" borderId="15" xfId="0" applyFont="1" applyFill="1" applyBorder="1" applyAlignment="1">
      <alignment horizontal="center" vertical="center"/>
    </xf>
    <xf numFmtId="0" fontId="27" fillId="44" borderId="16" xfId="0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190" fillId="0" borderId="10" xfId="0" applyFont="1" applyBorder="1" applyAlignment="1">
      <alignment horizontal="center" vertical="center" wrapText="1"/>
    </xf>
    <xf numFmtId="172" fontId="190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09" fillId="0" borderId="10" xfId="0" applyNumberFormat="1" applyFont="1" applyBorder="1" applyAlignment="1">
      <alignment horizontal="center" vertical="center" wrapText="1"/>
    </xf>
    <xf numFmtId="173" fontId="27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wrapText="1"/>
    </xf>
    <xf numFmtId="0" fontId="25" fillId="41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61" fillId="0" borderId="13" xfId="0" applyFont="1" applyBorder="1" applyAlignment="1">
      <alignment horizontal="center" vertical="center" textRotation="90"/>
    </xf>
    <xf numFmtId="0" fontId="61" fillId="0" borderId="19" xfId="0" applyFont="1" applyBorder="1" applyAlignment="1">
      <alignment horizontal="center" vertical="center" textRotation="90"/>
    </xf>
    <xf numFmtId="0" fontId="61" fillId="0" borderId="11" xfId="0" applyFont="1" applyBorder="1" applyAlignment="1">
      <alignment horizontal="center" vertical="center" textRotation="90"/>
    </xf>
    <xf numFmtId="0" fontId="61" fillId="0" borderId="10" xfId="0" applyFont="1" applyBorder="1" applyAlignment="1">
      <alignment horizontal="center" vertical="center" textRotation="90"/>
    </xf>
    <xf numFmtId="0" fontId="61" fillId="0" borderId="13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textRotation="90" wrapText="1"/>
    </xf>
    <xf numFmtId="0" fontId="61" fillId="0" borderId="19" xfId="0" applyFont="1" applyBorder="1" applyAlignment="1">
      <alignment horizontal="center" vertical="center" textRotation="90" wrapText="1"/>
    </xf>
    <xf numFmtId="0" fontId="61" fillId="0" borderId="11" xfId="0" applyFont="1" applyBorder="1" applyAlignment="1">
      <alignment horizontal="center" vertical="center" textRotation="90" wrapText="1"/>
    </xf>
    <xf numFmtId="0" fontId="62" fillId="32" borderId="0" xfId="0" applyFont="1" applyFill="1" applyAlignment="1">
      <alignment horizontal="center"/>
    </xf>
    <xf numFmtId="0" fontId="63" fillId="32" borderId="0" xfId="0" applyFont="1" applyFill="1" applyAlignment="1">
      <alignment horizontal="center"/>
    </xf>
    <xf numFmtId="0" fontId="29" fillId="32" borderId="0" xfId="0" applyFont="1" applyFill="1" applyBorder="1" applyAlignment="1">
      <alignment/>
    </xf>
    <xf numFmtId="0" fontId="31" fillId="34" borderId="17" xfId="0" applyFont="1" applyFill="1" applyBorder="1" applyAlignment="1">
      <alignment horizontal="center" vertical="top" wrapText="1"/>
    </xf>
    <xf numFmtId="0" fontId="31" fillId="34" borderId="12" xfId="0" applyFont="1" applyFill="1" applyBorder="1" applyAlignment="1">
      <alignment horizontal="center" vertical="top" wrapText="1"/>
    </xf>
    <xf numFmtId="0" fontId="31" fillId="34" borderId="18" xfId="0" applyFont="1" applyFill="1" applyBorder="1" applyAlignment="1">
      <alignment horizontal="center" vertical="top" wrapText="1"/>
    </xf>
    <xf numFmtId="0" fontId="31" fillId="34" borderId="14" xfId="0" applyFont="1" applyFill="1" applyBorder="1" applyAlignment="1">
      <alignment horizontal="center" vertical="top" wrapText="1"/>
    </xf>
    <xf numFmtId="0" fontId="31" fillId="34" borderId="15" xfId="0" applyFont="1" applyFill="1" applyBorder="1" applyAlignment="1">
      <alignment horizontal="center" vertical="top" wrapText="1"/>
    </xf>
    <xf numFmtId="0" fontId="31" fillId="34" borderId="75" xfId="0" applyFont="1" applyFill="1" applyBorder="1" applyAlignment="1">
      <alignment horizontal="center" vertical="top" wrapText="1"/>
    </xf>
    <xf numFmtId="0" fontId="31" fillId="34" borderId="24" xfId="0" applyFont="1" applyFill="1" applyBorder="1" applyAlignment="1">
      <alignment horizontal="center" vertical="top" wrapText="1"/>
    </xf>
    <xf numFmtId="0" fontId="31" fillId="34" borderId="61" xfId="0" applyFont="1" applyFill="1" applyBorder="1" applyAlignment="1">
      <alignment horizontal="center" vertical="top" wrapText="1"/>
    </xf>
    <xf numFmtId="0" fontId="107" fillId="44" borderId="0" xfId="0" applyFont="1" applyFill="1" applyBorder="1" applyAlignment="1">
      <alignment horizontal="center" vertical="top" wrapText="1"/>
    </xf>
    <xf numFmtId="0" fontId="107" fillId="44" borderId="14" xfId="0" applyFont="1" applyFill="1" applyBorder="1" applyAlignment="1">
      <alignment horizontal="center" vertical="top" wrapText="1"/>
    </xf>
    <xf numFmtId="0" fontId="107" fillId="44" borderId="15" xfId="0" applyFont="1" applyFill="1" applyBorder="1" applyAlignment="1">
      <alignment horizontal="center" vertical="top" wrapText="1"/>
    </xf>
    <xf numFmtId="0" fontId="107" fillId="44" borderId="16" xfId="0" applyFont="1" applyFill="1" applyBorder="1" applyAlignment="1">
      <alignment horizontal="center" vertical="top" wrapText="1"/>
    </xf>
    <xf numFmtId="0" fontId="31" fillId="34" borderId="25" xfId="0" applyFont="1" applyFill="1" applyBorder="1" applyAlignment="1">
      <alignment horizontal="center" vertical="top" wrapText="1"/>
    </xf>
    <xf numFmtId="0" fontId="31" fillId="34" borderId="0" xfId="0" applyFont="1" applyFill="1" applyBorder="1" applyAlignment="1">
      <alignment horizontal="center" vertical="top" wrapText="1"/>
    </xf>
    <xf numFmtId="0" fontId="31" fillId="34" borderId="59" xfId="0" applyFont="1" applyFill="1" applyBorder="1" applyAlignment="1">
      <alignment horizontal="center" vertical="top" wrapText="1"/>
    </xf>
    <xf numFmtId="0" fontId="16" fillId="34" borderId="75" xfId="0" applyFont="1" applyFill="1" applyBorder="1" applyAlignment="1">
      <alignment vertical="top" wrapText="1"/>
    </xf>
    <xf numFmtId="0" fontId="16" fillId="34" borderId="24" xfId="0" applyFont="1" applyFill="1" applyBorder="1" applyAlignment="1">
      <alignment vertical="top" wrapText="1"/>
    </xf>
    <xf numFmtId="0" fontId="17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72" fontId="14" fillId="0" borderId="12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2" fillId="42" borderId="10" xfId="0" applyFont="1" applyFill="1" applyBorder="1" applyAlignment="1">
      <alignment horizontal="center"/>
    </xf>
    <xf numFmtId="0" fontId="18" fillId="0" borderId="4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textRotation="90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9" fillId="0" borderId="4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5" fillId="21" borderId="14" xfId="0" applyFont="1" applyFill="1" applyBorder="1" applyAlignment="1">
      <alignment horizontal="center" vertical="center"/>
    </xf>
    <xf numFmtId="0" fontId="5" fillId="21" borderId="15" xfId="0" applyFont="1" applyFill="1" applyBorder="1" applyAlignment="1">
      <alignment horizontal="center" vertical="center"/>
    </xf>
    <xf numFmtId="0" fontId="5" fillId="21" borderId="16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center" textRotation="90" wrapText="1"/>
    </xf>
    <xf numFmtId="0" fontId="4" fillId="34" borderId="13" xfId="0" applyFont="1" applyFill="1" applyBorder="1" applyAlignment="1">
      <alignment horizontal="center" vertical="center" textRotation="90" wrapText="1"/>
    </xf>
    <xf numFmtId="0" fontId="4" fillId="34" borderId="19" xfId="0" applyFont="1" applyFill="1" applyBorder="1" applyAlignment="1">
      <alignment horizontal="center" vertical="center" textRotation="90" wrapText="1"/>
    </xf>
    <xf numFmtId="0" fontId="4" fillId="34" borderId="11" xfId="0" applyFont="1" applyFill="1" applyBorder="1" applyAlignment="1">
      <alignment horizontal="center" vertical="center" textRotation="90" wrapText="1"/>
    </xf>
    <xf numFmtId="49" fontId="3" fillId="34" borderId="13" xfId="0" applyNumberFormat="1" applyFont="1" applyFill="1" applyBorder="1" applyAlignment="1">
      <alignment horizontal="center" vertical="center" textRotation="90" wrapText="1"/>
    </xf>
    <xf numFmtId="49" fontId="3" fillId="34" borderId="19" xfId="0" applyNumberFormat="1" applyFont="1" applyFill="1" applyBorder="1" applyAlignment="1">
      <alignment horizontal="center" vertical="center" textRotation="90" wrapText="1"/>
    </xf>
    <xf numFmtId="49" fontId="3" fillId="34" borderId="11" xfId="0" applyNumberFormat="1" applyFont="1" applyFill="1" applyBorder="1" applyAlignment="1">
      <alignment horizontal="center" vertical="center" textRotation="90" wrapText="1"/>
    </xf>
    <xf numFmtId="0" fontId="2" fillId="32" borderId="0" xfId="0" applyFont="1" applyFill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32" borderId="24" xfId="0" applyFont="1" applyFill="1" applyBorder="1" applyAlignment="1">
      <alignment horizontal="left"/>
    </xf>
    <xf numFmtId="172" fontId="3" fillId="34" borderId="13" xfId="0" applyNumberFormat="1" applyFont="1" applyFill="1" applyBorder="1" applyAlignment="1">
      <alignment horizontal="center" vertical="center" textRotation="90" wrapText="1"/>
    </xf>
    <xf numFmtId="172" fontId="3" fillId="34" borderId="19" xfId="0" applyNumberFormat="1" applyFont="1" applyFill="1" applyBorder="1" applyAlignment="1">
      <alignment horizontal="center" vertical="center" textRotation="90" wrapText="1"/>
    </xf>
    <xf numFmtId="172" fontId="3" fillId="34" borderId="11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 textRotation="90" wrapText="1"/>
    </xf>
    <xf numFmtId="172" fontId="3" fillId="0" borderId="19" xfId="0" applyNumberFormat="1" applyFont="1" applyBorder="1" applyAlignment="1">
      <alignment horizontal="center" vertical="center" textRotation="90" wrapText="1"/>
    </xf>
    <xf numFmtId="172" fontId="3" fillId="0" borderId="11" xfId="0" applyNumberFormat="1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distributed"/>
    </xf>
    <xf numFmtId="0" fontId="6" fillId="0" borderId="19" xfId="0" applyFont="1" applyBorder="1" applyAlignment="1">
      <alignment horizontal="center" vertical="distributed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6" fillId="0" borderId="13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38" fillId="0" borderId="0" xfId="0" applyFont="1" applyAlignment="1">
      <alignment horizontal="center"/>
    </xf>
    <xf numFmtId="0" fontId="0" fillId="0" borderId="0" xfId="0" applyBorder="1" applyAlignment="1">
      <alignment/>
    </xf>
    <xf numFmtId="0" fontId="52" fillId="42" borderId="14" xfId="0" applyFont="1" applyFill="1" applyBorder="1" applyAlignment="1">
      <alignment horizontal="center" vertical="center" wrapText="1"/>
    </xf>
    <xf numFmtId="0" fontId="52" fillId="42" borderId="15" xfId="0" applyFont="1" applyFill="1" applyBorder="1" applyAlignment="1">
      <alignment horizontal="center" vertical="center" wrapText="1"/>
    </xf>
    <xf numFmtId="0" fontId="52" fillId="42" borderId="16" xfId="0" applyFont="1" applyFill="1" applyBorder="1" applyAlignment="1">
      <alignment horizontal="center" vertical="center" wrapText="1"/>
    </xf>
    <xf numFmtId="0" fontId="122" fillId="0" borderId="14" xfId="0" applyFont="1" applyBorder="1" applyAlignment="1">
      <alignment horizontal="center"/>
    </xf>
    <xf numFmtId="0" fontId="122" fillId="0" borderId="15" xfId="0" applyFont="1" applyBorder="1" applyAlignment="1">
      <alignment horizontal="center"/>
    </xf>
    <xf numFmtId="0" fontId="122" fillId="0" borderId="16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103" xfId="0" applyFont="1" applyBorder="1" applyAlignment="1">
      <alignment horizontal="center" vertical="top" wrapText="1"/>
    </xf>
    <xf numFmtId="0" fontId="52" fillId="0" borderId="94" xfId="0" applyFont="1" applyFill="1" applyBorder="1" applyAlignment="1">
      <alignment horizontal="center" vertical="top" wrapText="1"/>
    </xf>
    <xf numFmtId="0" fontId="52" fillId="0" borderId="24" xfId="0" applyFont="1" applyFill="1" applyBorder="1" applyAlignment="1">
      <alignment horizontal="center" vertical="top" wrapText="1"/>
    </xf>
    <xf numFmtId="0" fontId="52" fillId="0" borderId="61" xfId="0" applyFont="1" applyFill="1" applyBorder="1" applyAlignment="1">
      <alignment horizontal="center" vertical="top" wrapText="1"/>
    </xf>
    <xf numFmtId="0" fontId="52" fillId="0" borderId="103" xfId="0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center" vertical="top" wrapText="1"/>
    </xf>
    <xf numFmtId="0" fontId="52" fillId="42" borderId="14" xfId="0" applyFont="1" applyFill="1" applyBorder="1" applyAlignment="1">
      <alignment horizontal="center" vertical="top" wrapText="1"/>
    </xf>
    <xf numFmtId="0" fontId="52" fillId="42" borderId="15" xfId="0" applyFont="1" applyFill="1" applyBorder="1" applyAlignment="1">
      <alignment horizontal="center" vertical="top" wrapText="1"/>
    </xf>
    <xf numFmtId="0" fontId="52" fillId="42" borderId="16" xfId="0" applyFont="1" applyFill="1" applyBorder="1" applyAlignment="1">
      <alignment horizontal="center" vertical="top" wrapText="1"/>
    </xf>
    <xf numFmtId="0" fontId="52" fillId="0" borderId="94" xfId="0" applyFont="1" applyFill="1" applyBorder="1" applyAlignment="1">
      <alignment horizontal="center" vertical="top" wrapText="1"/>
    </xf>
    <xf numFmtId="0" fontId="52" fillId="42" borderId="75" xfId="0" applyFont="1" applyFill="1" applyBorder="1" applyAlignment="1">
      <alignment horizontal="center" vertical="top" wrapText="1"/>
    </xf>
    <xf numFmtId="0" fontId="52" fillId="42" borderId="24" xfId="0" applyFont="1" applyFill="1" applyBorder="1" applyAlignment="1">
      <alignment horizontal="center" vertical="top" wrapText="1"/>
    </xf>
    <xf numFmtId="0" fontId="52" fillId="42" borderId="61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4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2" fillId="0" borderId="18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41" fillId="32" borderId="0" xfId="0" applyFont="1" applyFill="1" applyAlignment="1">
      <alignment horizontal="left"/>
    </xf>
    <xf numFmtId="0" fontId="41" fillId="32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34" borderId="25" xfId="0" applyFont="1" applyFill="1" applyBorder="1" applyAlignment="1">
      <alignment horizontal="center"/>
    </xf>
    <xf numFmtId="0" fontId="16" fillId="34" borderId="5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2" fillId="38" borderId="26" xfId="0" applyFont="1" applyFill="1" applyBorder="1" applyAlignment="1">
      <alignment horizontal="center"/>
    </xf>
    <xf numFmtId="0" fontId="42" fillId="38" borderId="44" xfId="0" applyFont="1" applyFill="1" applyBorder="1" applyAlignment="1">
      <alignment horizontal="center"/>
    </xf>
    <xf numFmtId="0" fontId="42" fillId="38" borderId="45" xfId="0" applyFont="1" applyFill="1" applyBorder="1" applyAlignment="1">
      <alignment horizontal="center"/>
    </xf>
    <xf numFmtId="0" fontId="16" fillId="0" borderId="104" xfId="0" applyFont="1" applyBorder="1" applyAlignment="1">
      <alignment horizontal="center"/>
    </xf>
    <xf numFmtId="0" fontId="16" fillId="0" borderId="105" xfId="0" applyFont="1" applyBorder="1" applyAlignment="1">
      <alignment horizontal="center"/>
    </xf>
    <xf numFmtId="0" fontId="16" fillId="0" borderId="97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6" fillId="0" borderId="14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17" fillId="0" borderId="94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left"/>
    </xf>
    <xf numFmtId="0" fontId="17" fillId="0" borderId="44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0" fontId="17" fillId="0" borderId="26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6" fillId="0" borderId="13" xfId="48" applyFont="1" applyFill="1" applyBorder="1" applyAlignment="1">
      <alignment horizontal="center" vertical="center"/>
      <protection/>
    </xf>
    <xf numFmtId="0" fontId="16" fillId="0" borderId="11" xfId="48" applyFont="1" applyFill="1" applyBorder="1" applyAlignment="1">
      <alignment horizontal="center" vertical="center"/>
      <protection/>
    </xf>
    <xf numFmtId="0" fontId="57" fillId="0" borderId="103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/>
    </xf>
    <xf numFmtId="0" fontId="57" fillId="0" borderId="88" xfId="0" applyFont="1" applyFill="1" applyBorder="1" applyAlignment="1">
      <alignment horizontal="center"/>
    </xf>
    <xf numFmtId="0" fontId="36" fillId="0" borderId="81" xfId="48" applyFont="1" applyFill="1" applyBorder="1" applyAlignment="1">
      <alignment horizontal="center" vertical="center"/>
      <protection/>
    </xf>
    <xf numFmtId="0" fontId="36" fillId="0" borderId="80" xfId="48" applyFont="1" applyFill="1" applyBorder="1" applyAlignment="1">
      <alignment horizontal="center" vertical="center"/>
      <protection/>
    </xf>
    <xf numFmtId="170" fontId="11" fillId="0" borderId="24" xfId="42" applyFont="1" applyFill="1" applyBorder="1" applyAlignment="1">
      <alignment horizontal="left"/>
    </xf>
    <xf numFmtId="0" fontId="16" fillId="0" borderId="34" xfId="48" applyFont="1" applyFill="1" applyBorder="1" applyAlignment="1">
      <alignment horizontal="center"/>
      <protection/>
    </xf>
    <xf numFmtId="0" fontId="16" fillId="0" borderId="31" xfId="48" applyFont="1" applyFill="1" applyBorder="1" applyAlignment="1">
      <alignment horizontal="center" vertical="center"/>
      <protection/>
    </xf>
    <xf numFmtId="0" fontId="16" fillId="0" borderId="19" xfId="48" applyFont="1" applyFill="1" applyBorder="1" applyAlignment="1">
      <alignment horizontal="center" vertical="center"/>
      <protection/>
    </xf>
    <xf numFmtId="0" fontId="16" fillId="0" borderId="33" xfId="48" applyFont="1" applyFill="1" applyBorder="1" applyAlignment="1">
      <alignment horizontal="center" vertical="center"/>
      <protection/>
    </xf>
    <xf numFmtId="0" fontId="16" fillId="0" borderId="64" xfId="48" applyFont="1" applyFill="1" applyBorder="1" applyAlignment="1">
      <alignment horizontal="center" vertical="center"/>
      <protection/>
    </xf>
    <xf numFmtId="0" fontId="16" fillId="0" borderId="73" xfId="48" applyFont="1" applyFill="1" applyBorder="1" applyAlignment="1">
      <alignment horizontal="center" vertical="center"/>
      <protection/>
    </xf>
    <xf numFmtId="0" fontId="16" fillId="0" borderId="25" xfId="48" applyFont="1" applyFill="1" applyBorder="1" applyAlignment="1">
      <alignment horizontal="center"/>
      <protection/>
    </xf>
    <xf numFmtId="0" fontId="16" fillId="0" borderId="0" xfId="48" applyFont="1" applyFill="1" applyBorder="1" applyAlignment="1">
      <alignment horizontal="center"/>
      <protection/>
    </xf>
    <xf numFmtId="0" fontId="16" fillId="0" borderId="59" xfId="48" applyFont="1" applyFill="1" applyBorder="1" applyAlignment="1">
      <alignment horizontal="center"/>
      <protection/>
    </xf>
    <xf numFmtId="0" fontId="36" fillId="0" borderId="13" xfId="48" applyFont="1" applyFill="1" applyBorder="1" applyAlignment="1">
      <alignment horizontal="center" vertical="center" wrapText="1"/>
      <protection/>
    </xf>
    <xf numFmtId="0" fontId="36" fillId="0" borderId="19" xfId="48" applyFont="1" applyFill="1" applyBorder="1" applyAlignment="1">
      <alignment horizontal="center" vertical="center" wrapText="1"/>
      <protection/>
    </xf>
    <xf numFmtId="0" fontId="36" fillId="0" borderId="11" xfId="48" applyFont="1" applyFill="1" applyBorder="1" applyAlignment="1">
      <alignment horizontal="center" vertical="center" wrapText="1"/>
      <protection/>
    </xf>
    <xf numFmtId="0" fontId="16" fillId="0" borderId="10" xfId="48" applyFont="1" applyFill="1" applyBorder="1" applyAlignment="1">
      <alignment horizontal="center" wrapText="1"/>
      <protection/>
    </xf>
    <xf numFmtId="0" fontId="36" fillId="0" borderId="13" xfId="48" applyFont="1" applyFill="1" applyBorder="1" applyAlignment="1">
      <alignment horizontal="center" vertical="center"/>
      <protection/>
    </xf>
    <xf numFmtId="0" fontId="36" fillId="0" borderId="11" xfId="48" applyFont="1" applyFill="1" applyBorder="1" applyAlignment="1">
      <alignment horizontal="center" vertical="center"/>
      <protection/>
    </xf>
    <xf numFmtId="0" fontId="18" fillId="0" borderId="13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9" xfId="0" applyBorder="1" applyAlignment="1">
      <alignment horizontal="center"/>
    </xf>
    <xf numFmtId="0" fontId="54" fillId="0" borderId="26" xfId="0" applyFont="1" applyFill="1" applyBorder="1" applyAlignment="1">
      <alignment horizontal="center"/>
    </xf>
    <xf numFmtId="0" fontId="54" fillId="0" borderId="44" xfId="0" applyFont="1" applyFill="1" applyBorder="1" applyAlignment="1">
      <alignment horizontal="center"/>
    </xf>
    <xf numFmtId="0" fontId="54" fillId="0" borderId="65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6" fillId="0" borderId="19" xfId="0" applyFont="1" applyFill="1" applyBorder="1" applyAlignment="1">
      <alignment horizontal="center"/>
    </xf>
    <xf numFmtId="49" fontId="47" fillId="0" borderId="14" xfId="0" applyNumberFormat="1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/>
    </xf>
    <xf numFmtId="49" fontId="47" fillId="0" borderId="16" xfId="0" applyNumberFormat="1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center" vertical="center"/>
    </xf>
    <xf numFmtId="0" fontId="68" fillId="48" borderId="26" xfId="0" applyFont="1" applyFill="1" applyBorder="1" applyAlignment="1">
      <alignment horizontal="center" vertical="center"/>
    </xf>
    <xf numFmtId="0" fontId="68" fillId="48" borderId="44" xfId="0" applyFont="1" applyFill="1" applyBorder="1" applyAlignment="1">
      <alignment horizontal="center" vertical="center"/>
    </xf>
    <xf numFmtId="0" fontId="68" fillId="48" borderId="45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47" fillId="42" borderId="13" xfId="0" applyFont="1" applyFill="1" applyBorder="1" applyAlignment="1">
      <alignment horizontal="center" vertical="center"/>
    </xf>
    <xf numFmtId="0" fontId="47" fillId="42" borderId="26" xfId="0" applyFont="1" applyFill="1" applyBorder="1" applyAlignment="1">
      <alignment horizontal="center" vertical="center"/>
    </xf>
    <xf numFmtId="0" fontId="47" fillId="42" borderId="44" xfId="0" applyFont="1" applyFill="1" applyBorder="1" applyAlignment="1">
      <alignment horizontal="center" vertical="center"/>
    </xf>
    <xf numFmtId="0" fontId="47" fillId="42" borderId="45" xfId="0" applyFont="1" applyFill="1" applyBorder="1" applyAlignment="1">
      <alignment horizontal="center" vertical="center"/>
    </xf>
    <xf numFmtId="49" fontId="47" fillId="35" borderId="13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center"/>
    </xf>
    <xf numFmtId="0" fontId="47" fillId="48" borderId="43" xfId="0" applyFont="1" applyFill="1" applyBorder="1" applyAlignment="1">
      <alignment horizontal="center" vertical="center"/>
    </xf>
    <xf numFmtId="0" fontId="47" fillId="48" borderId="60" xfId="0" applyFont="1" applyFill="1" applyBorder="1" applyAlignment="1">
      <alignment horizontal="center" vertical="center"/>
    </xf>
    <xf numFmtId="0" fontId="47" fillId="48" borderId="45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66" fillId="32" borderId="0" xfId="0" applyFont="1" applyFill="1" applyAlignment="1">
      <alignment horizontal="center"/>
    </xf>
    <xf numFmtId="49" fontId="47" fillId="34" borderId="10" xfId="0" applyNumberFormat="1" applyFont="1" applyFill="1" applyBorder="1" applyAlignment="1">
      <alignment horizontal="center" vertical="center" textRotation="90" wrapText="1"/>
    </xf>
    <xf numFmtId="49" fontId="47" fillId="34" borderId="13" xfId="0" applyNumberFormat="1" applyFont="1" applyFill="1" applyBorder="1" applyAlignment="1">
      <alignment horizontal="center" vertical="center" textRotation="90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66" fillId="32" borderId="24" xfId="0" applyFont="1" applyFill="1" applyBorder="1" applyAlignment="1">
      <alignment horizontal="center"/>
    </xf>
    <xf numFmtId="0" fontId="66" fillId="32" borderId="14" xfId="0" applyFont="1" applyFill="1" applyBorder="1" applyAlignment="1">
      <alignment horizontal="center"/>
    </xf>
    <xf numFmtId="0" fontId="66" fillId="32" borderId="15" xfId="0" applyFont="1" applyFill="1" applyBorder="1" applyAlignment="1">
      <alignment horizontal="center"/>
    </xf>
    <xf numFmtId="0" fontId="66" fillId="32" borderId="12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8" fillId="48" borderId="26" xfId="0" applyFont="1" applyFill="1" applyBorder="1" applyAlignment="1">
      <alignment horizontal="center" vertical="center"/>
    </xf>
    <xf numFmtId="0" fontId="48" fillId="48" borderId="44" xfId="0" applyFont="1" applyFill="1" applyBorder="1" applyAlignment="1">
      <alignment horizontal="center" vertical="center"/>
    </xf>
    <xf numFmtId="0" fontId="48" fillId="48" borderId="0" xfId="0" applyFont="1" applyFill="1" applyBorder="1" applyAlignment="1">
      <alignment horizontal="center" vertical="center"/>
    </xf>
    <xf numFmtId="0" fontId="48" fillId="48" borderId="64" xfId="0" applyFont="1" applyFill="1" applyBorder="1" applyAlignment="1">
      <alignment horizontal="center" vertical="center"/>
    </xf>
    <xf numFmtId="0" fontId="48" fillId="42" borderId="106" xfId="0" applyFont="1" applyFill="1" applyBorder="1" applyAlignment="1">
      <alignment horizontal="center" vertical="center"/>
    </xf>
    <xf numFmtId="0" fontId="48" fillId="42" borderId="107" xfId="0" applyFont="1" applyFill="1" applyBorder="1" applyAlignment="1">
      <alignment horizontal="center" vertical="center"/>
    </xf>
    <xf numFmtId="0" fontId="48" fillId="42" borderId="108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48" borderId="45" xfId="0" applyFont="1" applyFill="1" applyBorder="1" applyAlignment="1">
      <alignment horizontal="center" vertical="center"/>
    </xf>
    <xf numFmtId="0" fontId="47" fillId="48" borderId="26" xfId="0" applyFont="1" applyFill="1" applyBorder="1" applyAlignment="1">
      <alignment horizontal="center" vertical="center"/>
    </xf>
    <xf numFmtId="0" fontId="47" fillId="48" borderId="44" xfId="0" applyFont="1" applyFill="1" applyBorder="1" applyAlignment="1">
      <alignment horizontal="center" vertical="center"/>
    </xf>
    <xf numFmtId="0" fontId="47" fillId="48" borderId="40" xfId="0" applyFont="1" applyFill="1" applyBorder="1" applyAlignment="1">
      <alignment horizontal="center" vertical="center"/>
    </xf>
    <xf numFmtId="0" fontId="47" fillId="48" borderId="74" xfId="0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 horizontal="center" vertical="center"/>
    </xf>
    <xf numFmtId="0" fontId="82" fillId="0" borderId="15" xfId="0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2" fillId="42" borderId="10" xfId="0" applyFont="1" applyFill="1" applyBorder="1" applyAlignment="1">
      <alignment horizontal="center" vertical="center"/>
    </xf>
    <xf numFmtId="0" fontId="48" fillId="42" borderId="10" xfId="0" applyFont="1" applyFill="1" applyBorder="1" applyAlignment="1">
      <alignment horizontal="center" vertical="center"/>
    </xf>
    <xf numFmtId="0" fontId="47" fillId="48" borderId="32" xfId="0" applyFont="1" applyFill="1" applyBorder="1" applyAlignment="1">
      <alignment horizontal="center" vertical="center"/>
    </xf>
    <xf numFmtId="0" fontId="47" fillId="48" borderId="3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8" fillId="42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8" fillId="44" borderId="10" xfId="0" applyFont="1" applyFill="1" applyBorder="1" applyAlignment="1">
      <alignment horizontal="center" vertical="center"/>
    </xf>
    <xf numFmtId="0" fontId="48" fillId="48" borderId="66" xfId="0" applyFont="1" applyFill="1" applyBorder="1" applyAlignment="1">
      <alignment horizontal="center" vertical="center"/>
    </xf>
    <xf numFmtId="0" fontId="48" fillId="48" borderId="40" xfId="0" applyFont="1" applyFill="1" applyBorder="1" applyAlignment="1">
      <alignment horizontal="center" vertical="center"/>
    </xf>
    <xf numFmtId="0" fontId="48" fillId="48" borderId="74" xfId="0" applyFont="1" applyFill="1" applyBorder="1" applyAlignment="1">
      <alignment horizontal="center" vertical="center"/>
    </xf>
    <xf numFmtId="0" fontId="100" fillId="48" borderId="26" xfId="0" applyFont="1" applyFill="1" applyBorder="1" applyAlignment="1">
      <alignment horizontal="center" vertical="center"/>
    </xf>
    <xf numFmtId="0" fontId="100" fillId="48" borderId="44" xfId="0" applyFont="1" applyFill="1" applyBorder="1" applyAlignment="1">
      <alignment horizontal="center" vertical="center"/>
    </xf>
    <xf numFmtId="0" fontId="100" fillId="48" borderId="45" xfId="0" applyFont="1" applyFill="1" applyBorder="1" applyAlignment="1">
      <alignment horizontal="center" vertical="center"/>
    </xf>
    <xf numFmtId="0" fontId="48" fillId="42" borderId="14" xfId="0" applyFont="1" applyFill="1" applyBorder="1" applyAlignment="1">
      <alignment horizontal="center" vertical="center"/>
    </xf>
    <xf numFmtId="0" fontId="48" fillId="42" borderId="15" xfId="0" applyFont="1" applyFill="1" applyBorder="1" applyAlignment="1">
      <alignment horizontal="center" vertical="center"/>
    </xf>
    <xf numFmtId="0" fontId="48" fillId="42" borderId="16" xfId="0" applyFont="1" applyFill="1" applyBorder="1" applyAlignment="1">
      <alignment horizontal="center" vertical="center"/>
    </xf>
    <xf numFmtId="0" fontId="47" fillId="44" borderId="10" xfId="0" applyFont="1" applyFill="1" applyBorder="1" applyAlignment="1">
      <alignment horizontal="center" vertical="center"/>
    </xf>
    <xf numFmtId="0" fontId="48" fillId="42" borderId="26" xfId="0" applyFont="1" applyFill="1" applyBorder="1" applyAlignment="1">
      <alignment horizontal="center" vertical="center"/>
    </xf>
    <xf numFmtId="0" fontId="48" fillId="42" borderId="44" xfId="0" applyFont="1" applyFill="1" applyBorder="1" applyAlignment="1">
      <alignment horizontal="center" vertical="center"/>
    </xf>
    <xf numFmtId="0" fontId="48" fillId="42" borderId="45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0" fontId="68" fillId="32" borderId="14" xfId="0" applyFont="1" applyFill="1" applyBorder="1" applyAlignment="1">
      <alignment horizontal="center"/>
    </xf>
    <xf numFmtId="0" fontId="68" fillId="32" borderId="15" xfId="0" applyFont="1" applyFill="1" applyBorder="1" applyAlignment="1">
      <alignment horizontal="center"/>
    </xf>
    <xf numFmtId="0" fontId="68" fillId="32" borderId="12" xfId="0" applyFont="1" applyFill="1" applyBorder="1" applyAlignment="1">
      <alignment horizontal="center"/>
    </xf>
    <xf numFmtId="0" fontId="47" fillId="44" borderId="26" xfId="0" applyFont="1" applyFill="1" applyBorder="1" applyAlignment="1">
      <alignment horizontal="center" vertical="center"/>
    </xf>
    <xf numFmtId="0" fontId="47" fillId="44" borderId="44" xfId="0" applyFont="1" applyFill="1" applyBorder="1" applyAlignment="1">
      <alignment horizontal="center" vertical="center"/>
    </xf>
    <xf numFmtId="0" fontId="47" fillId="44" borderId="40" xfId="0" applyFont="1" applyFill="1" applyBorder="1" applyAlignment="1">
      <alignment horizontal="center" vertical="center"/>
    </xf>
    <xf numFmtId="0" fontId="47" fillId="44" borderId="74" xfId="0" applyFont="1" applyFill="1" applyBorder="1" applyAlignment="1">
      <alignment horizontal="center" vertical="center"/>
    </xf>
    <xf numFmtId="0" fontId="83" fillId="32" borderId="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6" fillId="0" borderId="16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0" fontId="43" fillId="0" borderId="95" xfId="0" applyFont="1" applyBorder="1" applyAlignment="1">
      <alignment horizontal="center"/>
    </xf>
    <xf numFmtId="0" fontId="43" fillId="0" borderId="109" xfId="0" applyFont="1" applyBorder="1" applyAlignment="1">
      <alignment horizontal="center"/>
    </xf>
    <xf numFmtId="0" fontId="43" fillId="0" borderId="96" xfId="0" applyFont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62" xfId="0" applyFill="1" applyBorder="1" applyAlignment="1">
      <alignment horizontal="center" vertical="center" wrapText="1"/>
    </xf>
    <xf numFmtId="0" fontId="0" fillId="34" borderId="63" xfId="0" applyFill="1" applyBorder="1" applyAlignment="1">
      <alignment horizontal="center" vertical="center" wrapText="1"/>
    </xf>
    <xf numFmtId="0" fontId="0" fillId="34" borderId="110" xfId="0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47" fillId="54" borderId="87" xfId="0" applyFont="1" applyFill="1" applyBorder="1" applyAlignment="1">
      <alignment horizontal="center" vertical="center"/>
    </xf>
    <xf numFmtId="0" fontId="9" fillId="55" borderId="87" xfId="0" applyFont="1" applyFill="1" applyBorder="1" applyAlignment="1">
      <alignment horizontal="center"/>
    </xf>
    <xf numFmtId="0" fontId="9" fillId="55" borderId="111" xfId="0" applyFont="1" applyFill="1" applyBorder="1" applyAlignment="1">
      <alignment horizontal="center"/>
    </xf>
    <xf numFmtId="0" fontId="9" fillId="55" borderId="12" xfId="0" applyFont="1" applyFill="1" applyBorder="1" applyAlignment="1">
      <alignment horizontal="center"/>
    </xf>
    <xf numFmtId="0" fontId="9" fillId="55" borderId="112" xfId="0" applyFont="1" applyFill="1" applyBorder="1" applyAlignment="1">
      <alignment horizontal="center"/>
    </xf>
    <xf numFmtId="0" fontId="9" fillId="55" borderId="71" xfId="0" applyFont="1" applyFill="1" applyBorder="1" applyAlignment="1">
      <alignment horizontal="center"/>
    </xf>
    <xf numFmtId="0" fontId="47" fillId="47" borderId="71" xfId="0" applyFont="1" applyFill="1" applyBorder="1" applyAlignment="1">
      <alignment horizontal="center" vertical="center"/>
    </xf>
    <xf numFmtId="0" fontId="47" fillId="54" borderId="71" xfId="0" applyFont="1" applyFill="1" applyBorder="1" applyAlignment="1">
      <alignment horizontal="center" vertical="center"/>
    </xf>
    <xf numFmtId="0" fontId="47" fillId="55" borderId="113" xfId="0" applyFont="1" applyFill="1" applyBorder="1" applyAlignment="1">
      <alignment horizontal="center" vertical="center"/>
    </xf>
    <xf numFmtId="0" fontId="23" fillId="44" borderId="14" xfId="0" applyFont="1" applyFill="1" applyBorder="1" applyAlignment="1">
      <alignment horizontal="center"/>
    </xf>
    <xf numFmtId="0" fontId="23" fillId="44" borderId="15" xfId="0" applyFont="1" applyFill="1" applyBorder="1" applyAlignment="1">
      <alignment horizontal="center"/>
    </xf>
    <xf numFmtId="0" fontId="23" fillId="44" borderId="16" xfId="0" applyFont="1" applyFill="1" applyBorder="1" applyAlignment="1">
      <alignment horizontal="center"/>
    </xf>
    <xf numFmtId="0" fontId="23" fillId="44" borderId="12" xfId="0" applyFont="1" applyFill="1" applyBorder="1" applyAlignment="1">
      <alignment horizontal="center"/>
    </xf>
    <xf numFmtId="0" fontId="23" fillId="44" borderId="18" xfId="0" applyFont="1" applyFill="1" applyBorder="1" applyAlignment="1">
      <alignment horizontal="center"/>
    </xf>
    <xf numFmtId="0" fontId="47" fillId="55" borderId="71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/>
    </xf>
    <xf numFmtId="0" fontId="41" fillId="0" borderId="46" xfId="0" applyFont="1" applyBorder="1" applyAlignment="1">
      <alignment horizontal="center"/>
    </xf>
    <xf numFmtId="0" fontId="72" fillId="44" borderId="46" xfId="0" applyFont="1" applyFill="1" applyBorder="1" applyAlignment="1">
      <alignment horizontal="center"/>
    </xf>
    <xf numFmtId="0" fontId="187" fillId="0" borderId="0" xfId="0" applyFont="1" applyAlignment="1">
      <alignment horizontal="center"/>
    </xf>
    <xf numFmtId="0" fontId="72" fillId="48" borderId="46" xfId="0" applyFont="1" applyFill="1" applyBorder="1" applyAlignment="1">
      <alignment horizontal="center"/>
    </xf>
    <xf numFmtId="0" fontId="72" fillId="44" borderId="46" xfId="0" applyFont="1" applyFill="1" applyBorder="1" applyAlignment="1">
      <alignment horizontal="center" vertical="center"/>
    </xf>
    <xf numFmtId="0" fontId="9" fillId="44" borderId="46" xfId="0" applyFont="1" applyFill="1" applyBorder="1" applyAlignment="1">
      <alignment horizontal="center" vertical="center"/>
    </xf>
    <xf numFmtId="2" fontId="72" fillId="44" borderId="86" xfId="0" applyNumberFormat="1" applyFont="1" applyFill="1" applyBorder="1" applyAlignment="1">
      <alignment horizontal="center"/>
    </xf>
    <xf numFmtId="0" fontId="72" fillId="44" borderId="47" xfId="0" applyFont="1" applyFill="1" applyBorder="1" applyAlignment="1">
      <alignment horizontal="center"/>
    </xf>
    <xf numFmtId="2" fontId="72" fillId="44" borderId="0" xfId="0" applyNumberFormat="1" applyFont="1" applyFill="1" applyBorder="1" applyAlignment="1">
      <alignment horizontal="center"/>
    </xf>
    <xf numFmtId="0" fontId="72" fillId="48" borderId="47" xfId="0" applyFont="1" applyFill="1" applyBorder="1" applyAlignment="1">
      <alignment horizontal="center"/>
    </xf>
    <xf numFmtId="0" fontId="47" fillId="56" borderId="46" xfId="0" applyFont="1" applyFill="1" applyBorder="1" applyAlignment="1">
      <alignment horizontal="center"/>
    </xf>
    <xf numFmtId="0" fontId="23" fillId="42" borderId="14" xfId="0" applyFont="1" applyFill="1" applyBorder="1" applyAlignment="1">
      <alignment horizontal="center"/>
    </xf>
    <xf numFmtId="0" fontId="23" fillId="42" borderId="15" xfId="0" applyFont="1" applyFill="1" applyBorder="1" applyAlignment="1">
      <alignment horizontal="center"/>
    </xf>
    <xf numFmtId="0" fontId="23" fillId="42" borderId="16" xfId="0" applyFont="1" applyFill="1" applyBorder="1" applyAlignment="1">
      <alignment horizontal="center"/>
    </xf>
    <xf numFmtId="0" fontId="41" fillId="0" borderId="46" xfId="0" applyFont="1" applyBorder="1" applyAlignment="1">
      <alignment horizontal="center" vertical="center" wrapText="1"/>
    </xf>
    <xf numFmtId="0" fontId="43" fillId="0" borderId="71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 wrapText="1"/>
    </xf>
    <xf numFmtId="0" fontId="65" fillId="0" borderId="71" xfId="0" applyFont="1" applyBorder="1" applyAlignment="1">
      <alignment horizontal="center" vertical="center" wrapText="1"/>
    </xf>
    <xf numFmtId="0" fontId="65" fillId="44" borderId="71" xfId="0" applyFont="1" applyFill="1" applyBorder="1" applyAlignment="1">
      <alignment horizontal="center" vertical="center"/>
    </xf>
    <xf numFmtId="0" fontId="39" fillId="44" borderId="71" xfId="0" applyFont="1" applyFill="1" applyBorder="1" applyAlignment="1">
      <alignment horizontal="center" vertical="center"/>
    </xf>
    <xf numFmtId="0" fontId="183" fillId="44" borderId="114" xfId="0" applyFont="1" applyFill="1" applyBorder="1" applyAlignment="1">
      <alignment horizontal="center" vertical="center"/>
    </xf>
    <xf numFmtId="0" fontId="183" fillId="44" borderId="115" xfId="0" applyFont="1" applyFill="1" applyBorder="1" applyAlignment="1">
      <alignment horizontal="center" vertical="center"/>
    </xf>
    <xf numFmtId="0" fontId="183" fillId="44" borderId="116" xfId="0" applyFont="1" applyFill="1" applyBorder="1" applyAlignment="1">
      <alignment horizontal="center" vertical="center"/>
    </xf>
    <xf numFmtId="0" fontId="183" fillId="44" borderId="76" xfId="0" applyFont="1" applyFill="1" applyBorder="1" applyAlignment="1">
      <alignment horizontal="center" vertical="center"/>
    </xf>
    <xf numFmtId="0" fontId="0" fillId="48" borderId="0" xfId="0" applyFill="1" applyAlignment="1">
      <alignment horizontal="center"/>
    </xf>
    <xf numFmtId="0" fontId="183" fillId="0" borderId="76" xfId="0" applyFont="1" applyFill="1" applyBorder="1" applyAlignment="1">
      <alignment horizontal="center" vertical="center" wrapText="1"/>
    </xf>
    <xf numFmtId="0" fontId="6" fillId="44" borderId="71" xfId="0" applyFont="1" applyFill="1" applyBorder="1" applyAlignment="1">
      <alignment horizontal="center" vertical="center"/>
    </xf>
    <xf numFmtId="0" fontId="52" fillId="0" borderId="71" xfId="0" applyFont="1" applyBorder="1" applyAlignment="1">
      <alignment horizontal="center" vertical="center" wrapText="1"/>
    </xf>
    <xf numFmtId="0" fontId="185" fillId="0" borderId="76" xfId="0" applyFont="1" applyFill="1" applyBorder="1" applyAlignment="1">
      <alignment horizontal="center" vertical="center" wrapText="1"/>
    </xf>
    <xf numFmtId="0" fontId="109" fillId="0" borderId="71" xfId="0" applyFont="1" applyBorder="1" applyAlignment="1">
      <alignment horizontal="center" vertical="center" wrapText="1"/>
    </xf>
    <xf numFmtId="0" fontId="38" fillId="0" borderId="14" xfId="0" applyNumberFormat="1" applyFont="1" applyBorder="1" applyAlignment="1">
      <alignment horizontal="center" vertical="center" wrapText="1"/>
    </xf>
    <xf numFmtId="0" fontId="192" fillId="0" borderId="15" xfId="0" applyFont="1" applyBorder="1" applyAlignment="1">
      <alignment horizontal="center" vertical="center" wrapText="1"/>
    </xf>
    <xf numFmtId="0" fontId="192" fillId="0" borderId="16" xfId="0" applyFont="1" applyBorder="1" applyAlignment="1">
      <alignment horizontal="center" vertical="center" wrapText="1"/>
    </xf>
    <xf numFmtId="0" fontId="192" fillId="0" borderId="15" xfId="0" applyFont="1" applyBorder="1" applyAlignment="1">
      <alignment horizontal="center" vertical="center"/>
    </xf>
    <xf numFmtId="0" fontId="180" fillId="0" borderId="15" xfId="0" applyFont="1" applyBorder="1" applyAlignment="1">
      <alignment horizontal="center" vertical="center"/>
    </xf>
    <xf numFmtId="0" fontId="43" fillId="32" borderId="0" xfId="0" applyFont="1" applyFill="1" applyAlignment="1">
      <alignment horizontal="center" vertical="top" wrapText="1"/>
    </xf>
    <xf numFmtId="0" fontId="38" fillId="32" borderId="0" xfId="0" applyFont="1" applyFill="1" applyAlignment="1">
      <alignment horizontal="center" vertical="top" wrapText="1"/>
    </xf>
    <xf numFmtId="172" fontId="43" fillId="32" borderId="0" xfId="0" applyNumberFormat="1" applyFont="1" applyFill="1" applyAlignment="1">
      <alignment horizontal="center" vertical="top" wrapText="1"/>
    </xf>
    <xf numFmtId="0" fontId="43" fillId="34" borderId="10" xfId="0" applyFont="1" applyFill="1" applyBorder="1" applyAlignment="1">
      <alignment horizontal="center" textRotation="90" wrapText="1"/>
    </xf>
    <xf numFmtId="172" fontId="43" fillId="34" borderId="10" xfId="0" applyNumberFormat="1" applyFont="1" applyFill="1" applyBorder="1" applyAlignment="1">
      <alignment horizontal="center" textRotation="90" wrapText="1"/>
    </xf>
    <xf numFmtId="172" fontId="43" fillId="34" borderId="10" xfId="0" applyNumberFormat="1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wrapText="1"/>
    </xf>
    <xf numFmtId="49" fontId="43" fillId="34" borderId="10" xfId="0" applyNumberFormat="1" applyFont="1" applyFill="1" applyBorder="1" applyAlignment="1">
      <alignment horizontal="center" textRotation="90" wrapText="1"/>
    </xf>
    <xf numFmtId="0" fontId="80" fillId="38" borderId="14" xfId="0" applyFont="1" applyFill="1" applyBorder="1" applyAlignment="1">
      <alignment horizontal="center"/>
    </xf>
    <xf numFmtId="0" fontId="80" fillId="38" borderId="15" xfId="0" applyFont="1" applyFill="1" applyBorder="1" applyAlignment="1">
      <alignment horizontal="center"/>
    </xf>
    <xf numFmtId="0" fontId="80" fillId="38" borderId="16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textRotation="90" wrapText="1"/>
    </xf>
    <xf numFmtId="172" fontId="38" fillId="34" borderId="10" xfId="0" applyNumberFormat="1" applyFont="1" applyFill="1" applyBorder="1" applyAlignment="1">
      <alignment horizontal="center" vertical="center" textRotation="90" wrapText="1"/>
    </xf>
    <xf numFmtId="0" fontId="187" fillId="0" borderId="15" xfId="0" applyFont="1" applyBorder="1" applyAlignment="1">
      <alignment horizontal="center" vertical="center"/>
    </xf>
    <xf numFmtId="0" fontId="188" fillId="0" borderId="15" xfId="0" applyFont="1" applyBorder="1" applyAlignment="1">
      <alignment horizontal="center" vertical="center"/>
    </xf>
    <xf numFmtId="0" fontId="188" fillId="0" borderId="16" xfId="0" applyFont="1" applyBorder="1" applyAlignment="1">
      <alignment horizontal="center" vertical="center"/>
    </xf>
    <xf numFmtId="49" fontId="38" fillId="34" borderId="10" xfId="0" applyNumberFormat="1" applyFont="1" applyFill="1" applyBorder="1" applyAlignment="1">
      <alignment horizontal="center" vertical="center" textRotation="90" wrapText="1"/>
    </xf>
    <xf numFmtId="1" fontId="38" fillId="34" borderId="17" xfId="0" applyNumberFormat="1" applyFont="1" applyFill="1" applyBorder="1" applyAlignment="1">
      <alignment horizontal="center" vertical="center" wrapText="1"/>
    </xf>
    <xf numFmtId="1" fontId="38" fillId="34" borderId="12" xfId="0" applyNumberFormat="1" applyFont="1" applyFill="1" applyBorder="1" applyAlignment="1">
      <alignment horizontal="center" vertical="center" wrapText="1"/>
    </xf>
    <xf numFmtId="1" fontId="38" fillId="34" borderId="18" xfId="0" applyNumberFormat="1" applyFont="1" applyFill="1" applyBorder="1" applyAlignment="1">
      <alignment horizontal="center" vertical="center" wrapText="1"/>
    </xf>
    <xf numFmtId="1" fontId="38" fillId="34" borderId="75" xfId="0" applyNumberFormat="1" applyFont="1" applyFill="1" applyBorder="1" applyAlignment="1">
      <alignment horizontal="center" vertical="center" wrapText="1"/>
    </xf>
    <xf numFmtId="1" fontId="38" fillId="34" borderId="24" xfId="0" applyNumberFormat="1" applyFont="1" applyFill="1" applyBorder="1" applyAlignment="1">
      <alignment horizontal="center" vertical="center" wrapText="1"/>
    </xf>
    <xf numFmtId="1" fontId="38" fillId="34" borderId="61" xfId="0" applyNumberFormat="1" applyFont="1" applyFill="1" applyBorder="1" applyAlignment="1">
      <alignment horizontal="center" vertical="center" wrapText="1"/>
    </xf>
    <xf numFmtId="1" fontId="38" fillId="34" borderId="10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textRotation="90" wrapText="1"/>
    </xf>
    <xf numFmtId="0" fontId="0" fillId="34" borderId="19" xfId="0" applyFill="1" applyBorder="1" applyAlignment="1">
      <alignment horizontal="center" vertical="center" textRotation="90" wrapText="1"/>
    </xf>
    <xf numFmtId="0" fontId="0" fillId="34" borderId="11" xfId="0" applyFill="1" applyBorder="1" applyAlignment="1">
      <alignment horizontal="center" vertical="center" textRotation="90" wrapText="1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3" borderId="14" xfId="0" applyFont="1" applyFill="1" applyBorder="1" applyAlignment="1">
      <alignment horizontal="left" vertical="center" wrapText="1"/>
    </xf>
    <xf numFmtId="0" fontId="41" fillId="3" borderId="15" xfId="0" applyFont="1" applyFill="1" applyBorder="1" applyAlignment="1">
      <alignment horizontal="left" vertical="center" wrapText="1"/>
    </xf>
    <xf numFmtId="0" fontId="41" fillId="3" borderId="16" xfId="0" applyFont="1" applyFill="1" applyBorder="1" applyAlignment="1">
      <alignment horizontal="left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1" fillId="0" borderId="66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105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16" fillId="34" borderId="13" xfId="0" applyNumberFormat="1" applyFont="1" applyFill="1" applyBorder="1" applyAlignment="1">
      <alignment horizontal="center" vertical="center" textRotation="90"/>
    </xf>
    <xf numFmtId="0" fontId="16" fillId="34" borderId="19" xfId="0" applyFont="1" applyFill="1" applyBorder="1" applyAlignment="1">
      <alignment horizontal="center" vertical="center" textRotation="90"/>
    </xf>
    <xf numFmtId="0" fontId="16" fillId="34" borderId="11" xfId="0" applyFont="1" applyFill="1" applyBorder="1" applyAlignment="1">
      <alignment horizontal="center" vertical="center" textRotation="90"/>
    </xf>
    <xf numFmtId="0" fontId="0" fillId="34" borderId="13" xfId="0" applyFill="1" applyBorder="1" applyAlignment="1">
      <alignment horizontal="center" vertical="center" textRotation="90"/>
    </xf>
    <xf numFmtId="0" fontId="0" fillId="34" borderId="19" xfId="0" applyFill="1" applyBorder="1" applyAlignment="1">
      <alignment horizontal="center" vertical="center" textRotation="90"/>
    </xf>
    <xf numFmtId="0" fontId="0" fillId="34" borderId="11" xfId="0" applyFill="1" applyBorder="1" applyAlignment="1">
      <alignment horizontal="center" vertical="center" textRotation="90"/>
    </xf>
    <xf numFmtId="0" fontId="41" fillId="3" borderId="17" xfId="0" applyFont="1" applyFill="1" applyBorder="1" applyAlignment="1">
      <alignment horizontal="left" vertical="center" wrapText="1"/>
    </xf>
    <xf numFmtId="0" fontId="41" fillId="3" borderId="12" xfId="0" applyFont="1" applyFill="1" applyBorder="1" applyAlignment="1">
      <alignment horizontal="left" vertical="center" wrapText="1"/>
    </xf>
    <xf numFmtId="0" fontId="41" fillId="3" borderId="18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9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9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 textRotation="90" wrapText="1"/>
    </xf>
    <xf numFmtId="0" fontId="46" fillId="0" borderId="19" xfId="0" applyNumberFormat="1" applyFont="1" applyBorder="1" applyAlignment="1">
      <alignment horizontal="center" vertical="center" textRotation="90" wrapText="1"/>
    </xf>
    <xf numFmtId="0" fontId="46" fillId="0" borderId="11" xfId="0" applyNumberFormat="1" applyFont="1" applyBorder="1" applyAlignment="1">
      <alignment horizontal="center" vertical="center" textRotation="90" wrapText="1"/>
    </xf>
    <xf numFmtId="0" fontId="46" fillId="0" borderId="7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180" fillId="0" borderId="13" xfId="0" applyFont="1" applyBorder="1" applyAlignment="1">
      <alignment horizontal="center"/>
    </xf>
    <xf numFmtId="0" fontId="180" fillId="0" borderId="19" xfId="0" applyFont="1" applyBorder="1" applyAlignment="1">
      <alignment horizontal="center"/>
    </xf>
    <xf numFmtId="0" fontId="180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 wrapText="1"/>
    </xf>
    <xf numFmtId="0" fontId="46" fillId="0" borderId="75" xfId="0" applyFont="1" applyBorder="1" applyAlignment="1">
      <alignment horizontal="center" vertical="center" wrapText="1"/>
    </xf>
    <xf numFmtId="0" fontId="46" fillId="0" borderId="61" xfId="0" applyFont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1" fontId="163" fillId="0" borderId="0" xfId="0" applyNumberFormat="1" applyFont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5" name="Line 3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6" name="Line 1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7" name="Line 3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485775</xdr:colOff>
      <xdr:row>51</xdr:row>
      <xdr:rowOff>161925</xdr:rowOff>
    </xdr:from>
    <xdr:ext cx="180975" cy="314325"/>
    <xdr:sp fLocksText="0">
      <xdr:nvSpPr>
        <xdr:cNvPr id="8" name="TextBox 1"/>
        <xdr:cNvSpPr txBox="1">
          <a:spLocks noChangeArrowheads="1"/>
        </xdr:cNvSpPr>
      </xdr:nvSpPr>
      <xdr:spPr>
        <a:xfrm>
          <a:off x="3219450" y="30060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428625</xdr:colOff>
      <xdr:row>23</xdr:row>
      <xdr:rowOff>0</xdr:rowOff>
    </xdr:from>
    <xdr:ext cx="180975" cy="466725"/>
    <xdr:sp fLocksText="0">
      <xdr:nvSpPr>
        <xdr:cNvPr id="9" name="TextBox 1"/>
        <xdr:cNvSpPr txBox="1">
          <a:spLocks noChangeArrowheads="1"/>
        </xdr:cNvSpPr>
      </xdr:nvSpPr>
      <xdr:spPr>
        <a:xfrm>
          <a:off x="3162300" y="6962775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LISOVYY\&#1056;&#1077;&#1087;&#1077;&#1093;\&#1047;&#1074;&#1077;&#1076;&#1077;&#1085;&#1110;%20&#1087;&#1088;&#1086;&#1077;&#1082;&#1090;&#1110;&#1074;%202017\&#1056;&#1072;&#1076;&#1077;&#1093;&#1110;&#1074;\&#1079;&#1074;&#1077;&#1076;&#1077;&#1085;i%20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каль+Бендюга"/>
      <sheetName val="В+Р"/>
      <sheetName val="Лопатин+Бабичі"/>
      <sheetName val="Нивиці лк"/>
      <sheetName val="Зворот л-к"/>
      <sheetName val="Пр.понов."/>
      <sheetName val="Зворот пр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U194"/>
  <sheetViews>
    <sheetView tabSelected="1" zoomScalePageLayoutView="0" workbookViewId="0" topLeftCell="A1">
      <selection activeCell="J6" sqref="J6:J7"/>
    </sheetView>
  </sheetViews>
  <sheetFormatPr defaultColWidth="9.140625" defaultRowHeight="15"/>
  <cols>
    <col min="1" max="1" width="13.57421875" style="42" customWidth="1"/>
    <col min="2" max="2" width="4.8515625" style="42" customWidth="1"/>
    <col min="3" max="3" width="5.8515625" style="42" customWidth="1"/>
    <col min="4" max="4" width="7.421875" style="42" customWidth="1"/>
    <col min="5" max="5" width="5.140625" style="42" customWidth="1"/>
    <col min="6" max="6" width="26.57421875" style="42" customWidth="1"/>
    <col min="7" max="7" width="8.421875" style="42" customWidth="1"/>
    <col min="8" max="8" width="11.7109375" style="42" customWidth="1"/>
    <col min="9" max="9" width="9.28125" style="42" customWidth="1"/>
    <col min="10" max="10" width="12.28125" style="42" customWidth="1"/>
    <col min="11" max="11" width="8.140625" style="42" customWidth="1"/>
    <col min="12" max="12" width="24.8515625" style="42" customWidth="1"/>
    <col min="13" max="13" width="14.57421875" style="42" customWidth="1"/>
    <col min="14" max="14" width="9.140625" style="42" customWidth="1"/>
    <col min="15" max="18" width="8.28125" style="42" customWidth="1"/>
    <col min="19" max="19" width="11.28125" style="42" customWidth="1"/>
    <col min="20" max="20" width="8.421875" style="42" customWidth="1"/>
    <col min="21" max="16384" width="9.140625" style="42" customWidth="1"/>
  </cols>
  <sheetData>
    <row r="1" spans="1:21" ht="18" customHeight="1">
      <c r="A1" s="1606"/>
      <c r="B1" s="1606"/>
      <c r="C1" s="1606"/>
      <c r="D1" s="1606"/>
      <c r="E1" s="1606"/>
      <c r="F1" s="1606"/>
      <c r="G1" s="1606"/>
      <c r="H1" s="1607"/>
      <c r="I1" s="1607"/>
      <c r="J1" s="1607"/>
      <c r="K1" s="1607"/>
      <c r="L1" s="1607"/>
      <c r="M1" s="1607"/>
      <c r="N1" s="1607"/>
      <c r="O1" s="1606"/>
      <c r="P1" s="1606"/>
      <c r="Q1" s="1606"/>
      <c r="R1" s="1606"/>
      <c r="S1" s="1606"/>
      <c r="T1" s="1606"/>
      <c r="U1" s="1607"/>
    </row>
    <row r="2" spans="1:21" ht="18" customHeight="1">
      <c r="A2" s="2235" t="s">
        <v>145</v>
      </c>
      <c r="B2" s="2235"/>
      <c r="C2" s="2235"/>
      <c r="D2" s="2235"/>
      <c r="E2" s="2235"/>
      <c r="F2" s="2235"/>
      <c r="G2" s="2235"/>
      <c r="H2" s="2235"/>
      <c r="I2" s="2235"/>
      <c r="J2" s="2235"/>
      <c r="K2" s="2235"/>
      <c r="L2" s="2235"/>
      <c r="M2" s="2235"/>
      <c r="N2" s="2235"/>
      <c r="O2" s="2235"/>
      <c r="P2" s="2235"/>
      <c r="Q2" s="2235"/>
      <c r="R2" s="2235"/>
      <c r="S2" s="2235"/>
      <c r="T2" s="2235"/>
      <c r="U2" s="1608"/>
    </row>
    <row r="3" spans="1:21" ht="18" customHeight="1">
      <c r="A3" s="2236" t="s">
        <v>2087</v>
      </c>
      <c r="B3" s="2236"/>
      <c r="C3" s="2236"/>
      <c r="D3" s="2236"/>
      <c r="E3" s="2236"/>
      <c r="F3" s="2236"/>
      <c r="G3" s="2236"/>
      <c r="H3" s="2236"/>
      <c r="I3" s="2236"/>
      <c r="J3" s="2236"/>
      <c r="K3" s="2236"/>
      <c r="L3" s="2236"/>
      <c r="M3" s="2236"/>
      <c r="N3" s="2236"/>
      <c r="O3" s="2236"/>
      <c r="P3" s="2236"/>
      <c r="Q3" s="2236"/>
      <c r="R3" s="2236"/>
      <c r="S3" s="2236"/>
      <c r="T3" s="2236"/>
      <c r="U3" s="1607"/>
    </row>
    <row r="4" spans="1:21" ht="18" customHeight="1">
      <c r="A4" s="2236" t="s">
        <v>146</v>
      </c>
      <c r="B4" s="2236"/>
      <c r="C4" s="2236"/>
      <c r="D4" s="2236"/>
      <c r="E4" s="2236"/>
      <c r="F4" s="2236"/>
      <c r="G4" s="2236"/>
      <c r="H4" s="2236"/>
      <c r="I4" s="2236"/>
      <c r="J4" s="2236"/>
      <c r="K4" s="2236"/>
      <c r="L4" s="2236"/>
      <c r="M4" s="2236"/>
      <c r="N4" s="2236"/>
      <c r="O4" s="2236"/>
      <c r="P4" s="2236"/>
      <c r="Q4" s="2236"/>
      <c r="R4" s="2236"/>
      <c r="S4" s="2236"/>
      <c r="T4" s="2236"/>
      <c r="U4" s="1607"/>
    </row>
    <row r="5" spans="1:21" ht="18" customHeight="1">
      <c r="A5" s="2233" t="s">
        <v>147</v>
      </c>
      <c r="B5" s="2233" t="s">
        <v>148</v>
      </c>
      <c r="C5" s="2233" t="s">
        <v>149</v>
      </c>
      <c r="D5" s="2233" t="s">
        <v>150</v>
      </c>
      <c r="E5" s="2233" t="s">
        <v>151</v>
      </c>
      <c r="F5" s="2233" t="s">
        <v>152</v>
      </c>
      <c r="G5" s="2233" t="s">
        <v>153</v>
      </c>
      <c r="H5" s="2233" t="s">
        <v>154</v>
      </c>
      <c r="I5" s="2234" t="s">
        <v>155</v>
      </c>
      <c r="J5" s="2234"/>
      <c r="K5" s="2233" t="s">
        <v>156</v>
      </c>
      <c r="L5" s="2234" t="s">
        <v>157</v>
      </c>
      <c r="M5" s="2234" t="s">
        <v>158</v>
      </c>
      <c r="N5" s="2234"/>
      <c r="O5" s="2234"/>
      <c r="P5" s="2234"/>
      <c r="Q5" s="2234"/>
      <c r="R5" s="2234"/>
      <c r="S5" s="2234"/>
      <c r="T5" s="2234"/>
      <c r="U5" s="2233" t="s">
        <v>159</v>
      </c>
    </row>
    <row r="6" spans="1:21" ht="35.25" customHeight="1">
      <c r="A6" s="2233"/>
      <c r="B6" s="2233"/>
      <c r="C6" s="2233"/>
      <c r="D6" s="2233"/>
      <c r="E6" s="2233"/>
      <c r="F6" s="2233"/>
      <c r="G6" s="2233"/>
      <c r="H6" s="2233"/>
      <c r="I6" s="2233" t="s">
        <v>160</v>
      </c>
      <c r="J6" s="2233" t="s">
        <v>161</v>
      </c>
      <c r="K6" s="2233"/>
      <c r="L6" s="2234"/>
      <c r="M6" s="2234" t="s">
        <v>162</v>
      </c>
      <c r="N6" s="2234" t="s">
        <v>163</v>
      </c>
      <c r="O6" s="2234"/>
      <c r="P6" s="2234"/>
      <c r="Q6" s="2234"/>
      <c r="R6" s="2234"/>
      <c r="S6" s="2234"/>
      <c r="T6" s="2234"/>
      <c r="U6" s="2233"/>
    </row>
    <row r="7" spans="1:21" ht="18" customHeight="1">
      <c r="A7" s="2233"/>
      <c r="B7" s="2233"/>
      <c r="C7" s="2233"/>
      <c r="D7" s="2233"/>
      <c r="E7" s="2233"/>
      <c r="F7" s="2233"/>
      <c r="G7" s="2233"/>
      <c r="H7" s="2233"/>
      <c r="I7" s="2233"/>
      <c r="J7" s="2233"/>
      <c r="K7" s="2233"/>
      <c r="L7" s="2234"/>
      <c r="M7" s="2234"/>
      <c r="N7" s="38" t="s">
        <v>164</v>
      </c>
      <c r="O7" s="38" t="s">
        <v>165</v>
      </c>
      <c r="P7" s="38" t="s">
        <v>166</v>
      </c>
      <c r="Q7" s="38" t="s">
        <v>167</v>
      </c>
      <c r="R7" s="38" t="s">
        <v>1877</v>
      </c>
      <c r="S7" s="38" t="s">
        <v>1878</v>
      </c>
      <c r="T7" s="38" t="s">
        <v>1879</v>
      </c>
      <c r="U7" s="2233"/>
    </row>
    <row r="8" spans="1:21" ht="18" customHeight="1">
      <c r="A8" s="2229" t="s">
        <v>1880</v>
      </c>
      <c r="B8" s="2229"/>
      <c r="C8" s="2229"/>
      <c r="D8" s="2229"/>
      <c r="E8" s="2229"/>
      <c r="F8" s="2229"/>
      <c r="G8" s="2229"/>
      <c r="H8" s="2229"/>
      <c r="I8" s="2229"/>
      <c r="J8" s="2229"/>
      <c r="K8" s="2229"/>
      <c r="L8" s="2229"/>
      <c r="M8" s="2229"/>
      <c r="N8" s="2229"/>
      <c r="O8" s="2229"/>
      <c r="P8" s="2229"/>
      <c r="Q8" s="2229"/>
      <c r="R8" s="2229"/>
      <c r="S8" s="2229"/>
      <c r="T8" s="2229"/>
      <c r="U8" s="2229"/>
    </row>
    <row r="9" spans="1:21" ht="18" customHeight="1">
      <c r="A9" s="1084" t="s">
        <v>206</v>
      </c>
      <c r="B9" s="38">
        <v>1</v>
      </c>
      <c r="C9" s="38">
        <v>21</v>
      </c>
      <c r="D9" s="38">
        <v>13.1</v>
      </c>
      <c r="E9" s="1085">
        <v>1</v>
      </c>
      <c r="F9" s="38" t="s">
        <v>313</v>
      </c>
      <c r="G9" s="38" t="s">
        <v>169</v>
      </c>
      <c r="H9" s="38" t="s">
        <v>1219</v>
      </c>
      <c r="I9" s="1084" t="s">
        <v>170</v>
      </c>
      <c r="J9" s="1084" t="s">
        <v>171</v>
      </c>
      <c r="K9" s="38" t="s">
        <v>1220</v>
      </c>
      <c r="L9" s="38" t="s">
        <v>1221</v>
      </c>
      <c r="M9" s="38">
        <v>3.333</v>
      </c>
      <c r="N9" s="1086">
        <v>3.2</v>
      </c>
      <c r="O9" s="1086"/>
      <c r="P9" s="38">
        <v>0.045</v>
      </c>
      <c r="Q9" s="38"/>
      <c r="R9" s="38"/>
      <c r="S9" s="38">
        <v>0.044</v>
      </c>
      <c r="T9" s="38">
        <v>0.044</v>
      </c>
      <c r="U9" s="1087"/>
    </row>
    <row r="10" spans="1:21" ht="18" customHeight="1">
      <c r="A10" s="1084" t="s">
        <v>178</v>
      </c>
      <c r="B10" s="38">
        <v>2</v>
      </c>
      <c r="C10" s="38">
        <v>60</v>
      </c>
      <c r="D10" s="38">
        <v>22.1</v>
      </c>
      <c r="E10" s="1085">
        <v>1</v>
      </c>
      <c r="F10" s="38" t="s">
        <v>313</v>
      </c>
      <c r="G10" s="38" t="s">
        <v>169</v>
      </c>
      <c r="H10" s="38" t="s">
        <v>1219</v>
      </c>
      <c r="I10" s="1084" t="s">
        <v>170</v>
      </c>
      <c r="J10" s="1084" t="s">
        <v>171</v>
      </c>
      <c r="K10" s="38" t="s">
        <v>1220</v>
      </c>
      <c r="L10" s="38" t="s">
        <v>1221</v>
      </c>
      <c r="M10" s="38">
        <v>3.333</v>
      </c>
      <c r="N10" s="1086">
        <v>3.2</v>
      </c>
      <c r="O10" s="38"/>
      <c r="P10" s="38">
        <v>0.045</v>
      </c>
      <c r="Q10" s="38"/>
      <c r="R10" s="38"/>
      <c r="S10" s="38">
        <v>0.044</v>
      </c>
      <c r="T10" s="38">
        <v>0.044</v>
      </c>
      <c r="U10" s="38"/>
    </row>
    <row r="11" spans="1:21" ht="18" customHeight="1">
      <c r="A11" s="1084" t="s">
        <v>178</v>
      </c>
      <c r="B11" s="38">
        <v>3</v>
      </c>
      <c r="C11" s="38">
        <v>71</v>
      </c>
      <c r="D11" s="38">
        <v>9.1</v>
      </c>
      <c r="E11" s="1085">
        <v>0.9</v>
      </c>
      <c r="F11" s="38" t="s">
        <v>313</v>
      </c>
      <c r="G11" s="38" t="s">
        <v>169</v>
      </c>
      <c r="H11" s="38" t="s">
        <v>1219</v>
      </c>
      <c r="I11" s="1084" t="s">
        <v>170</v>
      </c>
      <c r="J11" s="1084" t="s">
        <v>171</v>
      </c>
      <c r="K11" s="38" t="s">
        <v>1220</v>
      </c>
      <c r="L11" s="38" t="s">
        <v>1221</v>
      </c>
      <c r="M11" s="1086">
        <v>3</v>
      </c>
      <c r="N11" s="1086">
        <v>2.88</v>
      </c>
      <c r="O11" s="1086"/>
      <c r="P11" s="1086">
        <v>0.04</v>
      </c>
      <c r="Q11" s="1086"/>
      <c r="R11" s="1086"/>
      <c r="S11" s="1086">
        <v>0.04</v>
      </c>
      <c r="T11" s="1086">
        <v>0.04</v>
      </c>
      <c r="U11" s="1087"/>
    </row>
    <row r="12" spans="1:21" ht="18" customHeight="1">
      <c r="A12" s="2230" t="s">
        <v>172</v>
      </c>
      <c r="B12" s="2230"/>
      <c r="C12" s="2230"/>
      <c r="D12" s="2230"/>
      <c r="E12" s="621">
        <f>SUM(E9:E11)</f>
        <v>2.9</v>
      </c>
      <c r="F12" s="39"/>
      <c r="G12" s="39"/>
      <c r="H12" s="39"/>
      <c r="I12" s="39"/>
      <c r="J12" s="39"/>
      <c r="K12" s="39"/>
      <c r="L12" s="39"/>
      <c r="M12" s="40">
        <f>SUM(M9:M11)</f>
        <v>9.666</v>
      </c>
      <c r="N12" s="40">
        <f>SUM(N9:N11)</f>
        <v>9.280000000000001</v>
      </c>
      <c r="O12" s="40"/>
      <c r="P12" s="40">
        <f>SUM(P9:P11)</f>
        <v>0.13</v>
      </c>
      <c r="Q12" s="40"/>
      <c r="R12" s="40"/>
      <c r="S12" s="40">
        <f>SUM(S9:S11)</f>
        <v>0.128</v>
      </c>
      <c r="T12" s="40">
        <f>SUM(T9:T11)</f>
        <v>0.128</v>
      </c>
      <c r="U12" s="40"/>
    </row>
    <row r="13" spans="1:21" ht="18" customHeight="1">
      <c r="A13" s="2229" t="s">
        <v>179</v>
      </c>
      <c r="B13" s="2230"/>
      <c r="C13" s="2230"/>
      <c r="D13" s="2230"/>
      <c r="E13" s="2230"/>
      <c r="F13" s="2230"/>
      <c r="G13" s="2230"/>
      <c r="H13" s="2230"/>
      <c r="I13" s="2230"/>
      <c r="J13" s="2230"/>
      <c r="K13" s="2230"/>
      <c r="L13" s="2230"/>
      <c r="M13" s="2230"/>
      <c r="N13" s="2230"/>
      <c r="O13" s="2230"/>
      <c r="P13" s="2230"/>
      <c r="Q13" s="2230"/>
      <c r="R13" s="2230"/>
      <c r="S13" s="2230"/>
      <c r="T13" s="2230"/>
      <c r="U13" s="2230"/>
    </row>
    <row r="14" spans="1:21" ht="18" customHeight="1">
      <c r="A14" s="38" t="s">
        <v>181</v>
      </c>
      <c r="B14" s="38">
        <v>1</v>
      </c>
      <c r="C14" s="38">
        <v>19</v>
      </c>
      <c r="D14" s="38">
        <v>9.1</v>
      </c>
      <c r="E14" s="1085">
        <v>1</v>
      </c>
      <c r="F14" s="38" t="s">
        <v>313</v>
      </c>
      <c r="G14" s="38" t="s">
        <v>175</v>
      </c>
      <c r="H14" s="38" t="s">
        <v>1219</v>
      </c>
      <c r="I14" s="1084" t="s">
        <v>170</v>
      </c>
      <c r="J14" s="1084" t="s">
        <v>171</v>
      </c>
      <c r="K14" s="38" t="s">
        <v>1220</v>
      </c>
      <c r="L14" s="38" t="s">
        <v>1221</v>
      </c>
      <c r="M14" s="38">
        <v>3.333</v>
      </c>
      <c r="N14" s="1086">
        <v>3.2</v>
      </c>
      <c r="O14" s="38"/>
      <c r="P14" s="38">
        <v>0.044</v>
      </c>
      <c r="Q14" s="38"/>
      <c r="R14" s="38"/>
      <c r="S14" s="38">
        <v>0.044</v>
      </c>
      <c r="T14" s="38">
        <v>0.045</v>
      </c>
      <c r="U14" s="38"/>
    </row>
    <row r="15" spans="1:21" ht="18" customHeight="1">
      <c r="A15" s="38" t="s">
        <v>181</v>
      </c>
      <c r="B15" s="38">
        <v>2</v>
      </c>
      <c r="C15" s="38">
        <v>19</v>
      </c>
      <c r="D15" s="38">
        <v>9.2</v>
      </c>
      <c r="E15" s="1085">
        <v>1</v>
      </c>
      <c r="F15" s="38" t="s">
        <v>313</v>
      </c>
      <c r="G15" s="38" t="s">
        <v>175</v>
      </c>
      <c r="H15" s="38" t="s">
        <v>1219</v>
      </c>
      <c r="I15" s="1084" t="s">
        <v>170</v>
      </c>
      <c r="J15" s="1084" t="s">
        <v>171</v>
      </c>
      <c r="K15" s="38" t="s">
        <v>1220</v>
      </c>
      <c r="L15" s="38" t="s">
        <v>1221</v>
      </c>
      <c r="M15" s="38">
        <v>3.333</v>
      </c>
      <c r="N15" s="1086">
        <v>3.2</v>
      </c>
      <c r="O15" s="38"/>
      <c r="P15" s="38">
        <v>0.044</v>
      </c>
      <c r="Q15" s="38"/>
      <c r="R15" s="38"/>
      <c r="S15" s="38">
        <v>0.044</v>
      </c>
      <c r="T15" s="38">
        <v>0.045</v>
      </c>
      <c r="U15" s="38"/>
    </row>
    <row r="16" spans="1:21" ht="18" customHeight="1">
      <c r="A16" s="38" t="s">
        <v>716</v>
      </c>
      <c r="B16" s="38">
        <v>3</v>
      </c>
      <c r="C16" s="38">
        <v>7</v>
      </c>
      <c r="D16" s="38">
        <v>6.2</v>
      </c>
      <c r="E16" s="1085">
        <v>1</v>
      </c>
      <c r="F16" s="38" t="s">
        <v>182</v>
      </c>
      <c r="G16" s="38" t="s">
        <v>175</v>
      </c>
      <c r="H16" s="38" t="s">
        <v>1219</v>
      </c>
      <c r="I16" s="1084" t="s">
        <v>170</v>
      </c>
      <c r="J16" s="1084" t="s">
        <v>171</v>
      </c>
      <c r="K16" s="38" t="s">
        <v>1220</v>
      </c>
      <c r="L16" s="38" t="s">
        <v>1222</v>
      </c>
      <c r="M16" s="38">
        <v>3.333</v>
      </c>
      <c r="N16" s="1086"/>
      <c r="O16" s="1086">
        <v>3.2</v>
      </c>
      <c r="P16" s="38">
        <v>0.044</v>
      </c>
      <c r="Q16" s="38"/>
      <c r="R16" s="38"/>
      <c r="S16" s="38">
        <v>0.044</v>
      </c>
      <c r="T16" s="38">
        <v>0.045</v>
      </c>
      <c r="U16" s="38"/>
    </row>
    <row r="17" spans="1:21" ht="18" customHeight="1">
      <c r="A17" s="2230" t="s">
        <v>172</v>
      </c>
      <c r="B17" s="2230"/>
      <c r="C17" s="2230"/>
      <c r="D17" s="2230"/>
      <c r="E17" s="621">
        <f>SUM(E14:E16)</f>
        <v>3</v>
      </c>
      <c r="F17" s="39"/>
      <c r="G17" s="39"/>
      <c r="H17" s="39"/>
      <c r="I17" s="39"/>
      <c r="J17" s="39"/>
      <c r="K17" s="39"/>
      <c r="L17" s="39"/>
      <c r="M17" s="40">
        <f aca="true" t="shared" si="0" ref="M17:T17">SUM(M14:M16)</f>
        <v>9.999</v>
      </c>
      <c r="N17" s="40">
        <f t="shared" si="0"/>
        <v>6.4</v>
      </c>
      <c r="O17" s="40">
        <f t="shared" si="0"/>
        <v>3.2</v>
      </c>
      <c r="P17" s="40">
        <f t="shared" si="0"/>
        <v>0.132</v>
      </c>
      <c r="Q17" s="40"/>
      <c r="R17" s="40"/>
      <c r="S17" s="40">
        <f t="shared" si="0"/>
        <v>0.132</v>
      </c>
      <c r="T17" s="40">
        <f t="shared" si="0"/>
        <v>0.135</v>
      </c>
      <c r="U17" s="40"/>
    </row>
    <row r="18" spans="1:21" ht="18" customHeight="1">
      <c r="A18" s="2231" t="s">
        <v>1223</v>
      </c>
      <c r="B18" s="2232"/>
      <c r="C18" s="2232"/>
      <c r="D18" s="2232"/>
      <c r="E18" s="2232"/>
      <c r="F18" s="2232"/>
      <c r="G18" s="2232"/>
      <c r="H18" s="2232"/>
      <c r="I18" s="2232"/>
      <c r="J18" s="2232"/>
      <c r="K18" s="2232"/>
      <c r="L18" s="2232"/>
      <c r="M18" s="2232"/>
      <c r="N18" s="2232"/>
      <c r="O18" s="2232"/>
      <c r="P18" s="2232"/>
      <c r="Q18" s="2232"/>
      <c r="R18" s="2232"/>
      <c r="S18" s="2232"/>
      <c r="T18" s="2232"/>
      <c r="U18" s="2232"/>
    </row>
    <row r="19" spans="1:21" ht="18" customHeight="1">
      <c r="A19" s="38" t="s">
        <v>174</v>
      </c>
      <c r="B19" s="41">
        <v>1</v>
      </c>
      <c r="C19" s="41">
        <v>68</v>
      </c>
      <c r="D19" s="41">
        <v>10.1</v>
      </c>
      <c r="E19" s="1088">
        <v>0.7</v>
      </c>
      <c r="F19" s="38" t="s">
        <v>313</v>
      </c>
      <c r="G19" s="38" t="s">
        <v>169</v>
      </c>
      <c r="H19" s="38" t="s">
        <v>1219</v>
      </c>
      <c r="I19" s="1084" t="s">
        <v>170</v>
      </c>
      <c r="J19" s="1084" t="s">
        <v>171</v>
      </c>
      <c r="K19" s="38" t="s">
        <v>1220</v>
      </c>
      <c r="L19" s="38" t="s">
        <v>1221</v>
      </c>
      <c r="M19" s="38">
        <v>2.333</v>
      </c>
      <c r="N19" s="1086">
        <v>2.24</v>
      </c>
      <c r="O19" s="1086"/>
      <c r="P19" s="38">
        <v>0.034</v>
      </c>
      <c r="Q19" s="38"/>
      <c r="R19" s="38"/>
      <c r="S19" s="1086">
        <v>0.03</v>
      </c>
      <c r="T19" s="1086">
        <v>0.031</v>
      </c>
      <c r="U19" s="41"/>
    </row>
    <row r="20" spans="1:21" ht="18" customHeight="1">
      <c r="A20" s="38" t="s">
        <v>174</v>
      </c>
      <c r="B20" s="41">
        <v>2</v>
      </c>
      <c r="C20" s="41">
        <v>68</v>
      </c>
      <c r="D20" s="41">
        <v>17</v>
      </c>
      <c r="E20" s="1088">
        <v>1</v>
      </c>
      <c r="F20" s="38" t="s">
        <v>313</v>
      </c>
      <c r="G20" s="38" t="s">
        <v>175</v>
      </c>
      <c r="H20" s="38" t="s">
        <v>1219</v>
      </c>
      <c r="I20" s="1084" t="s">
        <v>170</v>
      </c>
      <c r="J20" s="1084" t="s">
        <v>171</v>
      </c>
      <c r="K20" s="38" t="s">
        <v>1220</v>
      </c>
      <c r="L20" s="38" t="s">
        <v>1221</v>
      </c>
      <c r="M20" s="38">
        <v>3.333</v>
      </c>
      <c r="N20" s="1086">
        <v>3.2</v>
      </c>
      <c r="O20" s="38"/>
      <c r="P20" s="38">
        <v>0.045</v>
      </c>
      <c r="Q20" s="38"/>
      <c r="R20" s="38"/>
      <c r="S20" s="38">
        <v>0.044</v>
      </c>
      <c r="T20" s="38">
        <v>0.044</v>
      </c>
      <c r="U20" s="41"/>
    </row>
    <row r="21" spans="1:21" ht="18" customHeight="1">
      <c r="A21" s="38" t="s">
        <v>174</v>
      </c>
      <c r="B21" s="41">
        <v>3</v>
      </c>
      <c r="C21" s="41">
        <v>73</v>
      </c>
      <c r="D21" s="41">
        <v>11</v>
      </c>
      <c r="E21" s="1088">
        <v>0.6</v>
      </c>
      <c r="F21" s="38" t="s">
        <v>313</v>
      </c>
      <c r="G21" s="38" t="s">
        <v>169</v>
      </c>
      <c r="H21" s="38" t="s">
        <v>1219</v>
      </c>
      <c r="I21" s="1084" t="s">
        <v>170</v>
      </c>
      <c r="J21" s="1084" t="s">
        <v>171</v>
      </c>
      <c r="K21" s="38" t="s">
        <v>1220</v>
      </c>
      <c r="L21" s="38" t="s">
        <v>1221</v>
      </c>
      <c r="M21" s="38">
        <v>1.999</v>
      </c>
      <c r="N21" s="1086">
        <v>1.92</v>
      </c>
      <c r="O21" s="1086"/>
      <c r="P21" s="38">
        <v>0.027</v>
      </c>
      <c r="Q21" s="38"/>
      <c r="R21" s="38"/>
      <c r="S21" s="38">
        <v>0.026</v>
      </c>
      <c r="T21" s="38">
        <v>0.026</v>
      </c>
      <c r="U21" s="41"/>
    </row>
    <row r="22" spans="1:21" ht="18" customHeight="1">
      <c r="A22" s="38" t="s">
        <v>174</v>
      </c>
      <c r="B22" s="41">
        <v>4</v>
      </c>
      <c r="C22" s="41">
        <v>74</v>
      </c>
      <c r="D22" s="41" t="s">
        <v>1224</v>
      </c>
      <c r="E22" s="1088">
        <v>1</v>
      </c>
      <c r="F22" s="38" t="s">
        <v>313</v>
      </c>
      <c r="G22" s="38" t="s">
        <v>175</v>
      </c>
      <c r="H22" s="38" t="s">
        <v>1219</v>
      </c>
      <c r="I22" s="1084" t="s">
        <v>170</v>
      </c>
      <c r="J22" s="1084" t="s">
        <v>171</v>
      </c>
      <c r="K22" s="38" t="s">
        <v>1220</v>
      </c>
      <c r="L22" s="38" t="s">
        <v>1221</v>
      </c>
      <c r="M22" s="38">
        <v>3.333</v>
      </c>
      <c r="N22" s="1086">
        <v>3.2</v>
      </c>
      <c r="O22" s="38"/>
      <c r="P22" s="38">
        <v>0.045</v>
      </c>
      <c r="Q22" s="38"/>
      <c r="R22" s="38"/>
      <c r="S22" s="38">
        <v>0.044</v>
      </c>
      <c r="T22" s="38">
        <v>0.044</v>
      </c>
      <c r="U22" s="41"/>
    </row>
    <row r="23" spans="1:21" ht="18" customHeight="1">
      <c r="A23" s="38" t="s">
        <v>174</v>
      </c>
      <c r="B23" s="41">
        <v>5</v>
      </c>
      <c r="C23" s="41">
        <v>78</v>
      </c>
      <c r="D23" s="41">
        <v>9</v>
      </c>
      <c r="E23" s="1088">
        <v>0.6</v>
      </c>
      <c r="F23" s="38" t="s">
        <v>313</v>
      </c>
      <c r="G23" s="38" t="s">
        <v>175</v>
      </c>
      <c r="H23" s="38" t="s">
        <v>1219</v>
      </c>
      <c r="I23" s="1084" t="s">
        <v>170</v>
      </c>
      <c r="J23" s="1084" t="s">
        <v>171</v>
      </c>
      <c r="K23" s="38" t="s">
        <v>1220</v>
      </c>
      <c r="L23" s="38" t="s">
        <v>1221</v>
      </c>
      <c r="M23" s="38">
        <v>1.999</v>
      </c>
      <c r="N23" s="1086">
        <v>1.92</v>
      </c>
      <c r="O23" s="1086"/>
      <c r="P23" s="38">
        <v>0.027</v>
      </c>
      <c r="Q23" s="38"/>
      <c r="R23" s="38"/>
      <c r="S23" s="38">
        <v>0.026</v>
      </c>
      <c r="T23" s="38">
        <v>0.026</v>
      </c>
      <c r="U23" s="41"/>
    </row>
    <row r="24" spans="1:21" ht="18" customHeight="1">
      <c r="A24" s="2230" t="s">
        <v>172</v>
      </c>
      <c r="B24" s="2230"/>
      <c r="C24" s="2230"/>
      <c r="D24" s="2230"/>
      <c r="E24" s="622">
        <f>SUM(E19:E23)</f>
        <v>3.9</v>
      </c>
      <c r="F24" s="556"/>
      <c r="G24" s="556"/>
      <c r="H24" s="556"/>
      <c r="I24" s="556"/>
      <c r="J24" s="556"/>
      <c r="K24" s="556"/>
      <c r="L24" s="556"/>
      <c r="M24" s="40">
        <f>N24+P24+S24+T24</f>
        <v>12.999</v>
      </c>
      <c r="N24" s="40">
        <f>SUM(N19:N23)</f>
        <v>12.48</v>
      </c>
      <c r="O24" s="40"/>
      <c r="P24" s="40">
        <f>SUM(P19:P23)</f>
        <v>0.178</v>
      </c>
      <c r="Q24" s="40"/>
      <c r="R24" s="40"/>
      <c r="S24" s="40">
        <f>SUM(S19:S23)</f>
        <v>0.16999999999999998</v>
      </c>
      <c r="T24" s="40">
        <f>SUM(T19:T23)</f>
        <v>0.17099999999999999</v>
      </c>
      <c r="U24" s="40"/>
    </row>
    <row r="25" spans="1:21" ht="18" customHeight="1">
      <c r="A25" s="2229" t="s">
        <v>779</v>
      </c>
      <c r="B25" s="2230"/>
      <c r="C25" s="2230"/>
      <c r="D25" s="2230"/>
      <c r="E25" s="2230"/>
      <c r="F25" s="2230"/>
      <c r="G25" s="2230"/>
      <c r="H25" s="2230"/>
      <c r="I25" s="2230"/>
      <c r="J25" s="2230"/>
      <c r="K25" s="2230"/>
      <c r="L25" s="2230"/>
      <c r="M25" s="2230"/>
      <c r="N25" s="2230"/>
      <c r="O25" s="2230"/>
      <c r="P25" s="2230"/>
      <c r="Q25" s="2230"/>
      <c r="R25" s="2230"/>
      <c r="S25" s="2230"/>
      <c r="T25" s="2230"/>
      <c r="U25" s="2230"/>
    </row>
    <row r="26" spans="1:21" ht="18" customHeight="1">
      <c r="A26" s="1084" t="s">
        <v>715</v>
      </c>
      <c r="B26" s="38">
        <v>1</v>
      </c>
      <c r="C26" s="38">
        <v>5</v>
      </c>
      <c r="D26" s="1085">
        <v>35.9</v>
      </c>
      <c r="E26" s="1085">
        <v>1</v>
      </c>
      <c r="F26" s="38" t="s">
        <v>313</v>
      </c>
      <c r="G26" s="38" t="s">
        <v>169</v>
      </c>
      <c r="H26" s="38" t="s">
        <v>1219</v>
      </c>
      <c r="I26" s="1084" t="s">
        <v>170</v>
      </c>
      <c r="J26" s="1084" t="s">
        <v>171</v>
      </c>
      <c r="K26" s="38" t="s">
        <v>1220</v>
      </c>
      <c r="L26" s="38" t="s">
        <v>1221</v>
      </c>
      <c r="M26" s="38">
        <v>3.333</v>
      </c>
      <c r="N26" s="1086">
        <v>3.2</v>
      </c>
      <c r="O26" s="38"/>
      <c r="P26" s="38">
        <v>0.045</v>
      </c>
      <c r="Q26" s="38"/>
      <c r="R26" s="38"/>
      <c r="S26" s="38">
        <v>0.044</v>
      </c>
      <c r="T26" s="38">
        <v>0.044</v>
      </c>
      <c r="U26" s="39"/>
    </row>
    <row r="27" spans="1:21" ht="18" customHeight="1">
      <c r="A27" s="1084" t="s">
        <v>715</v>
      </c>
      <c r="B27" s="38">
        <v>2</v>
      </c>
      <c r="C27" s="38">
        <v>5</v>
      </c>
      <c r="D27" s="1089">
        <v>35.1</v>
      </c>
      <c r="E27" s="1085">
        <v>1</v>
      </c>
      <c r="F27" s="38" t="s">
        <v>313</v>
      </c>
      <c r="G27" s="38" t="s">
        <v>169</v>
      </c>
      <c r="H27" s="38" t="s">
        <v>1219</v>
      </c>
      <c r="I27" s="1084" t="s">
        <v>170</v>
      </c>
      <c r="J27" s="1084" t="s">
        <v>171</v>
      </c>
      <c r="K27" s="38" t="s">
        <v>1220</v>
      </c>
      <c r="L27" s="38" t="s">
        <v>1221</v>
      </c>
      <c r="M27" s="38">
        <v>3.333</v>
      </c>
      <c r="N27" s="1086">
        <v>3.2</v>
      </c>
      <c r="O27" s="38"/>
      <c r="P27" s="38">
        <v>0.045</v>
      </c>
      <c r="Q27" s="38"/>
      <c r="R27" s="38"/>
      <c r="S27" s="38">
        <v>0.044</v>
      </c>
      <c r="T27" s="38">
        <v>0.044</v>
      </c>
      <c r="U27" s="39"/>
    </row>
    <row r="28" spans="1:21" ht="18" customHeight="1">
      <c r="A28" s="1084" t="s">
        <v>715</v>
      </c>
      <c r="B28" s="38">
        <v>3</v>
      </c>
      <c r="C28" s="38">
        <v>6</v>
      </c>
      <c r="D28" s="1090">
        <v>2</v>
      </c>
      <c r="E28" s="1085">
        <v>0.4</v>
      </c>
      <c r="F28" s="38" t="s">
        <v>313</v>
      </c>
      <c r="G28" s="38" t="s">
        <v>175</v>
      </c>
      <c r="H28" s="38" t="s">
        <v>1219</v>
      </c>
      <c r="I28" s="1084" t="s">
        <v>170</v>
      </c>
      <c r="J28" s="1084" t="s">
        <v>171</v>
      </c>
      <c r="K28" s="38" t="s">
        <v>1220</v>
      </c>
      <c r="L28" s="38" t="s">
        <v>1221</v>
      </c>
      <c r="M28" s="1086">
        <v>1.333</v>
      </c>
      <c r="N28" s="43">
        <v>1.28</v>
      </c>
      <c r="O28" s="43"/>
      <c r="P28" s="43">
        <v>0.019</v>
      </c>
      <c r="Q28" s="43"/>
      <c r="R28" s="43"/>
      <c r="S28" s="43">
        <v>0.0176</v>
      </c>
      <c r="T28" s="43">
        <v>0.0176</v>
      </c>
      <c r="U28" s="39"/>
    </row>
    <row r="29" spans="1:21" ht="18" customHeight="1">
      <c r="A29" s="1084" t="s">
        <v>1225</v>
      </c>
      <c r="B29" s="38">
        <v>4</v>
      </c>
      <c r="C29" s="38">
        <v>37</v>
      </c>
      <c r="D29" s="1085">
        <v>4.1</v>
      </c>
      <c r="E29" s="1085">
        <v>1</v>
      </c>
      <c r="F29" s="38" t="s">
        <v>313</v>
      </c>
      <c r="G29" s="38" t="s">
        <v>169</v>
      </c>
      <c r="H29" s="38" t="s">
        <v>1219</v>
      </c>
      <c r="I29" s="1084" t="s">
        <v>170</v>
      </c>
      <c r="J29" s="1084" t="s">
        <v>171</v>
      </c>
      <c r="K29" s="38" t="s">
        <v>1220</v>
      </c>
      <c r="L29" s="38" t="s">
        <v>1221</v>
      </c>
      <c r="M29" s="38">
        <v>3.333</v>
      </c>
      <c r="N29" s="1086">
        <v>3.2</v>
      </c>
      <c r="O29" s="1086"/>
      <c r="P29" s="38">
        <v>0.045</v>
      </c>
      <c r="Q29" s="43"/>
      <c r="R29" s="43"/>
      <c r="S29" s="38">
        <v>0.044</v>
      </c>
      <c r="T29" s="38">
        <v>0.044</v>
      </c>
      <c r="U29" s="41"/>
    </row>
    <row r="30" spans="1:21" ht="18" customHeight="1">
      <c r="A30" s="1084"/>
      <c r="B30" s="38"/>
      <c r="C30" s="38"/>
      <c r="D30" s="1089"/>
      <c r="E30" s="1085"/>
      <c r="F30" s="38"/>
      <c r="G30" s="38"/>
      <c r="H30" s="38"/>
      <c r="I30" s="1084"/>
      <c r="J30" s="1084"/>
      <c r="K30" s="38"/>
      <c r="L30" s="38"/>
      <c r="M30" s="38"/>
      <c r="N30" s="1086"/>
      <c r="O30" s="1086"/>
      <c r="P30" s="38"/>
      <c r="Q30" s="43"/>
      <c r="R30" s="43"/>
      <c r="S30" s="38"/>
      <c r="T30" s="38"/>
      <c r="U30" s="41"/>
    </row>
    <row r="31" spans="1:21" ht="18" customHeight="1">
      <c r="A31" s="2230" t="str">
        <f>A24</f>
        <v>Всього по лісництву</v>
      </c>
      <c r="B31" s="2230"/>
      <c r="C31" s="2230"/>
      <c r="D31" s="2230"/>
      <c r="E31" s="622">
        <f>SUM(E26:E30)</f>
        <v>3.4</v>
      </c>
      <c r="F31" s="556"/>
      <c r="G31" s="556"/>
      <c r="H31" s="556"/>
      <c r="I31" s="556"/>
      <c r="J31" s="556"/>
      <c r="K31" s="556"/>
      <c r="L31" s="556"/>
      <c r="M31" s="557">
        <f>SUM(M26:M29)</f>
        <v>11.332</v>
      </c>
      <c r="N31" s="557">
        <f>SUM(N26:N29)</f>
        <v>10.88</v>
      </c>
      <c r="O31" s="557"/>
      <c r="P31" s="557">
        <f>SUM(P26:P29)</f>
        <v>0.154</v>
      </c>
      <c r="Q31" s="557"/>
      <c r="R31" s="557"/>
      <c r="S31" s="557">
        <f>SUM(S26:S29)</f>
        <v>0.1496</v>
      </c>
      <c r="T31" s="557">
        <f>SUM(T26:T29)</f>
        <v>0.1496</v>
      </c>
      <c r="U31" s="557"/>
    </row>
    <row r="32" spans="1:21" ht="18" customHeight="1">
      <c r="A32" s="2219" t="s">
        <v>183</v>
      </c>
      <c r="B32" s="2219"/>
      <c r="C32" s="2219"/>
      <c r="D32" s="2219"/>
      <c r="E32" s="2219"/>
      <c r="F32" s="2219"/>
      <c r="G32" s="2219"/>
      <c r="H32" s="2219"/>
      <c r="I32" s="2219"/>
      <c r="J32" s="2219"/>
      <c r="K32" s="2219"/>
      <c r="L32" s="2219"/>
      <c r="M32" s="2219"/>
      <c r="N32" s="2219"/>
      <c r="O32" s="2219"/>
      <c r="P32" s="2219"/>
      <c r="Q32" s="2219"/>
      <c r="R32" s="2219"/>
      <c r="S32" s="2219"/>
      <c r="T32" s="2219"/>
      <c r="U32" s="2219"/>
    </row>
    <row r="33" spans="1:21" ht="18" customHeight="1">
      <c r="A33" s="38" t="s">
        <v>1226</v>
      </c>
      <c r="B33" s="38">
        <v>1</v>
      </c>
      <c r="C33" s="38">
        <v>3</v>
      </c>
      <c r="D33" s="38">
        <v>2</v>
      </c>
      <c r="E33" s="1085">
        <v>0.5</v>
      </c>
      <c r="F33" s="38" t="s">
        <v>182</v>
      </c>
      <c r="G33" s="38" t="s">
        <v>169</v>
      </c>
      <c r="H33" s="38" t="s">
        <v>1219</v>
      </c>
      <c r="I33" s="1084" t="s">
        <v>170</v>
      </c>
      <c r="J33" s="1084" t="s">
        <v>171</v>
      </c>
      <c r="K33" s="38" t="s">
        <v>1220</v>
      </c>
      <c r="L33" s="38" t="s">
        <v>1222</v>
      </c>
      <c r="M33" s="1086">
        <v>1.667</v>
      </c>
      <c r="N33" s="1086"/>
      <c r="O33" s="1086">
        <v>1.6</v>
      </c>
      <c r="P33" s="38">
        <v>0.023</v>
      </c>
      <c r="Q33" s="1086"/>
      <c r="R33" s="1086"/>
      <c r="S33" s="1086">
        <v>0.022</v>
      </c>
      <c r="T33" s="1086">
        <v>0.022</v>
      </c>
      <c r="U33" s="38"/>
    </row>
    <row r="34" spans="1:21" ht="18" customHeight="1">
      <c r="A34" s="38" t="s">
        <v>1226</v>
      </c>
      <c r="B34" s="38">
        <v>2</v>
      </c>
      <c r="C34" s="38">
        <v>4</v>
      </c>
      <c r="D34" s="38">
        <v>18</v>
      </c>
      <c r="E34" s="1085">
        <v>0.5</v>
      </c>
      <c r="F34" s="38" t="s">
        <v>182</v>
      </c>
      <c r="G34" s="38" t="s">
        <v>169</v>
      </c>
      <c r="H34" s="38" t="s">
        <v>1219</v>
      </c>
      <c r="I34" s="1084" t="s">
        <v>170</v>
      </c>
      <c r="J34" s="1084" t="s">
        <v>171</v>
      </c>
      <c r="K34" s="38" t="s">
        <v>1220</v>
      </c>
      <c r="L34" s="38" t="s">
        <v>1222</v>
      </c>
      <c r="M34" s="38">
        <v>1.667</v>
      </c>
      <c r="N34" s="1086"/>
      <c r="O34" s="1086">
        <v>1.6</v>
      </c>
      <c r="P34" s="38">
        <v>0.023</v>
      </c>
      <c r="Q34" s="38"/>
      <c r="R34" s="38"/>
      <c r="S34" s="38">
        <v>0.022</v>
      </c>
      <c r="T34" s="38">
        <v>0.022</v>
      </c>
      <c r="U34" s="38"/>
    </row>
    <row r="35" spans="1:21" ht="18" customHeight="1">
      <c r="A35" s="38" t="s">
        <v>1226</v>
      </c>
      <c r="B35" s="38">
        <v>3</v>
      </c>
      <c r="C35" s="38">
        <v>9</v>
      </c>
      <c r="D35" s="38">
        <v>37.2</v>
      </c>
      <c r="E35" s="1085">
        <v>1</v>
      </c>
      <c r="F35" s="38" t="s">
        <v>313</v>
      </c>
      <c r="G35" s="38" t="s">
        <v>169</v>
      </c>
      <c r="H35" s="38" t="s">
        <v>1219</v>
      </c>
      <c r="I35" s="1084" t="s">
        <v>170</v>
      </c>
      <c r="J35" s="1084" t="s">
        <v>171</v>
      </c>
      <c r="K35" s="38" t="s">
        <v>1220</v>
      </c>
      <c r="L35" s="38" t="s">
        <v>1221</v>
      </c>
      <c r="M35" s="38">
        <v>3.333</v>
      </c>
      <c r="N35" s="1086">
        <v>3.2</v>
      </c>
      <c r="O35" s="38"/>
      <c r="P35" s="38">
        <v>0.045</v>
      </c>
      <c r="Q35" s="38"/>
      <c r="R35" s="38"/>
      <c r="S35" s="38">
        <v>0.044</v>
      </c>
      <c r="T35" s="38">
        <v>0.044</v>
      </c>
      <c r="U35" s="38"/>
    </row>
    <row r="36" spans="1:21" ht="18" customHeight="1">
      <c r="A36" s="38" t="s">
        <v>1227</v>
      </c>
      <c r="B36" s="38">
        <v>4</v>
      </c>
      <c r="C36" s="38">
        <v>22</v>
      </c>
      <c r="D36" s="38">
        <v>9.1</v>
      </c>
      <c r="E36" s="1085">
        <v>1</v>
      </c>
      <c r="F36" s="38" t="s">
        <v>313</v>
      </c>
      <c r="G36" s="38" t="s">
        <v>169</v>
      </c>
      <c r="H36" s="38" t="s">
        <v>1219</v>
      </c>
      <c r="I36" s="1084" t="s">
        <v>170</v>
      </c>
      <c r="J36" s="1084" t="s">
        <v>171</v>
      </c>
      <c r="K36" s="38" t="s">
        <v>1220</v>
      </c>
      <c r="L36" s="38" t="s">
        <v>1221</v>
      </c>
      <c r="M36" s="38">
        <v>3.333</v>
      </c>
      <c r="N36" s="1086">
        <v>3.2</v>
      </c>
      <c r="O36" s="1086"/>
      <c r="P36" s="38">
        <v>0.045</v>
      </c>
      <c r="Q36" s="38"/>
      <c r="R36" s="38"/>
      <c r="S36" s="38">
        <v>0.044</v>
      </c>
      <c r="T36" s="38">
        <v>0.044</v>
      </c>
      <c r="U36" s="38"/>
    </row>
    <row r="37" spans="1:21" ht="18" customHeight="1">
      <c r="A37" s="38" t="s">
        <v>1227</v>
      </c>
      <c r="B37" s="38">
        <v>5</v>
      </c>
      <c r="C37" s="38">
        <v>22</v>
      </c>
      <c r="D37" s="38">
        <v>15.1</v>
      </c>
      <c r="E37" s="1085">
        <v>1</v>
      </c>
      <c r="F37" s="38" t="s">
        <v>313</v>
      </c>
      <c r="G37" s="38" t="s">
        <v>169</v>
      </c>
      <c r="H37" s="38" t="s">
        <v>1219</v>
      </c>
      <c r="I37" s="1084" t="s">
        <v>170</v>
      </c>
      <c r="J37" s="1084" t="s">
        <v>171</v>
      </c>
      <c r="K37" s="38" t="s">
        <v>1220</v>
      </c>
      <c r="L37" s="38" t="s">
        <v>1221</v>
      </c>
      <c r="M37" s="38">
        <v>3.333</v>
      </c>
      <c r="N37" s="1086">
        <v>3.2</v>
      </c>
      <c r="O37" s="1086"/>
      <c r="P37" s="38">
        <v>0.045</v>
      </c>
      <c r="Q37" s="38"/>
      <c r="R37" s="38"/>
      <c r="S37" s="38">
        <v>0.044</v>
      </c>
      <c r="T37" s="38">
        <v>0.044</v>
      </c>
      <c r="U37" s="38"/>
    </row>
    <row r="38" spans="1:21" ht="18" customHeight="1">
      <c r="A38" s="38" t="s">
        <v>184</v>
      </c>
      <c r="B38" s="38">
        <v>6</v>
      </c>
      <c r="C38" s="38">
        <v>36</v>
      </c>
      <c r="D38" s="38">
        <v>32.1</v>
      </c>
      <c r="E38" s="1085">
        <v>1</v>
      </c>
      <c r="F38" s="38" t="s">
        <v>313</v>
      </c>
      <c r="G38" s="38" t="s">
        <v>169</v>
      </c>
      <c r="H38" s="38" t="s">
        <v>1219</v>
      </c>
      <c r="I38" s="1084" t="s">
        <v>170</v>
      </c>
      <c r="J38" s="1084" t="s">
        <v>171</v>
      </c>
      <c r="K38" s="38" t="s">
        <v>1220</v>
      </c>
      <c r="L38" s="38" t="s">
        <v>1221</v>
      </c>
      <c r="M38" s="38">
        <v>3.333</v>
      </c>
      <c r="N38" s="1086">
        <v>3.2</v>
      </c>
      <c r="O38" s="38"/>
      <c r="P38" s="38">
        <v>0.045</v>
      </c>
      <c r="Q38" s="38"/>
      <c r="R38" s="38"/>
      <c r="S38" s="38">
        <v>0.044</v>
      </c>
      <c r="T38" s="38">
        <v>0.044</v>
      </c>
      <c r="U38" s="38"/>
    </row>
    <row r="39" spans="1:21" ht="18" customHeight="1">
      <c r="A39" s="38" t="s">
        <v>184</v>
      </c>
      <c r="B39" s="38">
        <v>7</v>
      </c>
      <c r="C39" s="38">
        <v>36</v>
      </c>
      <c r="D39" s="38">
        <v>32.2</v>
      </c>
      <c r="E39" s="1085">
        <v>1</v>
      </c>
      <c r="F39" s="38" t="s">
        <v>313</v>
      </c>
      <c r="G39" s="38" t="s">
        <v>169</v>
      </c>
      <c r="H39" s="38" t="s">
        <v>1219</v>
      </c>
      <c r="I39" s="1084" t="s">
        <v>170</v>
      </c>
      <c r="J39" s="1084" t="s">
        <v>171</v>
      </c>
      <c r="K39" s="38" t="s">
        <v>1220</v>
      </c>
      <c r="L39" s="38" t="s">
        <v>1221</v>
      </c>
      <c r="M39" s="38">
        <v>3.333</v>
      </c>
      <c r="N39" s="1086">
        <v>3.2</v>
      </c>
      <c r="O39" s="38"/>
      <c r="P39" s="38">
        <v>0.045</v>
      </c>
      <c r="Q39" s="38"/>
      <c r="R39" s="38"/>
      <c r="S39" s="38">
        <v>0.044</v>
      </c>
      <c r="T39" s="38">
        <v>0.044</v>
      </c>
      <c r="U39" s="38"/>
    </row>
    <row r="40" spans="1:21" ht="18" customHeight="1">
      <c r="A40" s="38" t="s">
        <v>847</v>
      </c>
      <c r="B40" s="38">
        <v>8</v>
      </c>
      <c r="C40" s="38">
        <v>68</v>
      </c>
      <c r="D40" s="38">
        <v>8.1</v>
      </c>
      <c r="E40" s="1085">
        <v>1</v>
      </c>
      <c r="F40" s="38" t="s">
        <v>313</v>
      </c>
      <c r="G40" s="38" t="s">
        <v>169</v>
      </c>
      <c r="H40" s="38" t="s">
        <v>1219</v>
      </c>
      <c r="I40" s="1084" t="s">
        <v>170</v>
      </c>
      <c r="J40" s="1084" t="s">
        <v>171</v>
      </c>
      <c r="K40" s="38" t="s">
        <v>1220</v>
      </c>
      <c r="L40" s="38" t="s">
        <v>1221</v>
      </c>
      <c r="M40" s="38">
        <v>3.333</v>
      </c>
      <c r="N40" s="1086">
        <v>3.2</v>
      </c>
      <c r="O40" s="1086"/>
      <c r="P40" s="38">
        <v>0.045</v>
      </c>
      <c r="Q40" s="38"/>
      <c r="R40" s="38"/>
      <c r="S40" s="38">
        <v>0.044</v>
      </c>
      <c r="T40" s="38">
        <v>0.044</v>
      </c>
      <c r="U40" s="38"/>
    </row>
    <row r="41" spans="1:21" ht="18" customHeight="1">
      <c r="A41" s="2220" t="str">
        <f>A31</f>
        <v>Всього по лісництву</v>
      </c>
      <c r="B41" s="2221"/>
      <c r="C41" s="2221"/>
      <c r="D41" s="2222"/>
      <c r="E41" s="621">
        <f>SUM(E33:E40)</f>
        <v>7</v>
      </c>
      <c r="F41" s="38"/>
      <c r="G41" s="38"/>
      <c r="H41" s="38"/>
      <c r="I41" s="1084"/>
      <c r="J41" s="1084"/>
      <c r="K41" s="38"/>
      <c r="L41" s="38"/>
      <c r="M41" s="40">
        <f>SUM(M33:M40)</f>
        <v>23.332</v>
      </c>
      <c r="N41" s="40">
        <f>SUM(N35:N40)</f>
        <v>19.2</v>
      </c>
      <c r="O41" s="40">
        <f>SUM(O33:O34)</f>
        <v>3.2</v>
      </c>
      <c r="P41" s="40">
        <f>SUM(P33:P40)</f>
        <v>0.31599999999999995</v>
      </c>
      <c r="Q41" s="40"/>
      <c r="R41" s="40"/>
      <c r="S41" s="40">
        <f>SUM(S33:S40)</f>
        <v>0.30799999999999994</v>
      </c>
      <c r="T41" s="40">
        <f>SUM(T33:T40)</f>
        <v>0.30799999999999994</v>
      </c>
      <c r="U41" s="38"/>
    </row>
    <row r="42" spans="1:21" ht="18" customHeight="1">
      <c r="A42" s="2223" t="s">
        <v>185</v>
      </c>
      <c r="B42" s="2224"/>
      <c r="C42" s="2224"/>
      <c r="D42" s="2225"/>
      <c r="E42" s="622">
        <f>E41+E31+E24+E17+E12</f>
        <v>20.2</v>
      </c>
      <c r="F42" s="622"/>
      <c r="G42" s="622"/>
      <c r="H42" s="622"/>
      <c r="I42" s="622"/>
      <c r="J42" s="622"/>
      <c r="K42" s="622"/>
      <c r="L42" s="622"/>
      <c r="M42" s="557">
        <v>67.328</v>
      </c>
      <c r="N42" s="557">
        <f>N41+N31+N24+N17+N12</f>
        <v>58.24</v>
      </c>
      <c r="O42" s="557">
        <f>O41+O31+O24+O17+O12</f>
        <v>6.4</v>
      </c>
      <c r="P42" s="557">
        <v>0.908</v>
      </c>
      <c r="Q42" s="557"/>
      <c r="R42" s="557"/>
      <c r="S42" s="557">
        <f>S41+S31+S24+S17+S12</f>
        <v>0.8876</v>
      </c>
      <c r="T42" s="557">
        <f>T41+T31+T24+T17+T12</f>
        <v>0.8916</v>
      </c>
      <c r="U42" s="1609"/>
    </row>
    <row r="43" spans="1:21" ht="18" customHeight="1">
      <c r="A43" s="1610"/>
      <c r="B43" s="1610"/>
      <c r="C43" s="1610"/>
      <c r="D43" s="1610"/>
      <c r="E43" s="1611"/>
      <c r="F43" s="1611"/>
      <c r="G43" s="1611"/>
      <c r="H43" s="1611"/>
      <c r="I43" s="1611"/>
      <c r="J43" s="1611"/>
      <c r="K43" s="1611"/>
      <c r="L43" s="1611"/>
      <c r="M43" s="1612"/>
      <c r="N43" s="1612"/>
      <c r="O43" s="1612"/>
      <c r="P43" s="1612"/>
      <c r="Q43" s="1613"/>
      <c r="R43" s="1613"/>
      <c r="S43" s="1612"/>
      <c r="T43" s="1612"/>
      <c r="U43" s="1611"/>
    </row>
    <row r="44" ht="18" customHeight="1"/>
    <row r="45" spans="1:13" ht="18" customHeight="1">
      <c r="A45" s="2238" t="s">
        <v>186</v>
      </c>
      <c r="B45" s="2238"/>
      <c r="C45" s="2238"/>
      <c r="D45" s="2238"/>
      <c r="E45" s="2238"/>
      <c r="F45" s="2238"/>
      <c r="G45" s="2238"/>
      <c r="H45" s="2238"/>
      <c r="I45" s="2238"/>
      <c r="J45" s="2238"/>
      <c r="K45" s="2238"/>
      <c r="L45" s="2238"/>
      <c r="M45" s="2238"/>
    </row>
    <row r="46" spans="1:13" ht="18" customHeight="1">
      <c r="A46" s="2238" t="s">
        <v>1228</v>
      </c>
      <c r="B46" s="2238"/>
      <c r="C46" s="2238"/>
      <c r="D46" s="2238"/>
      <c r="E46" s="2238"/>
      <c r="F46" s="2238"/>
      <c r="G46" s="2238"/>
      <c r="H46" s="2238"/>
      <c r="I46" s="2238"/>
      <c r="J46" s="2238"/>
      <c r="K46" s="2238"/>
      <c r="L46" s="2238"/>
      <c r="M46" s="2238"/>
    </row>
    <row r="47" spans="1:13" ht="18" customHeight="1">
      <c r="A47" s="2238" t="s">
        <v>187</v>
      </c>
      <c r="B47" s="2238"/>
      <c r="C47" s="2238"/>
      <c r="D47" s="2238"/>
      <c r="E47" s="2238"/>
      <c r="F47" s="2238"/>
      <c r="G47" s="2238"/>
      <c r="H47" s="2238"/>
      <c r="I47" s="2238"/>
      <c r="J47" s="2238"/>
      <c r="K47" s="2238"/>
      <c r="L47" s="2238"/>
      <c r="M47" s="2238"/>
    </row>
    <row r="48" spans="1:13" ht="18" customHeight="1">
      <c r="A48" s="1614"/>
      <c r="B48" s="1614"/>
      <c r="C48" s="1614"/>
      <c r="D48" s="1614"/>
      <c r="E48" s="1614"/>
      <c r="F48" s="1614"/>
      <c r="G48" s="1614"/>
      <c r="H48" s="1614"/>
      <c r="I48" s="1614"/>
      <c r="J48" s="1614"/>
      <c r="K48" s="1614"/>
      <c r="L48" s="1613"/>
      <c r="M48" s="1614"/>
    </row>
    <row r="49" spans="1:13" ht="18" customHeight="1">
      <c r="A49" s="2243" t="s">
        <v>188</v>
      </c>
      <c r="B49" s="2239" t="s">
        <v>149</v>
      </c>
      <c r="C49" s="2242" t="s">
        <v>150</v>
      </c>
      <c r="D49" s="2246" t="s">
        <v>151</v>
      </c>
      <c r="E49" s="2246" t="s">
        <v>153</v>
      </c>
      <c r="F49" s="2193" t="s">
        <v>1881</v>
      </c>
      <c r="G49" s="2191" t="s">
        <v>190</v>
      </c>
      <c r="H49" s="2191"/>
      <c r="I49" s="2191"/>
      <c r="J49" s="2191"/>
      <c r="K49" s="2191"/>
      <c r="L49" s="2243" t="s">
        <v>191</v>
      </c>
      <c r="M49" s="2243" t="s">
        <v>192</v>
      </c>
    </row>
    <row r="50" spans="1:13" ht="18" customHeight="1">
      <c r="A50" s="2244"/>
      <c r="B50" s="2240"/>
      <c r="C50" s="2242"/>
      <c r="D50" s="2247"/>
      <c r="E50" s="2247"/>
      <c r="F50" s="2226"/>
      <c r="G50" s="2237" t="s">
        <v>193</v>
      </c>
      <c r="H50" s="2237" t="s">
        <v>194</v>
      </c>
      <c r="I50" s="2243" t="s">
        <v>195</v>
      </c>
      <c r="J50" s="2243" t="s">
        <v>196</v>
      </c>
      <c r="K50" s="2191" t="s">
        <v>197</v>
      </c>
      <c r="L50" s="2244"/>
      <c r="M50" s="2244"/>
    </row>
    <row r="51" spans="1:13" ht="18" customHeight="1">
      <c r="A51" s="2244"/>
      <c r="B51" s="2240"/>
      <c r="C51" s="2242"/>
      <c r="D51" s="2247"/>
      <c r="E51" s="2247"/>
      <c r="F51" s="2226"/>
      <c r="G51" s="2237"/>
      <c r="H51" s="2237"/>
      <c r="I51" s="2244"/>
      <c r="J51" s="2244"/>
      <c r="K51" s="2191"/>
      <c r="L51" s="2244"/>
      <c r="M51" s="2244"/>
    </row>
    <row r="52" spans="1:13" ht="18" customHeight="1">
      <c r="A52" s="2244"/>
      <c r="B52" s="2240"/>
      <c r="C52" s="2242"/>
      <c r="D52" s="2247"/>
      <c r="E52" s="2247"/>
      <c r="F52" s="2226"/>
      <c r="G52" s="2237"/>
      <c r="H52" s="2237"/>
      <c r="I52" s="2244"/>
      <c r="J52" s="2244"/>
      <c r="K52" s="2191"/>
      <c r="L52" s="2244"/>
      <c r="M52" s="2244"/>
    </row>
    <row r="53" spans="1:13" ht="18" customHeight="1">
      <c r="A53" s="2244"/>
      <c r="B53" s="2240"/>
      <c r="C53" s="2242"/>
      <c r="D53" s="2247"/>
      <c r="E53" s="2247"/>
      <c r="F53" s="2226"/>
      <c r="G53" s="2237"/>
      <c r="H53" s="2237"/>
      <c r="I53" s="2244"/>
      <c r="J53" s="2244"/>
      <c r="K53" s="2191"/>
      <c r="L53" s="2244"/>
      <c r="M53" s="2244"/>
    </row>
    <row r="54" spans="1:13" ht="18" customHeight="1">
      <c r="A54" s="2244"/>
      <c r="B54" s="2240"/>
      <c r="C54" s="2242"/>
      <c r="D54" s="2247"/>
      <c r="E54" s="2247"/>
      <c r="F54" s="2226"/>
      <c r="G54" s="2237"/>
      <c r="H54" s="2237"/>
      <c r="I54" s="2244"/>
      <c r="J54" s="2244"/>
      <c r="K54" s="2191"/>
      <c r="L54" s="2244"/>
      <c r="M54" s="2244"/>
    </row>
    <row r="55" spans="1:13" ht="18" customHeight="1">
      <c r="A55" s="2244"/>
      <c r="B55" s="2240"/>
      <c r="C55" s="2242"/>
      <c r="D55" s="2247"/>
      <c r="E55" s="2247"/>
      <c r="F55" s="2226"/>
      <c r="G55" s="2237"/>
      <c r="H55" s="2237"/>
      <c r="I55" s="2244"/>
      <c r="J55" s="2244"/>
      <c r="K55" s="2191"/>
      <c r="L55" s="2244"/>
      <c r="M55" s="2244"/>
    </row>
    <row r="56" spans="1:13" ht="18" customHeight="1">
      <c r="A56" s="2245"/>
      <c r="B56" s="2241"/>
      <c r="C56" s="2242"/>
      <c r="D56" s="2248"/>
      <c r="E56" s="2248"/>
      <c r="F56" s="2195"/>
      <c r="G56" s="2237"/>
      <c r="H56" s="2237"/>
      <c r="I56" s="2245"/>
      <c r="J56" s="2245"/>
      <c r="K56" s="2191"/>
      <c r="L56" s="2245"/>
      <c r="M56" s="2245"/>
    </row>
    <row r="57" spans="1:13" ht="18" customHeight="1">
      <c r="A57" s="2201" t="s">
        <v>173</v>
      </c>
      <c r="B57" s="2201"/>
      <c r="C57" s="2201"/>
      <c r="D57" s="2201"/>
      <c r="E57" s="2201"/>
      <c r="F57" s="2201"/>
      <c r="G57" s="2201"/>
      <c r="H57" s="2201"/>
      <c r="I57" s="2201"/>
      <c r="J57" s="2201"/>
      <c r="K57" s="2201"/>
      <c r="L57" s="2201"/>
      <c r="M57" s="2201"/>
    </row>
    <row r="58" spans="1:13" ht="18" customHeight="1">
      <c r="A58" s="2227" t="s">
        <v>205</v>
      </c>
      <c r="B58" s="2227">
        <v>31</v>
      </c>
      <c r="C58" s="2227">
        <v>22.2</v>
      </c>
      <c r="D58" s="2228">
        <v>1</v>
      </c>
      <c r="E58" s="2227" t="s">
        <v>175</v>
      </c>
      <c r="F58" s="2227" t="s">
        <v>1229</v>
      </c>
      <c r="G58" s="1517" t="s">
        <v>198</v>
      </c>
      <c r="H58" s="1517" t="s">
        <v>199</v>
      </c>
      <c r="I58" s="1091">
        <v>12.8</v>
      </c>
      <c r="J58" s="1517" t="s">
        <v>1230</v>
      </c>
      <c r="K58" s="1517" t="s">
        <v>201</v>
      </c>
      <c r="L58" s="2218" t="s">
        <v>1261</v>
      </c>
      <c r="M58" s="2189">
        <v>2026</v>
      </c>
    </row>
    <row r="59" spans="1:13" ht="18" customHeight="1">
      <c r="A59" s="2227"/>
      <c r="B59" s="2227"/>
      <c r="C59" s="2227"/>
      <c r="D59" s="2228"/>
      <c r="E59" s="2227"/>
      <c r="F59" s="2227"/>
      <c r="G59" s="1517" t="s">
        <v>202</v>
      </c>
      <c r="H59" s="1517" t="s">
        <v>199</v>
      </c>
      <c r="I59" s="1091">
        <v>3.3</v>
      </c>
      <c r="J59" s="1517" t="s">
        <v>1231</v>
      </c>
      <c r="K59" s="1517" t="s">
        <v>201</v>
      </c>
      <c r="L59" s="2218"/>
      <c r="M59" s="2189"/>
    </row>
    <row r="60" spans="1:13" ht="42" customHeight="1">
      <c r="A60" s="2227"/>
      <c r="B60" s="2227"/>
      <c r="C60" s="2227"/>
      <c r="D60" s="2228"/>
      <c r="E60" s="2227"/>
      <c r="F60" s="2227"/>
      <c r="G60" s="1517" t="s">
        <v>1232</v>
      </c>
      <c r="H60" s="1517" t="s">
        <v>199</v>
      </c>
      <c r="I60" s="1091">
        <v>4</v>
      </c>
      <c r="J60" s="1517" t="s">
        <v>1231</v>
      </c>
      <c r="K60" s="1517" t="s">
        <v>201</v>
      </c>
      <c r="L60" s="2218"/>
      <c r="M60" s="2189"/>
    </row>
    <row r="61" spans="1:13" ht="18" customHeight="1">
      <c r="A61" s="2212" t="s">
        <v>174</v>
      </c>
      <c r="B61" s="2212">
        <v>31</v>
      </c>
      <c r="C61" s="2212">
        <v>22.3</v>
      </c>
      <c r="D61" s="2215">
        <v>1</v>
      </c>
      <c r="E61" s="2212" t="s">
        <v>175</v>
      </c>
      <c r="F61" s="2212" t="str">
        <f>F58</f>
        <v>зруб 2020р. після II прийому рівномірно-поступової рубки</v>
      </c>
      <c r="G61" s="1517" t="str">
        <f>G58</f>
        <v>Бкл</v>
      </c>
      <c r="H61" s="1517" t="s">
        <v>199</v>
      </c>
      <c r="I61" s="1091">
        <v>12.8</v>
      </c>
      <c r="J61" s="1517" t="str">
        <f>J58</f>
        <v>до 1.5</v>
      </c>
      <c r="K61" s="1517" t="s">
        <v>201</v>
      </c>
      <c r="L61" s="2209" t="s">
        <v>1261</v>
      </c>
      <c r="M61" s="2174">
        <v>2026</v>
      </c>
    </row>
    <row r="62" spans="1:13" ht="24" customHeight="1">
      <c r="A62" s="2213"/>
      <c r="B62" s="2213"/>
      <c r="C62" s="2213"/>
      <c r="D62" s="2216"/>
      <c r="E62" s="2213"/>
      <c r="F62" s="2213"/>
      <c r="G62" s="1517" t="str">
        <f>G59</f>
        <v>Клг</v>
      </c>
      <c r="H62" s="1517" t="s">
        <v>199</v>
      </c>
      <c r="I62" s="1091">
        <v>3.8</v>
      </c>
      <c r="J62" s="1517" t="s">
        <v>1233</v>
      </c>
      <c r="K62" s="1517" t="s">
        <v>201</v>
      </c>
      <c r="L62" s="2210"/>
      <c r="M62" s="2200"/>
    </row>
    <row r="63" spans="1:13" ht="39" customHeight="1">
      <c r="A63" s="2214"/>
      <c r="B63" s="2214"/>
      <c r="C63" s="2214"/>
      <c r="D63" s="2217"/>
      <c r="E63" s="2214"/>
      <c r="F63" s="2214"/>
      <c r="G63" s="1517" t="s">
        <v>1232</v>
      </c>
      <c r="H63" s="1517" t="s">
        <v>199</v>
      </c>
      <c r="I63" s="1091">
        <v>3.7</v>
      </c>
      <c r="J63" s="1517" t="str">
        <f>J59</f>
        <v>до 0.5</v>
      </c>
      <c r="K63" s="1517" t="s">
        <v>201</v>
      </c>
      <c r="L63" s="2211"/>
      <c r="M63" s="2175"/>
    </row>
    <row r="64" spans="1:13" ht="24" customHeight="1">
      <c r="A64" s="2212" t="s">
        <v>205</v>
      </c>
      <c r="B64" s="2212">
        <v>31</v>
      </c>
      <c r="C64" s="2212">
        <v>22.4</v>
      </c>
      <c r="D64" s="2215">
        <v>1</v>
      </c>
      <c r="E64" s="2212" t="s">
        <v>175</v>
      </c>
      <c r="F64" s="2212" t="str">
        <f>F61</f>
        <v>зруб 2020р. після II прийому рівномірно-поступової рубки</v>
      </c>
      <c r="G64" s="1517" t="str">
        <f>G61</f>
        <v>Бкл</v>
      </c>
      <c r="H64" s="1512" t="s">
        <v>199</v>
      </c>
      <c r="I64" s="1092">
        <v>13.3</v>
      </c>
      <c r="J64" s="1517" t="str">
        <f>J60</f>
        <v>до 0.5</v>
      </c>
      <c r="K64" s="1512" t="s">
        <v>201</v>
      </c>
      <c r="L64" s="2209" t="s">
        <v>1261</v>
      </c>
      <c r="M64" s="2174">
        <v>2026</v>
      </c>
    </row>
    <row r="65" spans="1:13" ht="24" customHeight="1">
      <c r="A65" s="2213"/>
      <c r="B65" s="2213"/>
      <c r="C65" s="2213"/>
      <c r="D65" s="2216"/>
      <c r="E65" s="2213"/>
      <c r="F65" s="2213"/>
      <c r="G65" s="1517" t="str">
        <f>G62</f>
        <v>Клг</v>
      </c>
      <c r="H65" s="1512" t="s">
        <v>199</v>
      </c>
      <c r="I65" s="1092">
        <v>3.3</v>
      </c>
      <c r="J65" s="1517" t="s">
        <v>1231</v>
      </c>
      <c r="K65" s="1512" t="s">
        <v>201</v>
      </c>
      <c r="L65" s="2210"/>
      <c r="M65" s="2200"/>
    </row>
    <row r="66" spans="1:13" ht="32.25" customHeight="1">
      <c r="A66" s="2214"/>
      <c r="B66" s="2214"/>
      <c r="C66" s="2214"/>
      <c r="D66" s="2216"/>
      <c r="E66" s="2213"/>
      <c r="F66" s="2213"/>
      <c r="G66" s="1512" t="s">
        <v>1232</v>
      </c>
      <c r="H66" s="1512" t="s">
        <v>199</v>
      </c>
      <c r="I66" s="1092">
        <v>4</v>
      </c>
      <c r="J66" s="1517" t="str">
        <f>J62</f>
        <v>до 0,5</v>
      </c>
      <c r="K66" s="1512" t="s">
        <v>201</v>
      </c>
      <c r="L66" s="2211"/>
      <c r="M66" s="2175"/>
    </row>
    <row r="67" spans="1:13" ht="24" customHeight="1">
      <c r="A67" s="2212" t="s">
        <v>205</v>
      </c>
      <c r="B67" s="2212">
        <v>31</v>
      </c>
      <c r="C67" s="2212">
        <v>22.5</v>
      </c>
      <c r="D67" s="2215">
        <v>1</v>
      </c>
      <c r="E67" s="2212" t="s">
        <v>175</v>
      </c>
      <c r="F67" s="2212" t="str">
        <f>F64</f>
        <v>зруб 2020р. після II прийому рівномірно-поступової рубки</v>
      </c>
      <c r="G67" s="1517" t="str">
        <f>G64</f>
        <v>Бкл</v>
      </c>
      <c r="H67" s="1512" t="s">
        <v>199</v>
      </c>
      <c r="I67" s="1092">
        <v>13.4</v>
      </c>
      <c r="J67" s="1517" t="s">
        <v>1234</v>
      </c>
      <c r="K67" s="1512" t="s">
        <v>201</v>
      </c>
      <c r="L67" s="2209" t="s">
        <v>1261</v>
      </c>
      <c r="M67" s="2174">
        <v>2026</v>
      </c>
    </row>
    <row r="68" spans="1:13" ht="24" customHeight="1">
      <c r="A68" s="2213"/>
      <c r="B68" s="2213"/>
      <c r="C68" s="2213"/>
      <c r="D68" s="2216"/>
      <c r="E68" s="2213"/>
      <c r="F68" s="2213"/>
      <c r="G68" s="1517" t="str">
        <f>G65</f>
        <v>Клг</v>
      </c>
      <c r="H68" s="1512" t="s">
        <v>199</v>
      </c>
      <c r="I68" s="1092">
        <v>3.3</v>
      </c>
      <c r="J68" s="1517" t="s">
        <v>1233</v>
      </c>
      <c r="K68" s="1512" t="s">
        <v>201</v>
      </c>
      <c r="L68" s="2210"/>
      <c r="M68" s="2200"/>
    </row>
    <row r="69" spans="1:13" ht="30" customHeight="1">
      <c r="A69" s="2214"/>
      <c r="B69" s="2214"/>
      <c r="C69" s="2214"/>
      <c r="D69" s="2217"/>
      <c r="E69" s="2214"/>
      <c r="F69" s="2213"/>
      <c r="G69" s="1512" t="s">
        <v>1232</v>
      </c>
      <c r="H69" s="1512" t="s">
        <v>199</v>
      </c>
      <c r="I69" s="1092">
        <v>4.1</v>
      </c>
      <c r="J69" s="1517" t="s">
        <v>1233</v>
      </c>
      <c r="K69" s="1512" t="s">
        <v>201</v>
      </c>
      <c r="L69" s="2211"/>
      <c r="M69" s="2175"/>
    </row>
    <row r="70" spans="1:13" ht="24" customHeight="1">
      <c r="A70" s="1615" t="s">
        <v>204</v>
      </c>
      <c r="B70" s="1615"/>
      <c r="C70" s="1615"/>
      <c r="D70" s="1616">
        <f>SUM(D58:D69)</f>
        <v>4</v>
      </c>
      <c r="E70" s="1615"/>
      <c r="F70" s="1615"/>
      <c r="G70" s="1515"/>
      <c r="H70" s="1515"/>
      <c r="I70" s="1515"/>
      <c r="J70" s="1515"/>
      <c r="K70" s="1515"/>
      <c r="L70" s="739"/>
      <c r="M70" s="1515"/>
    </row>
    <row r="71" spans="1:13" ht="24" customHeight="1">
      <c r="A71" s="2201" t="s">
        <v>778</v>
      </c>
      <c r="B71" s="2201"/>
      <c r="C71" s="2201"/>
      <c r="D71" s="2201"/>
      <c r="E71" s="2201"/>
      <c r="F71" s="2201"/>
      <c r="G71" s="2201"/>
      <c r="H71" s="2201"/>
      <c r="I71" s="2201"/>
      <c r="J71" s="2201"/>
      <c r="K71" s="2201"/>
      <c r="L71" s="2201"/>
      <c r="M71" s="2201"/>
    </row>
    <row r="72" spans="1:13" ht="24" customHeight="1">
      <c r="A72" s="2166" t="s">
        <v>206</v>
      </c>
      <c r="B72" s="2164">
        <v>6</v>
      </c>
      <c r="C72" s="2164" t="s">
        <v>1235</v>
      </c>
      <c r="D72" s="2183">
        <v>1</v>
      </c>
      <c r="E72" s="2166" t="s">
        <v>175</v>
      </c>
      <c r="F72" s="2166" t="s">
        <v>1236</v>
      </c>
      <c r="G72" s="2164" t="s">
        <v>262</v>
      </c>
      <c r="H72" s="2164" t="s">
        <v>199</v>
      </c>
      <c r="I72" s="2207">
        <v>11.26</v>
      </c>
      <c r="J72" s="2164" t="s">
        <v>200</v>
      </c>
      <c r="K72" s="2164" t="s">
        <v>201</v>
      </c>
      <c r="L72" s="2185" t="s">
        <v>1886</v>
      </c>
      <c r="M72" s="2174">
        <v>2026</v>
      </c>
    </row>
    <row r="73" spans="1:13" ht="24" customHeight="1">
      <c r="A73" s="2167"/>
      <c r="B73" s="2165"/>
      <c r="C73" s="2165"/>
      <c r="D73" s="2202"/>
      <c r="E73" s="2167"/>
      <c r="F73" s="2167"/>
      <c r="G73" s="2173"/>
      <c r="H73" s="2173"/>
      <c r="I73" s="2208"/>
      <c r="J73" s="2173"/>
      <c r="K73" s="2173"/>
      <c r="L73" s="2203"/>
      <c r="M73" s="2200"/>
    </row>
    <row r="74" spans="1:14" ht="15.75" customHeight="1">
      <c r="A74" s="2167"/>
      <c r="B74" s="2165"/>
      <c r="C74" s="2165"/>
      <c r="D74" s="2202"/>
      <c r="E74" s="2167"/>
      <c r="F74" s="2167"/>
      <c r="G74" s="2164" t="s">
        <v>449</v>
      </c>
      <c r="H74" s="2164" t="s">
        <v>199</v>
      </c>
      <c r="I74" s="2207">
        <v>3.6</v>
      </c>
      <c r="J74" s="2164" t="s">
        <v>203</v>
      </c>
      <c r="K74" s="2164" t="s">
        <v>201</v>
      </c>
      <c r="L74" s="2203"/>
      <c r="M74" s="2200"/>
      <c r="N74" s="623"/>
    </row>
    <row r="75" spans="1:13" ht="18" customHeight="1">
      <c r="A75" s="2167"/>
      <c r="B75" s="2165"/>
      <c r="C75" s="2165"/>
      <c r="D75" s="2202"/>
      <c r="E75" s="2167"/>
      <c r="F75" s="2167"/>
      <c r="G75" s="2173"/>
      <c r="H75" s="2173"/>
      <c r="I75" s="2208"/>
      <c r="J75" s="2173"/>
      <c r="K75" s="2173"/>
      <c r="L75" s="2203"/>
      <c r="M75" s="2200"/>
    </row>
    <row r="76" spans="1:13" ht="18" customHeight="1">
      <c r="A76" s="2168"/>
      <c r="B76" s="2173"/>
      <c r="C76" s="2173"/>
      <c r="D76" s="2184"/>
      <c r="E76" s="2168"/>
      <c r="F76" s="2168"/>
      <c r="G76" s="1515" t="s">
        <v>1237</v>
      </c>
      <c r="H76" s="1515" t="s">
        <v>199</v>
      </c>
      <c r="I76" s="738">
        <v>0.96</v>
      </c>
      <c r="J76" s="1515" t="s">
        <v>1238</v>
      </c>
      <c r="K76" s="1515" t="s">
        <v>201</v>
      </c>
      <c r="L76" s="2186"/>
      <c r="M76" s="2175"/>
    </row>
    <row r="77" spans="1:13" ht="29.25" customHeight="1">
      <c r="A77" s="2166" t="s">
        <v>206</v>
      </c>
      <c r="B77" s="2164">
        <v>6</v>
      </c>
      <c r="C77" s="2164">
        <v>2.2</v>
      </c>
      <c r="D77" s="2183">
        <v>0.9</v>
      </c>
      <c r="E77" s="2166" t="s">
        <v>175</v>
      </c>
      <c r="F77" s="2166" t="str">
        <f>F72</f>
        <v>зруб 2020 р. після ІІ прийому рівномірно-поступової рубки</v>
      </c>
      <c r="G77" s="2164" t="s">
        <v>262</v>
      </c>
      <c r="H77" s="2164" t="s">
        <v>199</v>
      </c>
      <c r="I77" s="2207">
        <v>11.5</v>
      </c>
      <c r="J77" s="2164" t="s">
        <v>200</v>
      </c>
      <c r="K77" s="2164" t="s">
        <v>201</v>
      </c>
      <c r="L77" s="2204" t="s">
        <v>1887</v>
      </c>
      <c r="M77" s="2174">
        <f>M72</f>
        <v>2026</v>
      </c>
    </row>
    <row r="78" spans="1:13" ht="18.75" customHeight="1">
      <c r="A78" s="2167"/>
      <c r="B78" s="2165"/>
      <c r="C78" s="2165"/>
      <c r="D78" s="2202"/>
      <c r="E78" s="2167"/>
      <c r="F78" s="2167"/>
      <c r="G78" s="2173"/>
      <c r="H78" s="2173"/>
      <c r="I78" s="2208"/>
      <c r="J78" s="2173"/>
      <c r="K78" s="2173"/>
      <c r="L78" s="2205"/>
      <c r="M78" s="2200"/>
    </row>
    <row r="79" spans="1:13" ht="20.25" customHeight="1">
      <c r="A79" s="2167"/>
      <c r="B79" s="2165"/>
      <c r="C79" s="2165"/>
      <c r="D79" s="2202"/>
      <c r="E79" s="2167"/>
      <c r="F79" s="2167"/>
      <c r="G79" s="2164" t="s">
        <v>449</v>
      </c>
      <c r="H79" s="2164" t="s">
        <v>199</v>
      </c>
      <c r="I79" s="2207">
        <v>5.1</v>
      </c>
      <c r="J79" s="2164" t="s">
        <v>1238</v>
      </c>
      <c r="K79" s="2164" t="s">
        <v>201</v>
      </c>
      <c r="L79" s="2205"/>
      <c r="M79" s="2200"/>
    </row>
    <row r="80" spans="1:13" ht="12" customHeight="1">
      <c r="A80" s="2167"/>
      <c r="B80" s="2165"/>
      <c r="C80" s="2165"/>
      <c r="D80" s="2202"/>
      <c r="E80" s="2167"/>
      <c r="F80" s="2167"/>
      <c r="G80" s="2173"/>
      <c r="H80" s="2173"/>
      <c r="I80" s="2208"/>
      <c r="J80" s="2173"/>
      <c r="K80" s="2173"/>
      <c r="L80" s="2205"/>
      <c r="M80" s="2200"/>
    </row>
    <row r="81" spans="1:13" ht="33" customHeight="1">
      <c r="A81" s="2168"/>
      <c r="B81" s="2173"/>
      <c r="C81" s="2173"/>
      <c r="D81" s="2184"/>
      <c r="E81" s="2168"/>
      <c r="F81" s="2168"/>
      <c r="G81" s="1515" t="s">
        <v>1237</v>
      </c>
      <c r="H81" s="1515" t="str">
        <f>H79</f>
        <v>насінневе</v>
      </c>
      <c r="I81" s="738">
        <v>0.45</v>
      </c>
      <c r="J81" s="1515" t="s">
        <v>1238</v>
      </c>
      <c r="K81" s="1515" t="str">
        <f>K79</f>
        <v>добрий</v>
      </c>
      <c r="L81" s="2206"/>
      <c r="M81" s="2175"/>
    </row>
    <row r="82" spans="1:13" ht="39" customHeight="1">
      <c r="A82" s="2179" t="s">
        <v>206</v>
      </c>
      <c r="B82" s="2182">
        <v>26</v>
      </c>
      <c r="C82" s="2182" t="s">
        <v>1239</v>
      </c>
      <c r="D82" s="2187">
        <v>0.9</v>
      </c>
      <c r="E82" s="2179" t="s">
        <v>175</v>
      </c>
      <c r="F82" s="2179" t="str">
        <f>F77</f>
        <v>зруб 2020 р. після ІІ прийому рівномірно-поступової рубки</v>
      </c>
      <c r="G82" s="1515" t="s">
        <v>262</v>
      </c>
      <c r="H82" s="1515" t="s">
        <v>199</v>
      </c>
      <c r="I82" s="738">
        <v>11.19</v>
      </c>
      <c r="J82" s="1515" t="s">
        <v>200</v>
      </c>
      <c r="K82" s="1515" t="s">
        <v>201</v>
      </c>
      <c r="L82" s="2190" t="s">
        <v>1888</v>
      </c>
      <c r="M82" s="2189">
        <f>M77</f>
        <v>2026</v>
      </c>
    </row>
    <row r="83" spans="1:13" ht="31.5" customHeight="1">
      <c r="A83" s="2179"/>
      <c r="B83" s="2182"/>
      <c r="C83" s="2182"/>
      <c r="D83" s="2187"/>
      <c r="E83" s="2179"/>
      <c r="F83" s="2179"/>
      <c r="G83" s="1515" t="s">
        <v>449</v>
      </c>
      <c r="H83" s="1515" t="s">
        <v>199</v>
      </c>
      <c r="I83" s="738">
        <v>5.6</v>
      </c>
      <c r="J83" s="1515" t="s">
        <v>203</v>
      </c>
      <c r="K83" s="1515" t="s">
        <v>201</v>
      </c>
      <c r="L83" s="2190"/>
      <c r="M83" s="2189"/>
    </row>
    <row r="84" spans="1:13" ht="25.5" customHeight="1">
      <c r="A84" s="2179"/>
      <c r="B84" s="2182"/>
      <c r="C84" s="2182"/>
      <c r="D84" s="2187"/>
      <c r="E84" s="2179"/>
      <c r="F84" s="2179"/>
      <c r="G84" s="1515" t="s">
        <v>1237</v>
      </c>
      <c r="H84" s="1515" t="s">
        <v>199</v>
      </c>
      <c r="I84" s="738">
        <v>0.42</v>
      </c>
      <c r="J84" s="1515" t="s">
        <v>203</v>
      </c>
      <c r="K84" s="1515" t="s">
        <v>201</v>
      </c>
      <c r="L84" s="2190"/>
      <c r="M84" s="2189"/>
    </row>
    <row r="85" spans="1:13" ht="31.5" customHeight="1">
      <c r="A85" s="2179" t="s">
        <v>206</v>
      </c>
      <c r="B85" s="2182">
        <v>23</v>
      </c>
      <c r="C85" s="2182" t="s">
        <v>1240</v>
      </c>
      <c r="D85" s="2187">
        <v>1</v>
      </c>
      <c r="E85" s="2179" t="s">
        <v>175</v>
      </c>
      <c r="F85" s="2179" t="str">
        <f>F82</f>
        <v>зруб 2020 р. після ІІ прийому рівномірно-поступової рубки</v>
      </c>
      <c r="G85" s="1515" t="s">
        <v>262</v>
      </c>
      <c r="H85" s="1515" t="s">
        <v>199</v>
      </c>
      <c r="I85" s="738">
        <v>11.3</v>
      </c>
      <c r="J85" s="1515" t="s">
        <v>200</v>
      </c>
      <c r="K85" s="1515" t="s">
        <v>201</v>
      </c>
      <c r="L85" s="2188" t="s">
        <v>1889</v>
      </c>
      <c r="M85" s="2189">
        <v>2026</v>
      </c>
    </row>
    <row r="86" spans="1:13" ht="33" customHeight="1">
      <c r="A86" s="2179"/>
      <c r="B86" s="2182"/>
      <c r="C86" s="2182"/>
      <c r="D86" s="2187"/>
      <c r="E86" s="2179"/>
      <c r="F86" s="2179"/>
      <c r="G86" s="1515" t="s">
        <v>449</v>
      </c>
      <c r="H86" s="1515" t="s">
        <v>199</v>
      </c>
      <c r="I86" s="738">
        <v>3.6</v>
      </c>
      <c r="J86" s="1515" t="s">
        <v>203</v>
      </c>
      <c r="K86" s="1515" t="s">
        <v>201</v>
      </c>
      <c r="L86" s="2188"/>
      <c r="M86" s="2189"/>
    </row>
    <row r="87" spans="1:13" ht="29.25" customHeight="1">
      <c r="A87" s="2179"/>
      <c r="B87" s="2182"/>
      <c r="C87" s="2182"/>
      <c r="D87" s="2187"/>
      <c r="E87" s="2179"/>
      <c r="F87" s="2179"/>
      <c r="G87" s="1515" t="s">
        <v>1237</v>
      </c>
      <c r="H87" s="1515" t="s">
        <v>199</v>
      </c>
      <c r="I87" s="738">
        <v>0.9</v>
      </c>
      <c r="J87" s="1515" t="s">
        <v>203</v>
      </c>
      <c r="K87" s="1515" t="s">
        <v>201</v>
      </c>
      <c r="L87" s="2188"/>
      <c r="M87" s="2189"/>
    </row>
    <row r="88" spans="1:13" ht="30.75" customHeight="1">
      <c r="A88" s="2166" t="s">
        <v>206</v>
      </c>
      <c r="B88" s="2164">
        <v>23</v>
      </c>
      <c r="C88" s="2164" t="s">
        <v>1241</v>
      </c>
      <c r="D88" s="2183">
        <v>1</v>
      </c>
      <c r="E88" s="2166" t="s">
        <v>175</v>
      </c>
      <c r="F88" s="2166" t="str">
        <f>F85</f>
        <v>зруб 2020 р. після ІІ прийому рівномірно-поступової рубки</v>
      </c>
      <c r="G88" s="1515" t="s">
        <v>262</v>
      </c>
      <c r="H88" s="1515" t="s">
        <v>199</v>
      </c>
      <c r="I88" s="738">
        <v>11.2</v>
      </c>
      <c r="J88" s="1515" t="s">
        <v>200</v>
      </c>
      <c r="K88" s="1515" t="s">
        <v>201</v>
      </c>
      <c r="L88" s="2185" t="s">
        <v>1890</v>
      </c>
      <c r="M88" s="2174">
        <v>2026</v>
      </c>
    </row>
    <row r="89" spans="1:13" ht="27.75" customHeight="1">
      <c r="A89" s="2167"/>
      <c r="B89" s="2165"/>
      <c r="C89" s="2165"/>
      <c r="D89" s="2202"/>
      <c r="E89" s="2167"/>
      <c r="F89" s="2167"/>
      <c r="G89" s="1515" t="s">
        <v>449</v>
      </c>
      <c r="H89" s="1515" t="s">
        <v>199</v>
      </c>
      <c r="I89" s="738">
        <v>5</v>
      </c>
      <c r="J89" s="1515" t="s">
        <v>203</v>
      </c>
      <c r="K89" s="1515" t="s">
        <v>201</v>
      </c>
      <c r="L89" s="2203"/>
      <c r="M89" s="2200"/>
    </row>
    <row r="90" spans="1:13" ht="36.75" customHeight="1">
      <c r="A90" s="2167"/>
      <c r="B90" s="2165"/>
      <c r="C90" s="2165"/>
      <c r="D90" s="2202"/>
      <c r="E90" s="2167"/>
      <c r="F90" s="2167"/>
      <c r="G90" s="1515" t="s">
        <v>1237</v>
      </c>
      <c r="H90" s="1515" t="s">
        <v>199</v>
      </c>
      <c r="I90" s="738">
        <v>0.6</v>
      </c>
      <c r="J90" s="1515" t="s">
        <v>203</v>
      </c>
      <c r="K90" s="1515" t="s">
        <v>201</v>
      </c>
      <c r="L90" s="2203"/>
      <c r="M90" s="2200"/>
    </row>
    <row r="91" spans="1:13" ht="24" customHeight="1">
      <c r="A91" s="2179" t="s">
        <v>206</v>
      </c>
      <c r="B91" s="2182">
        <v>23</v>
      </c>
      <c r="C91" s="2182" t="s">
        <v>1242</v>
      </c>
      <c r="D91" s="2187">
        <v>1</v>
      </c>
      <c r="E91" s="2179" t="s">
        <v>175</v>
      </c>
      <c r="F91" s="2179" t="str">
        <f>F88</f>
        <v>зруб 2020 р. після ІІ прийому рівномірно-поступової рубки</v>
      </c>
      <c r="G91" s="1515" t="s">
        <v>262</v>
      </c>
      <c r="H91" s="1515" t="s">
        <v>199</v>
      </c>
      <c r="I91" s="738">
        <v>11.3</v>
      </c>
      <c r="J91" s="1515" t="s">
        <v>200</v>
      </c>
      <c r="K91" s="1515" t="s">
        <v>201</v>
      </c>
      <c r="L91" s="2188" t="s">
        <v>1891</v>
      </c>
      <c r="M91" s="2189">
        <v>2026</v>
      </c>
    </row>
    <row r="92" spans="1:13" ht="24.75" customHeight="1">
      <c r="A92" s="2179"/>
      <c r="B92" s="2182"/>
      <c r="C92" s="2182"/>
      <c r="D92" s="2187"/>
      <c r="E92" s="2179"/>
      <c r="F92" s="2179"/>
      <c r="G92" s="1515" t="s">
        <v>449</v>
      </c>
      <c r="H92" s="1515" t="s">
        <v>199</v>
      </c>
      <c r="I92" s="738">
        <v>3.7</v>
      </c>
      <c r="J92" s="1515" t="s">
        <v>203</v>
      </c>
      <c r="K92" s="1515" t="s">
        <v>201</v>
      </c>
      <c r="L92" s="2188"/>
      <c r="M92" s="2189"/>
    </row>
    <row r="93" spans="1:13" ht="24" customHeight="1">
      <c r="A93" s="2179"/>
      <c r="B93" s="2182"/>
      <c r="C93" s="2182"/>
      <c r="D93" s="2187"/>
      <c r="E93" s="2179"/>
      <c r="F93" s="2179"/>
      <c r="G93" s="1515" t="s">
        <v>1237</v>
      </c>
      <c r="H93" s="1515" t="s">
        <v>199</v>
      </c>
      <c r="I93" s="738">
        <v>0.5</v>
      </c>
      <c r="J93" s="1515" t="s">
        <v>203</v>
      </c>
      <c r="K93" s="1515" t="s">
        <v>201</v>
      </c>
      <c r="L93" s="2188"/>
      <c r="M93" s="2189"/>
    </row>
    <row r="94" spans="1:13" ht="30" customHeight="1">
      <c r="A94" s="2166" t="s">
        <v>206</v>
      </c>
      <c r="B94" s="2164">
        <v>23</v>
      </c>
      <c r="C94" s="2164" t="s">
        <v>1243</v>
      </c>
      <c r="D94" s="2183">
        <v>1</v>
      </c>
      <c r="E94" s="2166" t="s">
        <v>175</v>
      </c>
      <c r="F94" s="2166" t="str">
        <f>F91</f>
        <v>зруб 2020 р. після ІІ прийому рівномірно-поступової рубки</v>
      </c>
      <c r="G94" s="1515" t="s">
        <v>262</v>
      </c>
      <c r="H94" s="1515" t="s">
        <v>199</v>
      </c>
      <c r="I94" s="738">
        <v>11.2</v>
      </c>
      <c r="J94" s="1515" t="s">
        <v>200</v>
      </c>
      <c r="K94" s="1515" t="s">
        <v>201</v>
      </c>
      <c r="L94" s="2185" t="s">
        <v>1892</v>
      </c>
      <c r="M94" s="2174">
        <v>2026</v>
      </c>
    </row>
    <row r="95" spans="1:13" ht="33" customHeight="1">
      <c r="A95" s="2167"/>
      <c r="B95" s="2165"/>
      <c r="C95" s="2165"/>
      <c r="D95" s="2202"/>
      <c r="E95" s="2167"/>
      <c r="F95" s="2167"/>
      <c r="G95" s="1515" t="s">
        <v>449</v>
      </c>
      <c r="H95" s="1515" t="s">
        <v>199</v>
      </c>
      <c r="I95" s="738">
        <v>5.3</v>
      </c>
      <c r="J95" s="1515" t="s">
        <v>203</v>
      </c>
      <c r="K95" s="1515" t="s">
        <v>201</v>
      </c>
      <c r="L95" s="2203"/>
      <c r="M95" s="2200"/>
    </row>
    <row r="96" spans="1:13" ht="35.25" customHeight="1">
      <c r="A96" s="2167"/>
      <c r="B96" s="2165"/>
      <c r="C96" s="2165"/>
      <c r="D96" s="2202"/>
      <c r="E96" s="2167"/>
      <c r="F96" s="2167"/>
      <c r="G96" s="1515" t="s">
        <v>1237</v>
      </c>
      <c r="H96" s="1515" t="s">
        <v>199</v>
      </c>
      <c r="I96" s="738">
        <v>0.46</v>
      </c>
      <c r="J96" s="1515" t="s">
        <v>203</v>
      </c>
      <c r="K96" s="1515" t="s">
        <v>201</v>
      </c>
      <c r="L96" s="2203"/>
      <c r="M96" s="2200"/>
    </row>
    <row r="97" spans="1:13" ht="39" customHeight="1">
      <c r="A97" s="2179" t="s">
        <v>206</v>
      </c>
      <c r="B97" s="2182">
        <v>23</v>
      </c>
      <c r="C97" s="2182" t="s">
        <v>1244</v>
      </c>
      <c r="D97" s="2187">
        <v>1</v>
      </c>
      <c r="E97" s="2179" t="s">
        <v>175</v>
      </c>
      <c r="F97" s="2179" t="str">
        <f>F94</f>
        <v>зруб 2020 р. після ІІ прийому рівномірно-поступової рубки</v>
      </c>
      <c r="G97" s="1515" t="s">
        <v>262</v>
      </c>
      <c r="H97" s="1515" t="s">
        <v>199</v>
      </c>
      <c r="I97" s="738">
        <v>11.2</v>
      </c>
      <c r="J97" s="1515" t="s">
        <v>200</v>
      </c>
      <c r="K97" s="1515" t="s">
        <v>201</v>
      </c>
      <c r="L97" s="2188" t="s">
        <v>1893</v>
      </c>
      <c r="M97" s="2189">
        <v>2026</v>
      </c>
    </row>
    <row r="98" spans="1:13" ht="42" customHeight="1">
      <c r="A98" s="2179"/>
      <c r="B98" s="2182"/>
      <c r="C98" s="2182"/>
      <c r="D98" s="2187"/>
      <c r="E98" s="2179"/>
      <c r="F98" s="2179"/>
      <c r="G98" s="1515" t="s">
        <v>449</v>
      </c>
      <c r="H98" s="1515" t="s">
        <v>199</v>
      </c>
      <c r="I98" s="738">
        <v>6</v>
      </c>
      <c r="J98" s="1515" t="s">
        <v>203</v>
      </c>
      <c r="K98" s="1515" t="s">
        <v>201</v>
      </c>
      <c r="L98" s="2188"/>
      <c r="M98" s="2189"/>
    </row>
    <row r="99" spans="1:13" ht="27" customHeight="1">
      <c r="A99" s="2179"/>
      <c r="B99" s="2182"/>
      <c r="C99" s="2182"/>
      <c r="D99" s="2187"/>
      <c r="E99" s="2179"/>
      <c r="F99" s="2179"/>
      <c r="G99" s="1515" t="s">
        <v>1237</v>
      </c>
      <c r="H99" s="1515" t="s">
        <v>199</v>
      </c>
      <c r="I99" s="738">
        <v>0.54</v>
      </c>
      <c r="J99" s="1515" t="s">
        <v>203</v>
      </c>
      <c r="K99" s="1515" t="s">
        <v>201</v>
      </c>
      <c r="L99" s="2188"/>
      <c r="M99" s="2189"/>
    </row>
    <row r="100" spans="1:13" ht="30" customHeight="1">
      <c r="A100" s="2179" t="s">
        <v>206</v>
      </c>
      <c r="B100" s="2182">
        <v>6</v>
      </c>
      <c r="C100" s="2182" t="s">
        <v>1245</v>
      </c>
      <c r="D100" s="2187">
        <v>1</v>
      </c>
      <c r="E100" s="2179" t="s">
        <v>175</v>
      </c>
      <c r="F100" s="2179" t="str">
        <f>F97</f>
        <v>зруб 2020 р. після ІІ прийому рівномірно-поступової рубки</v>
      </c>
      <c r="G100" s="1515" t="s">
        <v>262</v>
      </c>
      <c r="H100" s="1515" t="s">
        <v>199</v>
      </c>
      <c r="I100" s="738">
        <v>11.6</v>
      </c>
      <c r="J100" s="1515" t="s">
        <v>200</v>
      </c>
      <c r="K100" s="1515" t="s">
        <v>201</v>
      </c>
      <c r="L100" s="2188" t="s">
        <v>1894</v>
      </c>
      <c r="M100" s="2189">
        <v>2026</v>
      </c>
    </row>
    <row r="101" spans="1:13" ht="33" customHeight="1">
      <c r="A101" s="2179"/>
      <c r="B101" s="2182"/>
      <c r="C101" s="2182"/>
      <c r="D101" s="2187"/>
      <c r="E101" s="2179"/>
      <c r="F101" s="2179"/>
      <c r="G101" s="1515" t="s">
        <v>449</v>
      </c>
      <c r="H101" s="1515" t="s">
        <v>199</v>
      </c>
      <c r="I101" s="738">
        <v>5.2</v>
      </c>
      <c r="J101" s="1515" t="s">
        <v>203</v>
      </c>
      <c r="K101" s="1515" t="s">
        <v>201</v>
      </c>
      <c r="L101" s="2188"/>
      <c r="M101" s="2189"/>
    </row>
    <row r="102" spans="1:13" ht="33.75" customHeight="1">
      <c r="A102" s="2179"/>
      <c r="B102" s="2182"/>
      <c r="C102" s="2182"/>
      <c r="D102" s="2187"/>
      <c r="E102" s="2179"/>
      <c r="F102" s="2179"/>
      <c r="G102" s="1515" t="s">
        <v>1237</v>
      </c>
      <c r="H102" s="1515" t="s">
        <v>199</v>
      </c>
      <c r="I102" s="738">
        <v>0.6</v>
      </c>
      <c r="J102" s="1515" t="s">
        <v>203</v>
      </c>
      <c r="K102" s="1515" t="s">
        <v>201</v>
      </c>
      <c r="L102" s="2188"/>
      <c r="M102" s="2189"/>
    </row>
    <row r="103" spans="1:13" ht="34.5" customHeight="1">
      <c r="A103" s="2166" t="s">
        <v>206</v>
      </c>
      <c r="B103" s="2164">
        <v>6</v>
      </c>
      <c r="C103" s="2164" t="s">
        <v>1246</v>
      </c>
      <c r="D103" s="2183">
        <v>1</v>
      </c>
      <c r="E103" s="2166" t="s">
        <v>175</v>
      </c>
      <c r="F103" s="2166" t="str">
        <f>F100</f>
        <v>зруб 2020 р. після ІІ прийому рівномірно-поступової рубки</v>
      </c>
      <c r="G103" s="1515" t="s">
        <v>262</v>
      </c>
      <c r="H103" s="1515" t="s">
        <v>199</v>
      </c>
      <c r="I103" s="738">
        <v>11.2</v>
      </c>
      <c r="J103" s="1515" t="s">
        <v>200</v>
      </c>
      <c r="K103" s="1515" t="s">
        <v>201</v>
      </c>
      <c r="L103" s="2185" t="s">
        <v>1895</v>
      </c>
      <c r="M103" s="2174">
        <v>2026</v>
      </c>
    </row>
    <row r="104" spans="1:13" ht="24" customHeight="1">
      <c r="A104" s="2167"/>
      <c r="B104" s="2165"/>
      <c r="C104" s="2165"/>
      <c r="D104" s="2202"/>
      <c r="E104" s="2167"/>
      <c r="F104" s="2167"/>
      <c r="G104" s="1515" t="s">
        <v>449</v>
      </c>
      <c r="H104" s="1515" t="s">
        <v>199</v>
      </c>
      <c r="I104" s="738">
        <v>3.75</v>
      </c>
      <c r="J104" s="1515" t="s">
        <v>203</v>
      </c>
      <c r="K104" s="1515" t="s">
        <v>201</v>
      </c>
      <c r="L104" s="2203"/>
      <c r="M104" s="2200"/>
    </row>
    <row r="105" spans="1:13" ht="33" customHeight="1">
      <c r="A105" s="2167"/>
      <c r="B105" s="2165"/>
      <c r="C105" s="2165"/>
      <c r="D105" s="2202"/>
      <c r="E105" s="2167"/>
      <c r="F105" s="2167"/>
      <c r="G105" s="1515" t="s">
        <v>1237</v>
      </c>
      <c r="H105" s="1515" t="s">
        <v>199</v>
      </c>
      <c r="I105" s="738">
        <v>0.52</v>
      </c>
      <c r="J105" s="1515" t="s">
        <v>203</v>
      </c>
      <c r="K105" s="1515" t="s">
        <v>201</v>
      </c>
      <c r="L105" s="2203"/>
      <c r="M105" s="2200"/>
    </row>
    <row r="106" spans="1:13" ht="10.5" customHeight="1">
      <c r="A106" s="568" t="s">
        <v>204</v>
      </c>
      <c r="B106" s="568"/>
      <c r="C106" s="568"/>
      <c r="D106" s="624">
        <f>SUM(D71:D103)</f>
        <v>9.8</v>
      </c>
      <c r="E106" s="568"/>
      <c r="F106" s="568"/>
      <c r="G106" s="567"/>
      <c r="H106" s="567"/>
      <c r="I106" s="567"/>
      <c r="J106" s="567"/>
      <c r="K106" s="567"/>
      <c r="L106" s="567"/>
      <c r="M106" s="567"/>
    </row>
    <row r="107" spans="1:13" ht="12.75" customHeight="1">
      <c r="A107" s="2201" t="s">
        <v>179</v>
      </c>
      <c r="B107" s="2201"/>
      <c r="C107" s="2201"/>
      <c r="D107" s="2201"/>
      <c r="E107" s="2201"/>
      <c r="F107" s="2201"/>
      <c r="G107" s="2201"/>
      <c r="H107" s="2201"/>
      <c r="I107" s="2201"/>
      <c r="J107" s="2201"/>
      <c r="K107" s="2201"/>
      <c r="L107" s="2201"/>
      <c r="M107" s="2201"/>
    </row>
    <row r="108" spans="1:13" ht="59.25" customHeight="1">
      <c r="A108" s="2179" t="s">
        <v>181</v>
      </c>
      <c r="B108" s="2182">
        <v>23</v>
      </c>
      <c r="C108" s="2182" t="s">
        <v>1224</v>
      </c>
      <c r="D108" s="2187">
        <v>1</v>
      </c>
      <c r="E108" s="2179" t="s">
        <v>175</v>
      </c>
      <c r="F108" s="2179" t="str">
        <f>F103</f>
        <v>зруб 2020 р. після ІІ прийому рівномірно-поступової рубки</v>
      </c>
      <c r="G108" s="1515" t="s">
        <v>198</v>
      </c>
      <c r="H108" s="1515" t="s">
        <v>199</v>
      </c>
      <c r="I108" s="738">
        <v>11.5</v>
      </c>
      <c r="J108" s="1515" t="s">
        <v>200</v>
      </c>
      <c r="K108" s="1515" t="s">
        <v>201</v>
      </c>
      <c r="L108" s="2188" t="s">
        <v>1896</v>
      </c>
      <c r="M108" s="2189">
        <v>2026</v>
      </c>
    </row>
    <row r="109" spans="1:13" ht="52.5" customHeight="1">
      <c r="A109" s="2179"/>
      <c r="B109" s="2182"/>
      <c r="C109" s="2182"/>
      <c r="D109" s="2187"/>
      <c r="E109" s="2179"/>
      <c r="F109" s="2179"/>
      <c r="G109" s="1515" t="s">
        <v>202</v>
      </c>
      <c r="H109" s="1515" t="s">
        <v>199</v>
      </c>
      <c r="I109" s="738">
        <v>8</v>
      </c>
      <c r="J109" s="1515" t="s">
        <v>203</v>
      </c>
      <c r="K109" s="1515" t="s">
        <v>201</v>
      </c>
      <c r="L109" s="2188"/>
      <c r="M109" s="2189"/>
    </row>
    <row r="110" spans="1:13" ht="38.25" customHeight="1">
      <c r="A110" s="2166" t="s">
        <v>181</v>
      </c>
      <c r="B110" s="2164">
        <v>23</v>
      </c>
      <c r="C110" s="2164" t="s">
        <v>1247</v>
      </c>
      <c r="D110" s="2183">
        <v>1</v>
      </c>
      <c r="E110" s="2166" t="s">
        <v>175</v>
      </c>
      <c r="F110" s="2166" t="str">
        <f>F108</f>
        <v>зруб 2020 р. після ІІ прийому рівномірно-поступової рубки</v>
      </c>
      <c r="G110" s="1515" t="s">
        <v>198</v>
      </c>
      <c r="H110" s="1515" t="s">
        <v>199</v>
      </c>
      <c r="I110" s="738">
        <v>11.6</v>
      </c>
      <c r="J110" s="1515" t="s">
        <v>200</v>
      </c>
      <c r="K110" s="1515" t="s">
        <v>201</v>
      </c>
      <c r="L110" s="2185" t="s">
        <v>1896</v>
      </c>
      <c r="M110" s="2174">
        <v>2026</v>
      </c>
    </row>
    <row r="111" spans="1:13" ht="69.75" customHeight="1">
      <c r="A111" s="2168"/>
      <c r="B111" s="2173"/>
      <c r="C111" s="2173"/>
      <c r="D111" s="2184"/>
      <c r="E111" s="2168"/>
      <c r="F111" s="2168"/>
      <c r="G111" s="1515" t="s">
        <v>202</v>
      </c>
      <c r="H111" s="1515" t="s">
        <v>199</v>
      </c>
      <c r="I111" s="738">
        <v>7.2</v>
      </c>
      <c r="J111" s="1515" t="s">
        <v>203</v>
      </c>
      <c r="K111" s="1515" t="s">
        <v>201</v>
      </c>
      <c r="L111" s="2186"/>
      <c r="M111" s="2175"/>
    </row>
    <row r="112" spans="1:13" ht="36" customHeight="1">
      <c r="A112" s="2166" t="s">
        <v>181</v>
      </c>
      <c r="B112" s="2164">
        <v>23</v>
      </c>
      <c r="C112" s="2164" t="s">
        <v>1248</v>
      </c>
      <c r="D112" s="2183">
        <v>1</v>
      </c>
      <c r="E112" s="2166" t="s">
        <v>175</v>
      </c>
      <c r="F112" s="2166" t="str">
        <f>F110</f>
        <v>зруб 2020 р. після ІІ прийому рівномірно-поступової рубки</v>
      </c>
      <c r="G112" s="1515" t="s">
        <v>198</v>
      </c>
      <c r="H112" s="1515" t="s">
        <v>199</v>
      </c>
      <c r="I112" s="738">
        <v>10.6</v>
      </c>
      <c r="J112" s="1515" t="s">
        <v>200</v>
      </c>
      <c r="K112" s="1515" t="s">
        <v>201</v>
      </c>
      <c r="L112" s="2185" t="s">
        <v>1896</v>
      </c>
      <c r="M112" s="2174">
        <f>M110</f>
        <v>2026</v>
      </c>
    </row>
    <row r="113" spans="1:13" ht="71.25" customHeight="1">
      <c r="A113" s="2168"/>
      <c r="B113" s="2173"/>
      <c r="C113" s="2173"/>
      <c r="D113" s="2184"/>
      <c r="E113" s="2168"/>
      <c r="F113" s="2168"/>
      <c r="G113" s="1515" t="s">
        <v>202</v>
      </c>
      <c r="H113" s="1515" t="s">
        <v>199</v>
      </c>
      <c r="I113" s="738">
        <v>8</v>
      </c>
      <c r="J113" s="1515" t="s">
        <v>203</v>
      </c>
      <c r="K113" s="1515" t="s">
        <v>201</v>
      </c>
      <c r="L113" s="2186"/>
      <c r="M113" s="2175"/>
    </row>
    <row r="114" spans="1:13" ht="47.25" customHeight="1">
      <c r="A114" s="2179" t="s">
        <v>181</v>
      </c>
      <c r="B114" s="2182">
        <v>23</v>
      </c>
      <c r="C114" s="2182" t="s">
        <v>1249</v>
      </c>
      <c r="D114" s="2187">
        <v>1</v>
      </c>
      <c r="E114" s="2179" t="s">
        <v>175</v>
      </c>
      <c r="F114" s="2179" t="str">
        <f>F112</f>
        <v>зруб 2020 р. після ІІ прийому рівномірно-поступової рубки</v>
      </c>
      <c r="G114" s="1515" t="s">
        <v>198</v>
      </c>
      <c r="H114" s="1515" t="s">
        <v>199</v>
      </c>
      <c r="I114" s="738">
        <v>10.5</v>
      </c>
      <c r="J114" s="1515" t="s">
        <v>200</v>
      </c>
      <c r="K114" s="1515" t="s">
        <v>201</v>
      </c>
      <c r="L114" s="2188" t="s">
        <v>1896</v>
      </c>
      <c r="M114" s="2189">
        <f>M112</f>
        <v>2026</v>
      </c>
    </row>
    <row r="115" spans="1:13" ht="60" customHeight="1">
      <c r="A115" s="2179"/>
      <c r="B115" s="2182"/>
      <c r="C115" s="2182"/>
      <c r="D115" s="2187"/>
      <c r="E115" s="2179"/>
      <c r="F115" s="2179"/>
      <c r="G115" s="1515" t="s">
        <v>202</v>
      </c>
      <c r="H115" s="1515" t="s">
        <v>199</v>
      </c>
      <c r="I115" s="738">
        <v>8</v>
      </c>
      <c r="J115" s="1515" t="s">
        <v>203</v>
      </c>
      <c r="K115" s="1515" t="s">
        <v>201</v>
      </c>
      <c r="L115" s="2188"/>
      <c r="M115" s="2189"/>
    </row>
    <row r="116" spans="1:13" ht="59.25" customHeight="1">
      <c r="A116" s="2166" t="s">
        <v>181</v>
      </c>
      <c r="B116" s="2164">
        <v>23</v>
      </c>
      <c r="C116" s="2164" t="s">
        <v>1250</v>
      </c>
      <c r="D116" s="2183">
        <v>1</v>
      </c>
      <c r="E116" s="2166" t="s">
        <v>175</v>
      </c>
      <c r="F116" s="2166" t="str">
        <f>F114</f>
        <v>зруб 2020 р. після ІІ прийому рівномірно-поступової рубки</v>
      </c>
      <c r="G116" s="1515" t="s">
        <v>198</v>
      </c>
      <c r="H116" s="1515" t="s">
        <v>199</v>
      </c>
      <c r="I116" s="738">
        <v>11.6</v>
      </c>
      <c r="J116" s="1515" t="s">
        <v>200</v>
      </c>
      <c r="K116" s="1515" t="s">
        <v>201</v>
      </c>
      <c r="L116" s="2185" t="s">
        <v>1896</v>
      </c>
      <c r="M116" s="2174">
        <f>M112</f>
        <v>2026</v>
      </c>
    </row>
    <row r="117" spans="1:13" ht="54" customHeight="1">
      <c r="A117" s="2168"/>
      <c r="B117" s="2173"/>
      <c r="C117" s="2173"/>
      <c r="D117" s="2184"/>
      <c r="E117" s="2168"/>
      <c r="F117" s="2168"/>
      <c r="G117" s="1515" t="s">
        <v>202</v>
      </c>
      <c r="H117" s="1515" t="s">
        <v>199</v>
      </c>
      <c r="I117" s="738">
        <v>7.9</v>
      </c>
      <c r="J117" s="1515" t="s">
        <v>203</v>
      </c>
      <c r="K117" s="1515" t="s">
        <v>201</v>
      </c>
      <c r="L117" s="2186"/>
      <c r="M117" s="2175"/>
    </row>
    <row r="118" spans="1:13" ht="57" customHeight="1">
      <c r="A118" s="2166" t="s">
        <v>1251</v>
      </c>
      <c r="B118" s="2193">
        <v>41</v>
      </c>
      <c r="C118" s="2193">
        <v>11</v>
      </c>
      <c r="D118" s="2196">
        <v>0.5</v>
      </c>
      <c r="E118" s="2166" t="s">
        <v>175</v>
      </c>
      <c r="F118" s="2166" t="str">
        <f>F114</f>
        <v>зруб 2020 р. після ІІ прийому рівномірно-поступової рубки</v>
      </c>
      <c r="G118" s="1083" t="str">
        <f>G116</f>
        <v>Бкл</v>
      </c>
      <c r="H118" s="1083" t="str">
        <f>H117</f>
        <v>насінневе</v>
      </c>
      <c r="I118" s="1093">
        <v>10.8</v>
      </c>
      <c r="J118" s="1083" t="str">
        <f>J116</f>
        <v>до 1,5 м</v>
      </c>
      <c r="K118" s="1083" t="str">
        <f>K117</f>
        <v>добрий</v>
      </c>
      <c r="L118" s="2198" t="s">
        <v>1897</v>
      </c>
      <c r="M118" s="2191">
        <f>M116</f>
        <v>2026</v>
      </c>
    </row>
    <row r="119" spans="1:13" ht="48.75" customHeight="1">
      <c r="A119" s="2168"/>
      <c r="B119" s="2195"/>
      <c r="C119" s="2195"/>
      <c r="D119" s="2197"/>
      <c r="E119" s="2168"/>
      <c r="F119" s="2168"/>
      <c r="G119" s="1083" t="str">
        <f>G117</f>
        <v>Клг</v>
      </c>
      <c r="H119" s="1083" t="str">
        <f>H116</f>
        <v>насінневе</v>
      </c>
      <c r="I119" s="1093">
        <v>8.4</v>
      </c>
      <c r="J119" s="1083" t="str">
        <f>J117</f>
        <v>до 0,5 м</v>
      </c>
      <c r="K119" s="1083" t="str">
        <f>K117</f>
        <v>добрий</v>
      </c>
      <c r="L119" s="2199"/>
      <c r="M119" s="2191"/>
    </row>
    <row r="120" spans="1:13" ht="17.25" customHeight="1">
      <c r="A120" s="568" t="s">
        <v>204</v>
      </c>
      <c r="B120" s="568"/>
      <c r="C120" s="568"/>
      <c r="D120" s="624">
        <f>D118+D116+D114+D112+D110+D108</f>
        <v>5.5</v>
      </c>
      <c r="E120" s="568"/>
      <c r="F120" s="568"/>
      <c r="G120" s="567"/>
      <c r="H120" s="567"/>
      <c r="I120" s="567"/>
      <c r="J120" s="567"/>
      <c r="K120" s="567"/>
      <c r="L120" s="567"/>
      <c r="M120" s="567"/>
    </row>
    <row r="121" spans="1:13" ht="21.75" customHeight="1">
      <c r="A121" s="2201" t="s">
        <v>1882</v>
      </c>
      <c r="B121" s="2201"/>
      <c r="C121" s="2201"/>
      <c r="D121" s="2201"/>
      <c r="E121" s="2201"/>
      <c r="F121" s="2201"/>
      <c r="G121" s="2201"/>
      <c r="H121" s="2201"/>
      <c r="I121" s="2201"/>
      <c r="J121" s="2201"/>
      <c r="K121" s="2201"/>
      <c r="L121" s="2201"/>
      <c r="M121" s="2201"/>
    </row>
    <row r="122" spans="1:13" ht="48" customHeight="1">
      <c r="A122" s="2179" t="s">
        <v>174</v>
      </c>
      <c r="B122" s="2182">
        <v>46</v>
      </c>
      <c r="C122" s="2182" t="s">
        <v>1235</v>
      </c>
      <c r="D122" s="2187">
        <v>1</v>
      </c>
      <c r="E122" s="2179" t="s">
        <v>175</v>
      </c>
      <c r="F122" s="2179" t="str">
        <f>F118</f>
        <v>зруб 2020 р. після ІІ прийому рівномірно-поступової рубки</v>
      </c>
      <c r="G122" s="1515" t="s">
        <v>198</v>
      </c>
      <c r="H122" s="1515" t="s">
        <v>199</v>
      </c>
      <c r="I122" s="738">
        <v>11.9</v>
      </c>
      <c r="J122" s="1515" t="s">
        <v>200</v>
      </c>
      <c r="K122" s="1515" t="s">
        <v>201</v>
      </c>
      <c r="L122" s="2188" t="s">
        <v>1898</v>
      </c>
      <c r="M122" s="2189">
        <v>2026</v>
      </c>
    </row>
    <row r="123" spans="1:13" ht="63" customHeight="1">
      <c r="A123" s="2179"/>
      <c r="B123" s="2182"/>
      <c r="C123" s="2182"/>
      <c r="D123" s="2187"/>
      <c r="E123" s="2179"/>
      <c r="F123" s="2179"/>
      <c r="G123" s="1515" t="s">
        <v>202</v>
      </c>
      <c r="H123" s="1515" t="s">
        <v>199</v>
      </c>
      <c r="I123" s="738">
        <v>4.8</v>
      </c>
      <c r="J123" s="1515" t="s">
        <v>203</v>
      </c>
      <c r="K123" s="1515" t="s">
        <v>201</v>
      </c>
      <c r="L123" s="2188"/>
      <c r="M123" s="2189"/>
    </row>
    <row r="124" spans="1:13" ht="55.5" customHeight="1">
      <c r="A124" s="2166" t="s">
        <v>174</v>
      </c>
      <c r="B124" s="2164">
        <v>46</v>
      </c>
      <c r="C124" s="2164" t="s">
        <v>1246</v>
      </c>
      <c r="D124" s="2183">
        <v>0.8</v>
      </c>
      <c r="E124" s="2166" t="s">
        <v>175</v>
      </c>
      <c r="F124" s="2166" t="str">
        <f>F122</f>
        <v>зруб 2020 р. після ІІ прийому рівномірно-поступової рубки</v>
      </c>
      <c r="G124" s="1515" t="s">
        <v>198</v>
      </c>
      <c r="H124" s="1515" t="s">
        <v>199</v>
      </c>
      <c r="I124" s="738">
        <v>11.125</v>
      </c>
      <c r="J124" s="1515" t="s">
        <v>200</v>
      </c>
      <c r="K124" s="1515" t="s">
        <v>201</v>
      </c>
      <c r="L124" s="2185" t="s">
        <v>1898</v>
      </c>
      <c r="M124" s="2174">
        <f>M122</f>
        <v>2026</v>
      </c>
    </row>
    <row r="125" spans="1:13" ht="54" customHeight="1">
      <c r="A125" s="2168"/>
      <c r="B125" s="2173"/>
      <c r="C125" s="2173"/>
      <c r="D125" s="2184"/>
      <c r="E125" s="2168"/>
      <c r="F125" s="2168"/>
      <c r="G125" s="1515" t="s">
        <v>202</v>
      </c>
      <c r="H125" s="1515" t="s">
        <v>199</v>
      </c>
      <c r="I125" s="738">
        <v>4.75</v>
      </c>
      <c r="J125" s="1515" t="s">
        <v>203</v>
      </c>
      <c r="K125" s="1515" t="s">
        <v>201</v>
      </c>
      <c r="L125" s="2186"/>
      <c r="M125" s="2175"/>
    </row>
    <row r="126" spans="1:13" ht="50.25" customHeight="1">
      <c r="A126" s="2179" t="s">
        <v>174</v>
      </c>
      <c r="B126" s="2182">
        <v>46</v>
      </c>
      <c r="C126" s="2182">
        <v>5.2</v>
      </c>
      <c r="D126" s="2187">
        <v>0.8</v>
      </c>
      <c r="E126" s="2179" t="s">
        <v>175</v>
      </c>
      <c r="F126" s="2179" t="str">
        <f>F124</f>
        <v>зруб 2020 р. після ІІ прийому рівномірно-поступової рубки</v>
      </c>
      <c r="G126" s="1515" t="s">
        <v>198</v>
      </c>
      <c r="H126" s="1515" t="s">
        <v>199</v>
      </c>
      <c r="I126" s="738">
        <v>12</v>
      </c>
      <c r="J126" s="1515" t="s">
        <v>200</v>
      </c>
      <c r="K126" s="1515" t="s">
        <v>201</v>
      </c>
      <c r="L126" s="2188" t="s">
        <v>1898</v>
      </c>
      <c r="M126" s="2189">
        <f>M124</f>
        <v>2026</v>
      </c>
    </row>
    <row r="127" spans="1:13" ht="61.5" customHeight="1">
      <c r="A127" s="2179"/>
      <c r="B127" s="2182"/>
      <c r="C127" s="2182"/>
      <c r="D127" s="2187"/>
      <c r="E127" s="2179"/>
      <c r="F127" s="2179"/>
      <c r="G127" s="1515" t="s">
        <v>202</v>
      </c>
      <c r="H127" s="1515" t="s">
        <v>199</v>
      </c>
      <c r="I127" s="738">
        <v>5.875</v>
      </c>
      <c r="J127" s="1515" t="s">
        <v>203</v>
      </c>
      <c r="K127" s="1515" t="s">
        <v>201</v>
      </c>
      <c r="L127" s="2188"/>
      <c r="M127" s="2189"/>
    </row>
    <row r="128" spans="1:13" ht="55.5" customHeight="1">
      <c r="A128" s="2166" t="s">
        <v>174</v>
      </c>
      <c r="B128" s="2164">
        <v>46</v>
      </c>
      <c r="C128" s="2164">
        <v>5.3</v>
      </c>
      <c r="D128" s="2183">
        <v>0.8</v>
      </c>
      <c r="E128" s="2166" t="s">
        <v>175</v>
      </c>
      <c r="F128" s="2166" t="str">
        <f>F126</f>
        <v>зруб 2020 р. після ІІ прийому рівномірно-поступової рубки</v>
      </c>
      <c r="G128" s="1515" t="s">
        <v>198</v>
      </c>
      <c r="H128" s="1515" t="s">
        <v>199</v>
      </c>
      <c r="I128" s="738">
        <v>10.5</v>
      </c>
      <c r="J128" s="1515" t="s">
        <v>200</v>
      </c>
      <c r="K128" s="1515" t="s">
        <v>201</v>
      </c>
      <c r="L128" s="2185" t="s">
        <v>1898</v>
      </c>
      <c r="M128" s="2174">
        <f>M126</f>
        <v>2026</v>
      </c>
    </row>
    <row r="129" spans="1:13" ht="52.5" customHeight="1">
      <c r="A129" s="2168"/>
      <c r="B129" s="2173"/>
      <c r="C129" s="2173"/>
      <c r="D129" s="2184"/>
      <c r="E129" s="2168"/>
      <c r="F129" s="2168"/>
      <c r="G129" s="1515" t="s">
        <v>202</v>
      </c>
      <c r="H129" s="1515" t="s">
        <v>199</v>
      </c>
      <c r="I129" s="738">
        <v>5.25</v>
      </c>
      <c r="J129" s="1515" t="s">
        <v>203</v>
      </c>
      <c r="K129" s="1515" t="s">
        <v>201</v>
      </c>
      <c r="L129" s="2186"/>
      <c r="M129" s="2175"/>
    </row>
    <row r="130" spans="1:13" ht="53.25" customHeight="1">
      <c r="A130" s="2166" t="s">
        <v>174</v>
      </c>
      <c r="B130" s="2164">
        <v>46</v>
      </c>
      <c r="C130" s="2193">
        <v>5.4</v>
      </c>
      <c r="D130" s="2183">
        <v>0.8</v>
      </c>
      <c r="E130" s="2166" t="s">
        <v>175</v>
      </c>
      <c r="F130" s="2166" t="str">
        <f>F128</f>
        <v>зруб 2020 р. після ІІ прийому рівномірно-поступової рубки</v>
      </c>
      <c r="G130" s="1515" t="s">
        <v>198</v>
      </c>
      <c r="H130" s="1515" t="s">
        <v>199</v>
      </c>
      <c r="I130" s="738">
        <v>9.875</v>
      </c>
      <c r="J130" s="1515" t="s">
        <v>200</v>
      </c>
      <c r="K130" s="1515" t="s">
        <v>201</v>
      </c>
      <c r="L130" s="2185" t="s">
        <v>1898</v>
      </c>
      <c r="M130" s="2174">
        <f>M128</f>
        <v>2026</v>
      </c>
    </row>
    <row r="131" spans="1:13" ht="56.25" customHeight="1">
      <c r="A131" s="2168"/>
      <c r="B131" s="2173"/>
      <c r="C131" s="2194"/>
      <c r="D131" s="2184"/>
      <c r="E131" s="2168"/>
      <c r="F131" s="2168"/>
      <c r="G131" s="1515" t="s">
        <v>202</v>
      </c>
      <c r="H131" s="1515" t="s">
        <v>199</v>
      </c>
      <c r="I131" s="738">
        <v>4</v>
      </c>
      <c r="J131" s="1515" t="s">
        <v>203</v>
      </c>
      <c r="K131" s="1515" t="s">
        <v>201</v>
      </c>
      <c r="L131" s="2186"/>
      <c r="M131" s="2175"/>
    </row>
    <row r="132" spans="1:13" ht="53.25" customHeight="1">
      <c r="A132" s="2179" t="s">
        <v>174</v>
      </c>
      <c r="B132" s="2182">
        <v>46</v>
      </c>
      <c r="C132" s="2191">
        <v>5.5</v>
      </c>
      <c r="D132" s="2187">
        <v>0.9</v>
      </c>
      <c r="E132" s="2179" t="s">
        <v>175</v>
      </c>
      <c r="F132" s="2179" t="str">
        <f>F130</f>
        <v>зруб 2020 р. після ІІ прийому рівномірно-поступової рубки</v>
      </c>
      <c r="G132" s="1515" t="s">
        <v>198</v>
      </c>
      <c r="H132" s="1515" t="s">
        <v>199</v>
      </c>
      <c r="I132" s="738">
        <v>10</v>
      </c>
      <c r="J132" s="1515" t="s">
        <v>200</v>
      </c>
      <c r="K132" s="1515" t="s">
        <v>201</v>
      </c>
      <c r="L132" s="2188" t="s">
        <v>1898</v>
      </c>
      <c r="M132" s="2189">
        <v>2026</v>
      </c>
    </row>
    <row r="133" spans="1:13" ht="60" customHeight="1">
      <c r="A133" s="2179"/>
      <c r="B133" s="2182">
        <v>78.8666666666667</v>
      </c>
      <c r="C133" s="2192"/>
      <c r="D133" s="2187">
        <v>0.733333333333333</v>
      </c>
      <c r="E133" s="2179"/>
      <c r="F133" s="2179"/>
      <c r="G133" s="1515" t="s">
        <v>202</v>
      </c>
      <c r="H133" s="1515" t="s">
        <v>199</v>
      </c>
      <c r="I133" s="738">
        <v>4</v>
      </c>
      <c r="J133" s="1515" t="s">
        <v>203</v>
      </c>
      <c r="K133" s="1515" t="s">
        <v>201</v>
      </c>
      <c r="L133" s="2188"/>
      <c r="M133" s="2189"/>
    </row>
    <row r="134" spans="1:13" ht="48" customHeight="1">
      <c r="A134" s="2166" t="s">
        <v>174</v>
      </c>
      <c r="B134" s="2164">
        <v>55</v>
      </c>
      <c r="C134" s="2164" t="s">
        <v>886</v>
      </c>
      <c r="D134" s="2183">
        <v>1</v>
      </c>
      <c r="E134" s="2166" t="s">
        <v>175</v>
      </c>
      <c r="F134" s="2166" t="str">
        <f>F132</f>
        <v>зруб 2020 р. після ІІ прийому рівномірно-поступової рубки</v>
      </c>
      <c r="G134" s="1515" t="s">
        <v>198</v>
      </c>
      <c r="H134" s="1515" t="s">
        <v>199</v>
      </c>
      <c r="I134" s="738">
        <v>11.3</v>
      </c>
      <c r="J134" s="1515" t="s">
        <v>200</v>
      </c>
      <c r="K134" s="1515" t="s">
        <v>201</v>
      </c>
      <c r="L134" s="2185" t="s">
        <v>1898</v>
      </c>
      <c r="M134" s="2174">
        <v>2026</v>
      </c>
    </row>
    <row r="135" spans="1:13" ht="65.25" customHeight="1">
      <c r="A135" s="2168"/>
      <c r="B135" s="2173">
        <v>85.4952380952381</v>
      </c>
      <c r="C135" s="2173"/>
      <c r="D135" s="2184">
        <v>0.719047619047619</v>
      </c>
      <c r="E135" s="2168"/>
      <c r="F135" s="2168"/>
      <c r="G135" s="1515" t="s">
        <v>202</v>
      </c>
      <c r="H135" s="1515" t="s">
        <v>199</v>
      </c>
      <c r="I135" s="738">
        <v>3</v>
      </c>
      <c r="J135" s="1515" t="s">
        <v>203</v>
      </c>
      <c r="K135" s="1515" t="s">
        <v>201</v>
      </c>
      <c r="L135" s="2186"/>
      <c r="M135" s="2175"/>
    </row>
    <row r="136" spans="1:13" ht="57" customHeight="1">
      <c r="A136" s="2179" t="s">
        <v>174</v>
      </c>
      <c r="B136" s="2182">
        <v>55</v>
      </c>
      <c r="C136" s="2182" t="s">
        <v>1252</v>
      </c>
      <c r="D136" s="2187">
        <v>1</v>
      </c>
      <c r="E136" s="2179" t="s">
        <v>175</v>
      </c>
      <c r="F136" s="2179" t="str">
        <f>F134</f>
        <v>зруб 2020 р. після ІІ прийому рівномірно-поступової рубки</v>
      </c>
      <c r="G136" s="1515" t="s">
        <v>198</v>
      </c>
      <c r="H136" s="1515" t="s">
        <v>199</v>
      </c>
      <c r="I136" s="738">
        <v>10.3</v>
      </c>
      <c r="J136" s="1515" t="s">
        <v>200</v>
      </c>
      <c r="K136" s="1515" t="s">
        <v>201</v>
      </c>
      <c r="L136" s="2188" t="s">
        <v>1898</v>
      </c>
      <c r="M136" s="2189">
        <f>M134</f>
        <v>2026</v>
      </c>
    </row>
    <row r="137" spans="1:13" ht="55.5" customHeight="1">
      <c r="A137" s="2179"/>
      <c r="B137" s="2182"/>
      <c r="C137" s="2182"/>
      <c r="D137" s="2187"/>
      <c r="E137" s="2179"/>
      <c r="F137" s="2179"/>
      <c r="G137" s="1515" t="s">
        <v>202</v>
      </c>
      <c r="H137" s="1515" t="s">
        <v>199</v>
      </c>
      <c r="I137" s="738">
        <v>3.6</v>
      </c>
      <c r="J137" s="1515" t="s">
        <v>203</v>
      </c>
      <c r="K137" s="1515" t="s">
        <v>201</v>
      </c>
      <c r="L137" s="2188"/>
      <c r="M137" s="2189"/>
    </row>
    <row r="138" spans="1:13" ht="55.5" customHeight="1">
      <c r="A138" s="2179" t="s">
        <v>174</v>
      </c>
      <c r="B138" s="2182">
        <v>61</v>
      </c>
      <c r="C138" s="2182">
        <v>2.5</v>
      </c>
      <c r="D138" s="2187">
        <v>1</v>
      </c>
      <c r="E138" s="2179" t="s">
        <v>175</v>
      </c>
      <c r="F138" s="2179" t="str">
        <f>F136</f>
        <v>зруб 2020 р. після ІІ прийому рівномірно-поступової рубки</v>
      </c>
      <c r="G138" s="1515" t="s">
        <v>198</v>
      </c>
      <c r="H138" s="1515" t="s">
        <v>199</v>
      </c>
      <c r="I138" s="738">
        <v>11.5</v>
      </c>
      <c r="J138" s="1515" t="s">
        <v>200</v>
      </c>
      <c r="K138" s="1515" t="s">
        <v>201</v>
      </c>
      <c r="L138" s="2188" t="s">
        <v>1898</v>
      </c>
      <c r="M138" s="2189">
        <f>M136</f>
        <v>2026</v>
      </c>
    </row>
    <row r="139" spans="1:13" ht="55.5" customHeight="1">
      <c r="A139" s="2179"/>
      <c r="B139" s="2182"/>
      <c r="C139" s="2182"/>
      <c r="D139" s="2187"/>
      <c r="E139" s="2179"/>
      <c r="F139" s="2179"/>
      <c r="G139" s="1515" t="s">
        <v>202</v>
      </c>
      <c r="H139" s="1515" t="s">
        <v>199</v>
      </c>
      <c r="I139" s="738">
        <v>5.4</v>
      </c>
      <c r="J139" s="1515" t="s">
        <v>203</v>
      </c>
      <c r="K139" s="1515" t="s">
        <v>201</v>
      </c>
      <c r="L139" s="2188"/>
      <c r="M139" s="2189"/>
    </row>
    <row r="140" spans="1:13" ht="42" customHeight="1">
      <c r="A140" s="2179" t="s">
        <v>174</v>
      </c>
      <c r="B140" s="2182">
        <v>61</v>
      </c>
      <c r="C140" s="2182">
        <v>2.4</v>
      </c>
      <c r="D140" s="2187">
        <v>1</v>
      </c>
      <c r="E140" s="2179" t="s">
        <v>175</v>
      </c>
      <c r="F140" s="2179" t="str">
        <f>F138</f>
        <v>зруб 2020 р. після ІІ прийому рівномірно-поступової рубки</v>
      </c>
      <c r="G140" s="1515" t="s">
        <v>198</v>
      </c>
      <c r="H140" s="1515" t="s">
        <v>199</v>
      </c>
      <c r="I140" s="738">
        <v>10.3</v>
      </c>
      <c r="J140" s="1515" t="s">
        <v>200</v>
      </c>
      <c r="K140" s="1515" t="s">
        <v>201</v>
      </c>
      <c r="L140" s="2188" t="s">
        <v>1898</v>
      </c>
      <c r="M140" s="2174">
        <f>M138</f>
        <v>2026</v>
      </c>
    </row>
    <row r="141" spans="1:13" ht="75" customHeight="1">
      <c r="A141" s="2179"/>
      <c r="B141" s="2182">
        <v>105.380952380952</v>
      </c>
      <c r="C141" s="2182"/>
      <c r="D141" s="2187">
        <v>0.676190476190476</v>
      </c>
      <c r="E141" s="2179"/>
      <c r="F141" s="2179"/>
      <c r="G141" s="1515" t="s">
        <v>202</v>
      </c>
      <c r="H141" s="1515" t="s">
        <v>199</v>
      </c>
      <c r="I141" s="738">
        <v>4.9</v>
      </c>
      <c r="J141" s="1515" t="s">
        <v>203</v>
      </c>
      <c r="K141" s="1515" t="s">
        <v>201</v>
      </c>
      <c r="L141" s="2188"/>
      <c r="M141" s="2175"/>
    </row>
    <row r="142" spans="1:13" ht="53.25" customHeight="1">
      <c r="A142" s="2166" t="s">
        <v>174</v>
      </c>
      <c r="B142" s="2164">
        <v>61</v>
      </c>
      <c r="C142" s="2164">
        <v>2.3</v>
      </c>
      <c r="D142" s="2183">
        <v>1</v>
      </c>
      <c r="E142" s="2166" t="s">
        <v>175</v>
      </c>
      <c r="F142" s="2166" t="str">
        <f>F140</f>
        <v>зруб 2020 р. після ІІ прийому рівномірно-поступової рубки</v>
      </c>
      <c r="G142" s="1515" t="s">
        <v>198</v>
      </c>
      <c r="H142" s="1515" t="s">
        <v>199</v>
      </c>
      <c r="I142" s="738">
        <v>10.5</v>
      </c>
      <c r="J142" s="1515" t="s">
        <v>200</v>
      </c>
      <c r="K142" s="1515" t="s">
        <v>201</v>
      </c>
      <c r="L142" s="2185" t="s">
        <v>1898</v>
      </c>
      <c r="M142" s="2174">
        <v>2026</v>
      </c>
    </row>
    <row r="143" spans="1:13" ht="66.75" customHeight="1">
      <c r="A143" s="2168"/>
      <c r="B143" s="2173"/>
      <c r="C143" s="2173"/>
      <c r="D143" s="2184"/>
      <c r="E143" s="2168"/>
      <c r="F143" s="2168"/>
      <c r="G143" s="1515" t="s">
        <v>202</v>
      </c>
      <c r="H143" s="1515" t="s">
        <v>199</v>
      </c>
      <c r="I143" s="738">
        <v>5</v>
      </c>
      <c r="J143" s="1515" t="s">
        <v>203</v>
      </c>
      <c r="K143" s="1515" t="s">
        <v>201</v>
      </c>
      <c r="L143" s="2186"/>
      <c r="M143" s="2175"/>
    </row>
    <row r="144" spans="1:13" ht="54.75" customHeight="1">
      <c r="A144" s="2179" t="s">
        <v>174</v>
      </c>
      <c r="B144" s="2182">
        <v>61</v>
      </c>
      <c r="C144" s="2182">
        <v>2.2</v>
      </c>
      <c r="D144" s="2187">
        <v>0.6</v>
      </c>
      <c r="E144" s="2179" t="s">
        <v>175</v>
      </c>
      <c r="F144" s="2179" t="str">
        <f>F142</f>
        <v>зруб 2020 р. після ІІ прийому рівномірно-поступової рубки</v>
      </c>
      <c r="G144" s="1515" t="s">
        <v>198</v>
      </c>
      <c r="H144" s="1515" t="s">
        <v>199</v>
      </c>
      <c r="I144" s="738">
        <v>10.333</v>
      </c>
      <c r="J144" s="1515" t="s">
        <v>200</v>
      </c>
      <c r="K144" s="1515" t="s">
        <v>201</v>
      </c>
      <c r="L144" s="2188" t="s">
        <v>1899</v>
      </c>
      <c r="M144" s="2189">
        <v>2026</v>
      </c>
    </row>
    <row r="145" spans="1:13" ht="60" customHeight="1">
      <c r="A145" s="2179"/>
      <c r="B145" s="2182"/>
      <c r="C145" s="2182"/>
      <c r="D145" s="2187"/>
      <c r="E145" s="2179"/>
      <c r="F145" s="2179"/>
      <c r="G145" s="1515" t="s">
        <v>202</v>
      </c>
      <c r="H145" s="1515" t="s">
        <v>199</v>
      </c>
      <c r="I145" s="738">
        <v>3.5</v>
      </c>
      <c r="J145" s="1515" t="s">
        <v>203</v>
      </c>
      <c r="K145" s="1515" t="s">
        <v>201</v>
      </c>
      <c r="L145" s="2188"/>
      <c r="M145" s="2189"/>
    </row>
    <row r="146" spans="1:13" ht="52.5" customHeight="1">
      <c r="A146" s="2179" t="s">
        <v>174</v>
      </c>
      <c r="B146" s="2182">
        <v>75</v>
      </c>
      <c r="C146" s="2182" t="s">
        <v>1253</v>
      </c>
      <c r="D146" s="2187">
        <v>0.9</v>
      </c>
      <c r="E146" s="2179" t="s">
        <v>169</v>
      </c>
      <c r="F146" s="2179" t="str">
        <f>F144</f>
        <v>зруб 2020 р. після ІІ прийому рівномірно-поступової рубки</v>
      </c>
      <c r="G146" s="1515" t="s">
        <v>198</v>
      </c>
      <c r="H146" s="1515" t="s">
        <v>199</v>
      </c>
      <c r="I146" s="738">
        <v>11</v>
      </c>
      <c r="J146" s="1515" t="s">
        <v>200</v>
      </c>
      <c r="K146" s="1515" t="s">
        <v>201</v>
      </c>
      <c r="L146" s="2188" t="s">
        <v>1898</v>
      </c>
      <c r="M146" s="2189">
        <v>2026</v>
      </c>
    </row>
    <row r="147" spans="1:13" ht="54" customHeight="1">
      <c r="A147" s="2179"/>
      <c r="B147" s="2182"/>
      <c r="C147" s="2182"/>
      <c r="D147" s="2187"/>
      <c r="E147" s="2179"/>
      <c r="F147" s="2179"/>
      <c r="G147" s="1515" t="s">
        <v>202</v>
      </c>
      <c r="H147" s="1515" t="s">
        <v>199</v>
      </c>
      <c r="I147" s="738">
        <v>5.222</v>
      </c>
      <c r="J147" s="1515" t="s">
        <v>203</v>
      </c>
      <c r="K147" s="1515" t="s">
        <v>201</v>
      </c>
      <c r="L147" s="2188"/>
      <c r="M147" s="2189"/>
    </row>
    <row r="148" spans="1:13" ht="47.25" customHeight="1">
      <c r="A148" s="2166" t="s">
        <v>174</v>
      </c>
      <c r="B148" s="2164">
        <v>61</v>
      </c>
      <c r="C148" s="2164">
        <v>2.1</v>
      </c>
      <c r="D148" s="2183">
        <v>1</v>
      </c>
      <c r="E148" s="2166" t="s">
        <v>175</v>
      </c>
      <c r="F148" s="2166" t="str">
        <f>F146</f>
        <v>зруб 2020 р. після ІІ прийому рівномірно-поступової рубки</v>
      </c>
      <c r="G148" s="1515" t="s">
        <v>198</v>
      </c>
      <c r="H148" s="1515" t="s">
        <v>199</v>
      </c>
      <c r="I148" s="738">
        <v>10.2</v>
      </c>
      <c r="J148" s="1515" t="s">
        <v>200</v>
      </c>
      <c r="K148" s="1515" t="s">
        <v>201</v>
      </c>
      <c r="L148" s="2185" t="s">
        <v>1898</v>
      </c>
      <c r="M148" s="2174">
        <v>2026</v>
      </c>
    </row>
    <row r="149" spans="1:13" ht="64.5" customHeight="1">
      <c r="A149" s="2168"/>
      <c r="B149" s="2173"/>
      <c r="C149" s="2173"/>
      <c r="D149" s="2184"/>
      <c r="E149" s="2168"/>
      <c r="F149" s="2168"/>
      <c r="G149" s="1515" t="s">
        <v>202</v>
      </c>
      <c r="H149" s="1515" t="s">
        <v>199</v>
      </c>
      <c r="I149" s="738">
        <v>4.8</v>
      </c>
      <c r="J149" s="1515" t="s">
        <v>203</v>
      </c>
      <c r="K149" s="1515" t="s">
        <v>201</v>
      </c>
      <c r="L149" s="2186"/>
      <c r="M149" s="2175"/>
    </row>
    <row r="150" spans="1:13" ht="56.25" customHeight="1">
      <c r="A150" s="2179" t="s">
        <v>174</v>
      </c>
      <c r="B150" s="2182">
        <v>73</v>
      </c>
      <c r="C150" s="2182">
        <v>2.3</v>
      </c>
      <c r="D150" s="2187">
        <v>0.5</v>
      </c>
      <c r="E150" s="2179" t="s">
        <v>175</v>
      </c>
      <c r="F150" s="2179" t="str">
        <f>F148</f>
        <v>зруб 2020 р. після ІІ прийому рівномірно-поступової рубки</v>
      </c>
      <c r="G150" s="1515" t="s">
        <v>198</v>
      </c>
      <c r="H150" s="1515" t="s">
        <v>199</v>
      </c>
      <c r="I150" s="738">
        <v>10.4</v>
      </c>
      <c r="J150" s="1515" t="s">
        <v>200</v>
      </c>
      <c r="K150" s="1515" t="s">
        <v>201</v>
      </c>
      <c r="L150" s="2190" t="s">
        <v>1900</v>
      </c>
      <c r="M150" s="2189">
        <v>2026</v>
      </c>
    </row>
    <row r="151" spans="1:13" ht="57" customHeight="1">
      <c r="A151" s="2179"/>
      <c r="B151" s="2182"/>
      <c r="C151" s="2182"/>
      <c r="D151" s="2187"/>
      <c r="E151" s="2179"/>
      <c r="F151" s="2179"/>
      <c r="G151" s="1515" t="s">
        <v>202</v>
      </c>
      <c r="H151" s="1515" t="s">
        <v>199</v>
      </c>
      <c r="I151" s="738">
        <v>5.6</v>
      </c>
      <c r="J151" s="1515" t="s">
        <v>203</v>
      </c>
      <c r="K151" s="1515" t="s">
        <v>201</v>
      </c>
      <c r="L151" s="2190"/>
      <c r="M151" s="2189"/>
    </row>
    <row r="152" spans="1:13" ht="54" customHeight="1">
      <c r="A152" s="2166" t="s">
        <v>174</v>
      </c>
      <c r="B152" s="2164">
        <v>73</v>
      </c>
      <c r="C152" s="2164">
        <v>2.4</v>
      </c>
      <c r="D152" s="2183">
        <v>0.9</v>
      </c>
      <c r="E152" s="2166" t="s">
        <v>175</v>
      </c>
      <c r="F152" s="2166" t="str">
        <f>F150</f>
        <v>зруб 2020 р. після ІІ прийому рівномірно-поступової рубки</v>
      </c>
      <c r="G152" s="1515" t="s">
        <v>198</v>
      </c>
      <c r="H152" s="1515" t="s">
        <v>199</v>
      </c>
      <c r="I152" s="738">
        <v>10.555</v>
      </c>
      <c r="J152" s="1515" t="s">
        <v>200</v>
      </c>
      <c r="K152" s="1515" t="s">
        <v>201</v>
      </c>
      <c r="L152" s="2185" t="s">
        <v>1896</v>
      </c>
      <c r="M152" s="2174">
        <v>2026</v>
      </c>
    </row>
    <row r="153" spans="1:13" ht="58.5" customHeight="1">
      <c r="A153" s="2168"/>
      <c r="B153" s="2173"/>
      <c r="C153" s="2173"/>
      <c r="D153" s="2184"/>
      <c r="E153" s="2168"/>
      <c r="F153" s="2168"/>
      <c r="G153" s="1515" t="s">
        <v>202</v>
      </c>
      <c r="H153" s="1515" t="s">
        <v>199</v>
      </c>
      <c r="I153" s="738">
        <v>4.444</v>
      </c>
      <c r="J153" s="1515" t="s">
        <v>203</v>
      </c>
      <c r="K153" s="1515" t="s">
        <v>201</v>
      </c>
      <c r="L153" s="2186"/>
      <c r="M153" s="2175"/>
    </row>
    <row r="154" spans="1:13" ht="36" customHeight="1">
      <c r="A154" s="2166" t="s">
        <v>174</v>
      </c>
      <c r="B154" s="2164">
        <v>73</v>
      </c>
      <c r="C154" s="2164">
        <v>2.5</v>
      </c>
      <c r="D154" s="2183">
        <v>0.9</v>
      </c>
      <c r="E154" s="2166" t="s">
        <v>175</v>
      </c>
      <c r="F154" s="2166" t="str">
        <f>F152</f>
        <v>зруб 2020 р. після ІІ прийому рівномірно-поступової рубки</v>
      </c>
      <c r="G154" s="1515" t="s">
        <v>198</v>
      </c>
      <c r="H154" s="1515" t="s">
        <v>199</v>
      </c>
      <c r="I154" s="738">
        <v>10.889</v>
      </c>
      <c r="J154" s="1515" t="s">
        <v>200</v>
      </c>
      <c r="K154" s="1515" t="s">
        <v>201</v>
      </c>
      <c r="L154" s="2185" t="s">
        <v>1896</v>
      </c>
      <c r="M154" s="2174">
        <v>2026</v>
      </c>
    </row>
    <row r="155" spans="1:13" ht="36" customHeight="1">
      <c r="A155" s="2168"/>
      <c r="B155" s="2173"/>
      <c r="C155" s="2173"/>
      <c r="D155" s="2184"/>
      <c r="E155" s="2168"/>
      <c r="F155" s="2168"/>
      <c r="G155" s="1515" t="s">
        <v>202</v>
      </c>
      <c r="H155" s="1515" t="s">
        <v>199</v>
      </c>
      <c r="I155" s="738">
        <v>5.111</v>
      </c>
      <c r="J155" s="1515" t="s">
        <v>203</v>
      </c>
      <c r="K155" s="1515" t="s">
        <v>201</v>
      </c>
      <c r="L155" s="2186"/>
      <c r="M155" s="2175"/>
    </row>
    <row r="156" spans="1:13" ht="61.5" customHeight="1">
      <c r="A156" s="2179" t="s">
        <v>174</v>
      </c>
      <c r="B156" s="2182">
        <v>75</v>
      </c>
      <c r="C156" s="2182" t="s">
        <v>1254</v>
      </c>
      <c r="D156" s="2187">
        <v>0.5</v>
      </c>
      <c r="E156" s="2179" t="s">
        <v>169</v>
      </c>
      <c r="F156" s="2179" t="str">
        <f>F154</f>
        <v>зруб 2020 р. після ІІ прийому рівномірно-поступової рубки</v>
      </c>
      <c r="G156" s="1515" t="s">
        <v>198</v>
      </c>
      <c r="H156" s="1515" t="s">
        <v>199</v>
      </c>
      <c r="I156" s="738">
        <v>11.2</v>
      </c>
      <c r="J156" s="1515" t="s">
        <v>200</v>
      </c>
      <c r="K156" s="1515" t="s">
        <v>201</v>
      </c>
      <c r="L156" s="2188" t="s">
        <v>1901</v>
      </c>
      <c r="M156" s="2189">
        <v>2026</v>
      </c>
    </row>
    <row r="157" spans="1:13" ht="60" customHeight="1">
      <c r="A157" s="2179"/>
      <c r="B157" s="2182"/>
      <c r="C157" s="2182"/>
      <c r="D157" s="2187"/>
      <c r="E157" s="2179"/>
      <c r="F157" s="2179"/>
      <c r="G157" s="1515" t="s">
        <v>202</v>
      </c>
      <c r="H157" s="1515" t="s">
        <v>199</v>
      </c>
      <c r="I157" s="738">
        <v>7</v>
      </c>
      <c r="J157" s="1515" t="s">
        <v>203</v>
      </c>
      <c r="K157" s="1515" t="s">
        <v>201</v>
      </c>
      <c r="L157" s="2188"/>
      <c r="M157" s="2189"/>
    </row>
    <row r="158" spans="1:13" ht="50.25" customHeight="1">
      <c r="A158" s="2166" t="s">
        <v>174</v>
      </c>
      <c r="B158" s="2164">
        <v>75</v>
      </c>
      <c r="C158" s="2164" t="s">
        <v>1255</v>
      </c>
      <c r="D158" s="2183">
        <v>1</v>
      </c>
      <c r="E158" s="2166" t="s">
        <v>169</v>
      </c>
      <c r="F158" s="2166" t="str">
        <f>F156</f>
        <v>зруб 2020 р. після ІІ прийому рівномірно-поступової рубки</v>
      </c>
      <c r="G158" s="1515" t="s">
        <v>198</v>
      </c>
      <c r="H158" s="1515" t="s">
        <v>199</v>
      </c>
      <c r="I158" s="738">
        <v>11.6</v>
      </c>
      <c r="J158" s="1515" t="s">
        <v>200</v>
      </c>
      <c r="K158" s="1515" t="s">
        <v>201</v>
      </c>
      <c r="L158" s="2185" t="s">
        <v>1896</v>
      </c>
      <c r="M158" s="2174">
        <f>M156</f>
        <v>2026</v>
      </c>
    </row>
    <row r="159" spans="1:13" ht="63" customHeight="1">
      <c r="A159" s="2168"/>
      <c r="B159" s="2173"/>
      <c r="C159" s="2173"/>
      <c r="D159" s="2184"/>
      <c r="E159" s="2168"/>
      <c r="F159" s="2168"/>
      <c r="G159" s="1515" t="s">
        <v>202</v>
      </c>
      <c r="H159" s="1515" t="s">
        <v>199</v>
      </c>
      <c r="I159" s="738">
        <v>6.3</v>
      </c>
      <c r="J159" s="1515" t="s">
        <v>203</v>
      </c>
      <c r="K159" s="1515" t="s">
        <v>201</v>
      </c>
      <c r="L159" s="2186"/>
      <c r="M159" s="2175"/>
    </row>
    <row r="160" spans="1:13" ht="36" customHeight="1">
      <c r="A160" s="2166" t="s">
        <v>174</v>
      </c>
      <c r="B160" s="2166">
        <v>75</v>
      </c>
      <c r="C160" s="2166" t="s">
        <v>1256</v>
      </c>
      <c r="D160" s="2166">
        <v>1</v>
      </c>
      <c r="E160" s="2166" t="s">
        <v>169</v>
      </c>
      <c r="F160" s="2166" t="str">
        <f>F158</f>
        <v>зруб 2020 р. після ІІ прийому рівномірно-поступової рубки</v>
      </c>
      <c r="G160" s="1515" t="s">
        <v>198</v>
      </c>
      <c r="H160" s="1515" t="s">
        <v>199</v>
      </c>
      <c r="I160" s="738">
        <v>11.3</v>
      </c>
      <c r="J160" s="1515" t="s">
        <v>200</v>
      </c>
      <c r="K160" s="1515" t="s">
        <v>201</v>
      </c>
      <c r="L160" s="2185" t="s">
        <v>1896</v>
      </c>
      <c r="M160" s="2174">
        <v>2026</v>
      </c>
    </row>
    <row r="161" spans="1:13" ht="36" customHeight="1">
      <c r="A161" s="2168"/>
      <c r="B161" s="2168"/>
      <c r="C161" s="2168"/>
      <c r="D161" s="2168"/>
      <c r="E161" s="2168"/>
      <c r="F161" s="2168"/>
      <c r="G161" s="1515" t="s">
        <v>202</v>
      </c>
      <c r="H161" s="1515" t="s">
        <v>199</v>
      </c>
      <c r="I161" s="738">
        <v>6.9</v>
      </c>
      <c r="J161" s="1515" t="s">
        <v>203</v>
      </c>
      <c r="K161" s="1515" t="s">
        <v>201</v>
      </c>
      <c r="L161" s="2186"/>
      <c r="M161" s="2175"/>
    </row>
    <row r="162" spans="1:13" ht="36" customHeight="1">
      <c r="A162" s="2179" t="s">
        <v>174</v>
      </c>
      <c r="B162" s="2182">
        <v>75</v>
      </c>
      <c r="C162" s="2182" t="s">
        <v>1257</v>
      </c>
      <c r="D162" s="2187">
        <v>0.8</v>
      </c>
      <c r="E162" s="2179" t="s">
        <v>169</v>
      </c>
      <c r="F162" s="2179" t="str">
        <f>F158</f>
        <v>зруб 2020 р. після ІІ прийому рівномірно-поступової рубки</v>
      </c>
      <c r="G162" s="1515" t="s">
        <v>198</v>
      </c>
      <c r="H162" s="1515" t="s">
        <v>199</v>
      </c>
      <c r="I162" s="738">
        <v>11.875</v>
      </c>
      <c r="J162" s="1515" t="s">
        <v>200</v>
      </c>
      <c r="K162" s="1515" t="s">
        <v>201</v>
      </c>
      <c r="L162" s="2188" t="s">
        <v>1896</v>
      </c>
      <c r="M162" s="2189">
        <v>2026</v>
      </c>
    </row>
    <row r="163" spans="1:13" ht="36" customHeight="1">
      <c r="A163" s="2179"/>
      <c r="B163" s="2182"/>
      <c r="C163" s="2182"/>
      <c r="D163" s="2187"/>
      <c r="E163" s="2179"/>
      <c r="F163" s="2179"/>
      <c r="G163" s="1515" t="s">
        <v>202</v>
      </c>
      <c r="H163" s="1515" t="s">
        <v>199</v>
      </c>
      <c r="I163" s="738">
        <v>6.625</v>
      </c>
      <c r="J163" s="1515" t="s">
        <v>203</v>
      </c>
      <c r="K163" s="1515" t="s">
        <v>201</v>
      </c>
      <c r="L163" s="2188"/>
      <c r="M163" s="2189"/>
    </row>
    <row r="164" spans="1:13" ht="49.5" customHeight="1">
      <c r="A164" s="2166" t="s">
        <v>174</v>
      </c>
      <c r="B164" s="2164">
        <v>75</v>
      </c>
      <c r="C164" s="2164" t="s">
        <v>1258</v>
      </c>
      <c r="D164" s="2183">
        <v>0.8</v>
      </c>
      <c r="E164" s="2166" t="s">
        <v>169</v>
      </c>
      <c r="F164" s="2166" t="str">
        <f>F162</f>
        <v>зруб 2020 р. після ІІ прийому рівномірно-поступової рубки</v>
      </c>
      <c r="G164" s="1515" t="s">
        <v>198</v>
      </c>
      <c r="H164" s="1515" t="s">
        <v>199</v>
      </c>
      <c r="I164" s="738">
        <v>11.875</v>
      </c>
      <c r="J164" s="1515" t="s">
        <v>200</v>
      </c>
      <c r="K164" s="1515" t="s">
        <v>201</v>
      </c>
      <c r="L164" s="2185" t="s">
        <v>1896</v>
      </c>
      <c r="M164" s="2174">
        <f>M162</f>
        <v>2026</v>
      </c>
    </row>
    <row r="165" spans="1:13" ht="58.5" customHeight="1">
      <c r="A165" s="2168"/>
      <c r="B165" s="2173"/>
      <c r="C165" s="2173"/>
      <c r="D165" s="2184"/>
      <c r="E165" s="2168"/>
      <c r="F165" s="2168"/>
      <c r="G165" s="1515" t="s">
        <v>202</v>
      </c>
      <c r="H165" s="1515" t="s">
        <v>199</v>
      </c>
      <c r="I165" s="738">
        <v>6.5</v>
      </c>
      <c r="J165" s="1515" t="s">
        <v>203</v>
      </c>
      <c r="K165" s="1515" t="s">
        <v>201</v>
      </c>
      <c r="L165" s="2186"/>
      <c r="M165" s="2175"/>
    </row>
    <row r="166" spans="1:13" ht="61.5" customHeight="1">
      <c r="A166" s="2166" t="s">
        <v>174</v>
      </c>
      <c r="B166" s="2164">
        <v>75</v>
      </c>
      <c r="C166" s="2164" t="s">
        <v>1259</v>
      </c>
      <c r="D166" s="2183">
        <v>0.7</v>
      </c>
      <c r="E166" s="2166" t="s">
        <v>169</v>
      </c>
      <c r="F166" s="2166" t="str">
        <f>F164</f>
        <v>зруб 2020 р. після ІІ прийому рівномірно-поступової рубки</v>
      </c>
      <c r="G166" s="1515" t="s">
        <v>198</v>
      </c>
      <c r="H166" s="1515" t="s">
        <v>199</v>
      </c>
      <c r="I166" s="738">
        <v>11</v>
      </c>
      <c r="J166" s="1515" t="s">
        <v>200</v>
      </c>
      <c r="K166" s="1515" t="s">
        <v>201</v>
      </c>
      <c r="L166" s="2185" t="s">
        <v>1902</v>
      </c>
      <c r="M166" s="2174">
        <v>2026</v>
      </c>
    </row>
    <row r="167" spans="1:13" ht="54" customHeight="1">
      <c r="A167" s="2168"/>
      <c r="B167" s="2173"/>
      <c r="C167" s="2173"/>
      <c r="D167" s="2184"/>
      <c r="E167" s="2168"/>
      <c r="F167" s="2168"/>
      <c r="G167" s="1515" t="s">
        <v>202</v>
      </c>
      <c r="H167" s="1515" t="s">
        <v>199</v>
      </c>
      <c r="I167" s="738">
        <v>6.714</v>
      </c>
      <c r="J167" s="1515" t="s">
        <v>203</v>
      </c>
      <c r="K167" s="1515" t="s">
        <v>201</v>
      </c>
      <c r="L167" s="2186"/>
      <c r="M167" s="2175"/>
    </row>
    <row r="168" spans="1:13" ht="57.75" customHeight="1">
      <c r="A168" s="2179" t="s">
        <v>174</v>
      </c>
      <c r="B168" s="2182">
        <v>75</v>
      </c>
      <c r="C168" s="2182" t="s">
        <v>1260</v>
      </c>
      <c r="D168" s="2187">
        <v>0.9</v>
      </c>
      <c r="E168" s="2179" t="s">
        <v>169</v>
      </c>
      <c r="F168" s="2179" t="str">
        <f>F166</f>
        <v>зруб 2020 р. після ІІ прийому рівномірно-поступової рубки</v>
      </c>
      <c r="G168" s="1515" t="s">
        <v>198</v>
      </c>
      <c r="H168" s="1515" t="s">
        <v>199</v>
      </c>
      <c r="I168" s="738">
        <v>11.223</v>
      </c>
      <c r="J168" s="1515" t="s">
        <v>200</v>
      </c>
      <c r="K168" s="1515" t="s">
        <v>201</v>
      </c>
      <c r="L168" s="2188" t="s">
        <v>1896</v>
      </c>
      <c r="M168" s="2189">
        <v>2026</v>
      </c>
    </row>
    <row r="169" spans="1:13" ht="60" customHeight="1">
      <c r="A169" s="2179"/>
      <c r="B169" s="2182"/>
      <c r="C169" s="2182"/>
      <c r="D169" s="2187"/>
      <c r="E169" s="2179"/>
      <c r="F169" s="2179"/>
      <c r="G169" s="1515" t="s">
        <v>202</v>
      </c>
      <c r="H169" s="1515" t="s">
        <v>199</v>
      </c>
      <c r="I169" s="738">
        <v>6.556</v>
      </c>
      <c r="J169" s="1515" t="s">
        <v>203</v>
      </c>
      <c r="K169" s="1515" t="s">
        <v>201</v>
      </c>
      <c r="L169" s="2188"/>
      <c r="M169" s="2189"/>
    </row>
    <row r="170" spans="1:13" ht="50.25" customHeight="1">
      <c r="A170" s="2166" t="s">
        <v>174</v>
      </c>
      <c r="B170" s="2164">
        <v>76</v>
      </c>
      <c r="C170" s="2164" t="s">
        <v>1224</v>
      </c>
      <c r="D170" s="2169">
        <v>1</v>
      </c>
      <c r="E170" s="2166" t="s">
        <v>169</v>
      </c>
      <c r="F170" s="2166" t="str">
        <f>F168</f>
        <v>зруб 2020 р. після ІІ прийому рівномірно-поступової рубки</v>
      </c>
      <c r="G170" s="1515" t="s">
        <v>198</v>
      </c>
      <c r="H170" s="1515" t="s">
        <v>199</v>
      </c>
      <c r="I170" s="738">
        <v>11.6</v>
      </c>
      <c r="J170" s="1515" t="s">
        <v>200</v>
      </c>
      <c r="K170" s="1515" t="s">
        <v>201</v>
      </c>
      <c r="L170" s="2185" t="s">
        <v>1896</v>
      </c>
      <c r="M170" s="2174">
        <v>2026</v>
      </c>
    </row>
    <row r="171" spans="1:13" ht="58.5" customHeight="1">
      <c r="A171" s="2168"/>
      <c r="B171" s="2173"/>
      <c r="C171" s="2173"/>
      <c r="D171" s="2171"/>
      <c r="E171" s="2168"/>
      <c r="F171" s="2168"/>
      <c r="G171" s="1515" t="s">
        <v>202</v>
      </c>
      <c r="H171" s="1515" t="s">
        <v>199</v>
      </c>
      <c r="I171" s="738">
        <v>5</v>
      </c>
      <c r="J171" s="1515" t="s">
        <v>203</v>
      </c>
      <c r="K171" s="1515" t="s">
        <v>201</v>
      </c>
      <c r="L171" s="2186"/>
      <c r="M171" s="2175"/>
    </row>
    <row r="172" spans="1:13" ht="36" customHeight="1">
      <c r="A172" s="2166" t="s">
        <v>174</v>
      </c>
      <c r="B172" s="2164">
        <v>76</v>
      </c>
      <c r="C172" s="2164" t="s">
        <v>1247</v>
      </c>
      <c r="D172" s="2183">
        <v>1</v>
      </c>
      <c r="E172" s="2166" t="s">
        <v>169</v>
      </c>
      <c r="F172" s="2166" t="str">
        <f>F170</f>
        <v>зруб 2020 р. після ІІ прийому рівномірно-поступової рубки</v>
      </c>
      <c r="G172" s="1515" t="s">
        <v>198</v>
      </c>
      <c r="H172" s="1515" t="s">
        <v>199</v>
      </c>
      <c r="I172" s="738">
        <v>11.99</v>
      </c>
      <c r="J172" s="1515" t="s">
        <v>200</v>
      </c>
      <c r="K172" s="1515" t="s">
        <v>201</v>
      </c>
      <c r="L172" s="2185" t="s">
        <v>1896</v>
      </c>
      <c r="M172" s="2174">
        <v>2026</v>
      </c>
    </row>
    <row r="173" spans="1:13" ht="36" customHeight="1">
      <c r="A173" s="2168"/>
      <c r="B173" s="2173"/>
      <c r="C173" s="2173"/>
      <c r="D173" s="2184"/>
      <c r="E173" s="2168"/>
      <c r="F173" s="2168"/>
      <c r="G173" s="1515" t="s">
        <v>202</v>
      </c>
      <c r="H173" s="1515" t="s">
        <v>199</v>
      </c>
      <c r="I173" s="738">
        <v>6.7</v>
      </c>
      <c r="J173" s="1515" t="s">
        <v>203</v>
      </c>
      <c r="K173" s="1515" t="s">
        <v>201</v>
      </c>
      <c r="L173" s="2186"/>
      <c r="M173" s="2175"/>
    </row>
    <row r="174" spans="1:13" ht="36" customHeight="1">
      <c r="A174" s="2179" t="s">
        <v>174</v>
      </c>
      <c r="B174" s="2182">
        <v>76</v>
      </c>
      <c r="C174" s="2182" t="s">
        <v>1248</v>
      </c>
      <c r="D174" s="2187">
        <v>1</v>
      </c>
      <c r="E174" s="2179" t="s">
        <v>169</v>
      </c>
      <c r="F174" s="2179" t="str">
        <f>F170</f>
        <v>зруб 2020 р. після ІІ прийому рівномірно-поступової рубки</v>
      </c>
      <c r="G174" s="1515" t="s">
        <v>198</v>
      </c>
      <c r="H174" s="1515" t="s">
        <v>199</v>
      </c>
      <c r="I174" s="738">
        <v>10.9</v>
      </c>
      <c r="J174" s="1515" t="s">
        <v>200</v>
      </c>
      <c r="K174" s="1515" t="s">
        <v>201</v>
      </c>
      <c r="L174" s="2188" t="s">
        <v>1896</v>
      </c>
      <c r="M174" s="2189">
        <v>2026</v>
      </c>
    </row>
    <row r="175" spans="1:13" ht="36" customHeight="1">
      <c r="A175" s="2179"/>
      <c r="B175" s="2182"/>
      <c r="C175" s="2182"/>
      <c r="D175" s="2187"/>
      <c r="E175" s="2179"/>
      <c r="F175" s="2179"/>
      <c r="G175" s="1515" t="s">
        <v>202</v>
      </c>
      <c r="H175" s="1515" t="s">
        <v>199</v>
      </c>
      <c r="I175" s="738">
        <v>7</v>
      </c>
      <c r="J175" s="1515" t="s">
        <v>203</v>
      </c>
      <c r="K175" s="1515" t="s">
        <v>201</v>
      </c>
      <c r="L175" s="2188"/>
      <c r="M175" s="2189"/>
    </row>
    <row r="176" spans="1:13" ht="52.5" customHeight="1">
      <c r="A176" s="2166" t="s">
        <v>174</v>
      </c>
      <c r="B176" s="2164">
        <v>76</v>
      </c>
      <c r="C176" s="2164" t="s">
        <v>1249</v>
      </c>
      <c r="D176" s="2183">
        <v>1</v>
      </c>
      <c r="E176" s="2166" t="s">
        <v>169</v>
      </c>
      <c r="F176" s="2166" t="str">
        <f>F174</f>
        <v>зруб 2020 р. після ІІ прийому рівномірно-поступової рубки</v>
      </c>
      <c r="G176" s="1515" t="s">
        <v>198</v>
      </c>
      <c r="H176" s="1515" t="s">
        <v>199</v>
      </c>
      <c r="I176" s="738">
        <v>10.7</v>
      </c>
      <c r="J176" s="1515" t="s">
        <v>200</v>
      </c>
      <c r="K176" s="1515" t="s">
        <v>201</v>
      </c>
      <c r="L176" s="2185" t="s">
        <v>1896</v>
      </c>
      <c r="M176" s="2174">
        <v>2026</v>
      </c>
    </row>
    <row r="177" spans="1:13" ht="60" customHeight="1">
      <c r="A177" s="2168"/>
      <c r="B177" s="2173"/>
      <c r="C177" s="2173"/>
      <c r="D177" s="2184"/>
      <c r="E177" s="2168"/>
      <c r="F177" s="2168"/>
      <c r="G177" s="1515" t="s">
        <v>202</v>
      </c>
      <c r="H177" s="1515" t="s">
        <v>199</v>
      </c>
      <c r="I177" s="738">
        <v>6.4</v>
      </c>
      <c r="J177" s="1515" t="s">
        <v>203</v>
      </c>
      <c r="K177" s="1515" t="s">
        <v>201</v>
      </c>
      <c r="L177" s="2186"/>
      <c r="M177" s="2175"/>
    </row>
    <row r="178" spans="1:13" ht="54" customHeight="1">
      <c r="A178" s="2166" t="s">
        <v>174</v>
      </c>
      <c r="B178" s="2164">
        <v>76</v>
      </c>
      <c r="C178" s="2164" t="s">
        <v>1250</v>
      </c>
      <c r="D178" s="2183">
        <v>1</v>
      </c>
      <c r="E178" s="2166" t="s">
        <v>169</v>
      </c>
      <c r="F178" s="2166" t="str">
        <f>F176</f>
        <v>зруб 2020 р. після ІІ прийому рівномірно-поступової рубки</v>
      </c>
      <c r="G178" s="1515" t="s">
        <v>198</v>
      </c>
      <c r="H178" s="1515" t="s">
        <v>199</v>
      </c>
      <c r="I178" s="738">
        <v>11.7</v>
      </c>
      <c r="J178" s="1515" t="s">
        <v>200</v>
      </c>
      <c r="K178" s="1515" t="s">
        <v>201</v>
      </c>
      <c r="L178" s="2185" t="s">
        <v>1896</v>
      </c>
      <c r="M178" s="2174">
        <v>2026</v>
      </c>
    </row>
    <row r="179" spans="1:13" ht="63" customHeight="1">
      <c r="A179" s="2168"/>
      <c r="B179" s="2173"/>
      <c r="C179" s="2173"/>
      <c r="D179" s="2184"/>
      <c r="E179" s="2168"/>
      <c r="F179" s="2168"/>
      <c r="G179" s="1515" t="s">
        <v>202</v>
      </c>
      <c r="H179" s="1515" t="s">
        <v>199</v>
      </c>
      <c r="I179" s="738">
        <v>6.8</v>
      </c>
      <c r="J179" s="1515" t="s">
        <v>203</v>
      </c>
      <c r="K179" s="1515" t="s">
        <v>201</v>
      </c>
      <c r="L179" s="2186"/>
      <c r="M179" s="2175"/>
    </row>
    <row r="180" spans="1:13" ht="36" customHeight="1">
      <c r="A180" s="2166" t="s">
        <v>174</v>
      </c>
      <c r="B180" s="2164">
        <v>76</v>
      </c>
      <c r="C180" s="2164">
        <v>1.3</v>
      </c>
      <c r="D180" s="2183">
        <v>1</v>
      </c>
      <c r="E180" s="2166" t="s">
        <v>175</v>
      </c>
      <c r="F180" s="2166" t="str">
        <f>F178</f>
        <v>зруб 2020 р. після ІІ прийому рівномірно-поступової рубки</v>
      </c>
      <c r="G180" s="1515" t="s">
        <v>198</v>
      </c>
      <c r="H180" s="1515" t="s">
        <v>199</v>
      </c>
      <c r="I180" s="738">
        <v>11.9</v>
      </c>
      <c r="J180" s="1515" t="s">
        <v>200</v>
      </c>
      <c r="K180" s="1515" t="s">
        <v>201</v>
      </c>
      <c r="L180" s="2185" t="s">
        <v>1896</v>
      </c>
      <c r="M180" s="2174">
        <v>2026</v>
      </c>
    </row>
    <row r="181" spans="1:13" ht="36" customHeight="1">
      <c r="A181" s="2168"/>
      <c r="B181" s="2173"/>
      <c r="C181" s="2173"/>
      <c r="D181" s="2184"/>
      <c r="E181" s="2168"/>
      <c r="F181" s="2168"/>
      <c r="G181" s="1515" t="s">
        <v>202</v>
      </c>
      <c r="H181" s="1515" t="s">
        <v>199</v>
      </c>
      <c r="I181" s="738">
        <v>6.1</v>
      </c>
      <c r="J181" s="1515" t="s">
        <v>203</v>
      </c>
      <c r="K181" s="1515" t="s">
        <v>201</v>
      </c>
      <c r="L181" s="2186"/>
      <c r="M181" s="2175"/>
    </row>
    <row r="182" spans="1:13" ht="36" customHeight="1">
      <c r="A182" s="1617" t="s">
        <v>1883</v>
      </c>
      <c r="B182" s="1515"/>
      <c r="C182" s="1515"/>
      <c r="D182" s="1616">
        <f>D180+D178+D176+D174+D172+D170+D168+D166+D164+D162+D160+D158+D156+D154+D152+D150+D148++D146+D144+D142+D140+D138+D136++D134+D132+D130+D128+D126+D124+D122</f>
        <v>26.600000000000005</v>
      </c>
      <c r="E182" s="1514"/>
      <c r="F182" s="1514"/>
      <c r="G182" s="1515"/>
      <c r="H182" s="1515"/>
      <c r="I182" s="738"/>
      <c r="J182" s="1515"/>
      <c r="K182" s="1515"/>
      <c r="L182" s="1514"/>
      <c r="M182" s="1517"/>
    </row>
    <row r="183" spans="1:13" ht="36" customHeight="1">
      <c r="A183" s="2176" t="s">
        <v>1884</v>
      </c>
      <c r="B183" s="2177"/>
      <c r="C183" s="2177"/>
      <c r="D183" s="2177"/>
      <c r="E183" s="2177"/>
      <c r="F183" s="2177"/>
      <c r="G183" s="2177"/>
      <c r="H183" s="2177"/>
      <c r="I183" s="2177"/>
      <c r="J183" s="2177"/>
      <c r="K183" s="2177"/>
      <c r="L183" s="2177"/>
      <c r="M183" s="2178"/>
    </row>
    <row r="184" spans="1:13" ht="36" customHeight="1">
      <c r="A184" s="2179" t="s">
        <v>847</v>
      </c>
      <c r="B184" s="2179">
        <v>58</v>
      </c>
      <c r="C184" s="2179">
        <v>20.6</v>
      </c>
      <c r="D184" s="2180">
        <v>1</v>
      </c>
      <c r="E184" s="2179" t="s">
        <v>169</v>
      </c>
      <c r="F184" s="2179" t="str">
        <f>F180</f>
        <v>зруб 2020 р. після ІІ прийому рівномірно-поступової рубки</v>
      </c>
      <c r="G184" s="1515" t="s">
        <v>198</v>
      </c>
      <c r="H184" s="1515" t="s">
        <v>199</v>
      </c>
      <c r="I184" s="738">
        <v>12.4</v>
      </c>
      <c r="J184" s="1515" t="s">
        <v>200</v>
      </c>
      <c r="K184" s="1515" t="s">
        <v>201</v>
      </c>
      <c r="L184" s="2181" t="s">
        <v>1885</v>
      </c>
      <c r="M184" s="2182">
        <v>2026</v>
      </c>
    </row>
    <row r="185" spans="1:13" ht="36" customHeight="1">
      <c r="A185" s="2179"/>
      <c r="B185" s="2179"/>
      <c r="C185" s="2179"/>
      <c r="D185" s="2180"/>
      <c r="E185" s="2179"/>
      <c r="F185" s="2179"/>
      <c r="G185" s="1515" t="s">
        <v>202</v>
      </c>
      <c r="H185" s="1515" t="s">
        <v>199</v>
      </c>
      <c r="I185" s="738">
        <v>3.7</v>
      </c>
      <c r="J185" s="1515" t="s">
        <v>203</v>
      </c>
      <c r="K185" s="1515" t="s">
        <v>201</v>
      </c>
      <c r="L185" s="2181"/>
      <c r="M185" s="2182"/>
    </row>
    <row r="186" spans="1:13" ht="36" customHeight="1">
      <c r="A186" s="2179"/>
      <c r="B186" s="2179"/>
      <c r="C186" s="2179"/>
      <c r="D186" s="2180"/>
      <c r="E186" s="2179"/>
      <c r="F186" s="2179"/>
      <c r="G186" s="1515" t="s">
        <v>1232</v>
      </c>
      <c r="H186" s="1515" t="s">
        <v>199</v>
      </c>
      <c r="I186" s="738">
        <v>4.2</v>
      </c>
      <c r="J186" s="1515" t="s">
        <v>203</v>
      </c>
      <c r="K186" s="1515" t="s">
        <v>201</v>
      </c>
      <c r="L186" s="2181"/>
      <c r="M186" s="2182"/>
    </row>
    <row r="187" spans="1:13" ht="36" customHeight="1">
      <c r="A187" s="2166" t="s">
        <v>847</v>
      </c>
      <c r="B187" s="2166">
        <v>58</v>
      </c>
      <c r="C187" s="2166">
        <v>20.7</v>
      </c>
      <c r="D187" s="2169">
        <v>1</v>
      </c>
      <c r="E187" s="2166" t="s">
        <v>169</v>
      </c>
      <c r="F187" s="2166" t="str">
        <f>F184</f>
        <v>зруб 2020 р. після ІІ прийому рівномірно-поступової рубки</v>
      </c>
      <c r="G187" s="1515" t="s">
        <v>198</v>
      </c>
      <c r="H187" s="1515" t="s">
        <v>199</v>
      </c>
      <c r="I187" s="738">
        <v>12.5</v>
      </c>
      <c r="J187" s="1515" t="s">
        <v>200</v>
      </c>
      <c r="K187" s="1515" t="s">
        <v>201</v>
      </c>
      <c r="L187" s="2162" t="s">
        <v>1885</v>
      </c>
      <c r="M187" s="2164">
        <v>2026</v>
      </c>
    </row>
    <row r="188" spans="1:13" ht="36" customHeight="1">
      <c r="A188" s="2167"/>
      <c r="B188" s="2167"/>
      <c r="C188" s="2167"/>
      <c r="D188" s="2170"/>
      <c r="E188" s="2167"/>
      <c r="F188" s="2167"/>
      <c r="G188" s="1515" t="s">
        <v>202</v>
      </c>
      <c r="H188" s="1515" t="s">
        <v>199</v>
      </c>
      <c r="I188" s="738">
        <v>3.8</v>
      </c>
      <c r="J188" s="1515" t="s">
        <v>203</v>
      </c>
      <c r="K188" s="1515" t="s">
        <v>201</v>
      </c>
      <c r="L188" s="2163"/>
      <c r="M188" s="2165"/>
    </row>
    <row r="189" spans="1:13" ht="36" customHeight="1">
      <c r="A189" s="2167"/>
      <c r="B189" s="2167"/>
      <c r="C189" s="2167"/>
      <c r="D189" s="2170"/>
      <c r="E189" s="2167"/>
      <c r="F189" s="2167"/>
      <c r="G189" s="1513" t="s">
        <v>1232</v>
      </c>
      <c r="H189" s="1513" t="s">
        <v>199</v>
      </c>
      <c r="I189" s="1516">
        <v>3.9</v>
      </c>
      <c r="J189" s="1513" t="s">
        <v>203</v>
      </c>
      <c r="K189" s="1513" t="s">
        <v>201</v>
      </c>
      <c r="L189" s="2163"/>
      <c r="M189" s="2165"/>
    </row>
    <row r="190" spans="1:13" ht="36" customHeight="1">
      <c r="A190" s="2166" t="s">
        <v>847</v>
      </c>
      <c r="B190" s="2166">
        <v>58</v>
      </c>
      <c r="C190" s="2166">
        <v>20.8</v>
      </c>
      <c r="D190" s="2169">
        <v>0.7</v>
      </c>
      <c r="E190" s="2166" t="s">
        <v>169</v>
      </c>
      <c r="F190" s="2166" t="str">
        <f>F187</f>
        <v>зруб 2020 р. після ІІ прийому рівномірно-поступової рубки</v>
      </c>
      <c r="G190" s="1515" t="s">
        <v>198</v>
      </c>
      <c r="H190" s="1515" t="s">
        <v>199</v>
      </c>
      <c r="I190" s="738">
        <v>12.5</v>
      </c>
      <c r="J190" s="1515" t="s">
        <v>200</v>
      </c>
      <c r="K190" s="1515" t="s">
        <v>201</v>
      </c>
      <c r="L190" s="2162" t="s">
        <v>1885</v>
      </c>
      <c r="M190" s="2164">
        <v>2026</v>
      </c>
    </row>
    <row r="191" spans="1:13" ht="36" customHeight="1">
      <c r="A191" s="2167"/>
      <c r="B191" s="2167"/>
      <c r="C191" s="2167"/>
      <c r="D191" s="2170"/>
      <c r="E191" s="2167"/>
      <c r="F191" s="2167"/>
      <c r="G191" s="1515" t="s">
        <v>202</v>
      </c>
      <c r="H191" s="1515" t="s">
        <v>199</v>
      </c>
      <c r="I191" s="738">
        <v>3.8</v>
      </c>
      <c r="J191" s="1515" t="s">
        <v>203</v>
      </c>
      <c r="K191" s="1515" t="s">
        <v>201</v>
      </c>
      <c r="L191" s="2163"/>
      <c r="M191" s="2165"/>
    </row>
    <row r="192" spans="1:13" ht="36" customHeight="1">
      <c r="A192" s="2168"/>
      <c r="B192" s="2168"/>
      <c r="C192" s="2168"/>
      <c r="D192" s="2171"/>
      <c r="E192" s="2168"/>
      <c r="F192" s="2168"/>
      <c r="G192" s="1515" t="s">
        <v>1232</v>
      </c>
      <c r="H192" s="1515" t="s">
        <v>199</v>
      </c>
      <c r="I192" s="738">
        <v>3.9</v>
      </c>
      <c r="J192" s="1515" t="s">
        <v>203</v>
      </c>
      <c r="K192" s="1515" t="s">
        <v>201</v>
      </c>
      <c r="L192" s="2172"/>
      <c r="M192" s="2173"/>
    </row>
    <row r="193" spans="1:13" ht="36" customHeight="1">
      <c r="A193" s="1618" t="s">
        <v>204</v>
      </c>
      <c r="B193" s="1619"/>
      <c r="C193" s="1619"/>
      <c r="D193" s="1620">
        <f>D190+D187+D184</f>
        <v>2.7</v>
      </c>
      <c r="E193" s="1619"/>
      <c r="F193" s="1619"/>
      <c r="G193" s="1515"/>
      <c r="H193" s="1515"/>
      <c r="I193" s="738"/>
      <c r="J193" s="1515"/>
      <c r="K193" s="1515"/>
      <c r="L193" s="1619"/>
      <c r="M193" s="1619"/>
    </row>
    <row r="194" spans="1:13" ht="36" customHeight="1">
      <c r="A194" s="1621" t="s">
        <v>207</v>
      </c>
      <c r="B194" s="1622"/>
      <c r="C194" s="1622"/>
      <c r="D194" s="1623">
        <f>D193+D182+D120+D106+D70</f>
        <v>48.60000000000001</v>
      </c>
      <c r="E194" s="1619"/>
      <c r="F194" s="1619"/>
      <c r="G194" s="1515"/>
      <c r="H194" s="1515"/>
      <c r="I194" s="738"/>
      <c r="J194" s="1515"/>
      <c r="K194" s="1515"/>
      <c r="L194" s="1619"/>
      <c r="M194" s="1619"/>
    </row>
    <row r="195" ht="15" customHeight="1"/>
    <row r="197" ht="15" customHeight="1"/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3" ht="15" customHeight="1"/>
  </sheetData>
  <sheetProtection/>
  <mergeCells count="497">
    <mergeCell ref="A172:A173"/>
    <mergeCell ref="B172:B173"/>
    <mergeCell ref="C172:C173"/>
    <mergeCell ref="D172:D173"/>
    <mergeCell ref="E172:E173"/>
    <mergeCell ref="F172:F173"/>
    <mergeCell ref="A126:A127"/>
    <mergeCell ref="B126:B127"/>
    <mergeCell ref="C126:C127"/>
    <mergeCell ref="D126:D127"/>
    <mergeCell ref="A121:M121"/>
    <mergeCell ref="A64:A66"/>
    <mergeCell ref="B64:B66"/>
    <mergeCell ref="L103:L105"/>
    <mergeCell ref="L110:L111"/>
    <mergeCell ref="M110:M111"/>
    <mergeCell ref="A156:A157"/>
    <mergeCell ref="A152:A153"/>
    <mergeCell ref="A140:A141"/>
    <mergeCell ref="A136:A137"/>
    <mergeCell ref="B136:B137"/>
    <mergeCell ref="C136:C137"/>
    <mergeCell ref="C140:C141"/>
    <mergeCell ref="A166:A167"/>
    <mergeCell ref="B166:B167"/>
    <mergeCell ref="C166:C167"/>
    <mergeCell ref="D166:D167"/>
    <mergeCell ref="A160:A161"/>
    <mergeCell ref="B160:B161"/>
    <mergeCell ref="C160:C161"/>
    <mergeCell ref="D160:D161"/>
    <mergeCell ref="L49:L56"/>
    <mergeCell ref="I50:I56"/>
    <mergeCell ref="A94:A96"/>
    <mergeCell ref="B94:B96"/>
    <mergeCell ref="C94:C96"/>
    <mergeCell ref="D94:D96"/>
    <mergeCell ref="D5:D7"/>
    <mergeCell ref="E5:E7"/>
    <mergeCell ref="J50:J56"/>
    <mergeCell ref="D49:D56"/>
    <mergeCell ref="A49:A56"/>
    <mergeCell ref="G49:K49"/>
    <mergeCell ref="G50:G56"/>
    <mergeCell ref="A45:M45"/>
    <mergeCell ref="B49:B56"/>
    <mergeCell ref="C49:C56"/>
    <mergeCell ref="A46:M46"/>
    <mergeCell ref="H50:H56"/>
    <mergeCell ref="K50:K56"/>
    <mergeCell ref="M49:M56"/>
    <mergeCell ref="E49:E56"/>
    <mergeCell ref="A47:M47"/>
    <mergeCell ref="A25:U25"/>
    <mergeCell ref="A31:D31"/>
    <mergeCell ref="L178:L179"/>
    <mergeCell ref="M178:M179"/>
    <mergeCell ref="L180:L181"/>
    <mergeCell ref="A176:A177"/>
    <mergeCell ref="B176:B177"/>
    <mergeCell ref="C176:C177"/>
    <mergeCell ref="D176:D177"/>
    <mergeCell ref="A57:M57"/>
    <mergeCell ref="A2:T2"/>
    <mergeCell ref="A3:T3"/>
    <mergeCell ref="A4:T4"/>
    <mergeCell ref="A5:A7"/>
    <mergeCell ref="B5:B7"/>
    <mergeCell ref="C5:C7"/>
    <mergeCell ref="F5:F7"/>
    <mergeCell ref="G5:G7"/>
    <mergeCell ref="H5:H7"/>
    <mergeCell ref="I5:J5"/>
    <mergeCell ref="K5:K7"/>
    <mergeCell ref="L5:L7"/>
    <mergeCell ref="M5:T5"/>
    <mergeCell ref="U5:U7"/>
    <mergeCell ref="I6:I7"/>
    <mergeCell ref="J6:J7"/>
    <mergeCell ref="M6:M7"/>
    <mergeCell ref="N6:T6"/>
    <mergeCell ref="A8:U8"/>
    <mergeCell ref="A12:D12"/>
    <mergeCell ref="A13:U13"/>
    <mergeCell ref="A17:D17"/>
    <mergeCell ref="A18:U18"/>
    <mergeCell ref="A24:D24"/>
    <mergeCell ref="A32:U32"/>
    <mergeCell ref="A41:D41"/>
    <mergeCell ref="A42:D42"/>
    <mergeCell ref="F49:F56"/>
    <mergeCell ref="A58:A60"/>
    <mergeCell ref="B58:B60"/>
    <mergeCell ref="C58:C60"/>
    <mergeCell ref="D58:D60"/>
    <mergeCell ref="E58:E60"/>
    <mergeCell ref="F58:F60"/>
    <mergeCell ref="L58:L60"/>
    <mergeCell ref="M58:M60"/>
    <mergeCell ref="A61:A63"/>
    <mergeCell ref="B61:B63"/>
    <mergeCell ref="C61:C63"/>
    <mergeCell ref="D61:D63"/>
    <mergeCell ref="E61:E63"/>
    <mergeCell ref="F61:F63"/>
    <mergeCell ref="L61:L63"/>
    <mergeCell ref="M61:M63"/>
    <mergeCell ref="C64:C66"/>
    <mergeCell ref="D64:D66"/>
    <mergeCell ref="E64:E66"/>
    <mergeCell ref="F64:F66"/>
    <mergeCell ref="L64:L66"/>
    <mergeCell ref="M64:M66"/>
    <mergeCell ref="A67:A69"/>
    <mergeCell ref="B67:B69"/>
    <mergeCell ref="C67:C69"/>
    <mergeCell ref="D67:D69"/>
    <mergeCell ref="E67:E69"/>
    <mergeCell ref="F67:F69"/>
    <mergeCell ref="L67:L69"/>
    <mergeCell ref="M67:M69"/>
    <mergeCell ref="A71:M71"/>
    <mergeCell ref="A72:A76"/>
    <mergeCell ref="B72:B76"/>
    <mergeCell ref="C72:C76"/>
    <mergeCell ref="D72:D76"/>
    <mergeCell ref="E72:E76"/>
    <mergeCell ref="F72:F76"/>
    <mergeCell ref="G72:G73"/>
    <mergeCell ref="H72:H73"/>
    <mergeCell ref="I72:I73"/>
    <mergeCell ref="J72:J73"/>
    <mergeCell ref="K72:K73"/>
    <mergeCell ref="L72:L76"/>
    <mergeCell ref="M72:M76"/>
    <mergeCell ref="G74:G75"/>
    <mergeCell ref="H74:H75"/>
    <mergeCell ref="I74:I75"/>
    <mergeCell ref="J74:J75"/>
    <mergeCell ref="K74:K75"/>
    <mergeCell ref="A77:A81"/>
    <mergeCell ref="B77:B81"/>
    <mergeCell ref="C77:C81"/>
    <mergeCell ref="D77:D81"/>
    <mergeCell ref="E77:E81"/>
    <mergeCell ref="F77:F81"/>
    <mergeCell ref="G77:G78"/>
    <mergeCell ref="H77:H78"/>
    <mergeCell ref="I77:I78"/>
    <mergeCell ref="J77:J78"/>
    <mergeCell ref="K77:K78"/>
    <mergeCell ref="L77:L81"/>
    <mergeCell ref="M77:M81"/>
    <mergeCell ref="G79:G80"/>
    <mergeCell ref="H79:H80"/>
    <mergeCell ref="I79:I80"/>
    <mergeCell ref="J79:J80"/>
    <mergeCell ref="K79:K80"/>
    <mergeCell ref="A82:A84"/>
    <mergeCell ref="B82:B84"/>
    <mergeCell ref="C82:C84"/>
    <mergeCell ref="D82:D84"/>
    <mergeCell ref="E82:E84"/>
    <mergeCell ref="F82:F84"/>
    <mergeCell ref="L82:L84"/>
    <mergeCell ref="M82:M84"/>
    <mergeCell ref="A85:A87"/>
    <mergeCell ref="B85:B87"/>
    <mergeCell ref="C85:C87"/>
    <mergeCell ref="D85:D87"/>
    <mergeCell ref="E85:E87"/>
    <mergeCell ref="F85:F87"/>
    <mergeCell ref="L85:L87"/>
    <mergeCell ref="M85:M87"/>
    <mergeCell ref="A88:A90"/>
    <mergeCell ref="B88:B90"/>
    <mergeCell ref="C88:C90"/>
    <mergeCell ref="D88:D90"/>
    <mergeCell ref="E88:E90"/>
    <mergeCell ref="F88:F90"/>
    <mergeCell ref="L88:L90"/>
    <mergeCell ref="M88:M90"/>
    <mergeCell ref="A91:A93"/>
    <mergeCell ref="B91:B93"/>
    <mergeCell ref="C91:C93"/>
    <mergeCell ref="D91:D93"/>
    <mergeCell ref="E91:E93"/>
    <mergeCell ref="F91:F93"/>
    <mergeCell ref="L91:L93"/>
    <mergeCell ref="M91:M93"/>
    <mergeCell ref="E94:E96"/>
    <mergeCell ref="F94:F96"/>
    <mergeCell ref="L94:L96"/>
    <mergeCell ref="M94:M96"/>
    <mergeCell ref="A97:A99"/>
    <mergeCell ref="B97:B99"/>
    <mergeCell ref="C97:C99"/>
    <mergeCell ref="D97:D99"/>
    <mergeCell ref="E97:E99"/>
    <mergeCell ref="F97:F99"/>
    <mergeCell ref="L97:L99"/>
    <mergeCell ref="M97:M99"/>
    <mergeCell ref="A100:A102"/>
    <mergeCell ref="B100:B102"/>
    <mergeCell ref="C100:C102"/>
    <mergeCell ref="D100:D102"/>
    <mergeCell ref="E100:E102"/>
    <mergeCell ref="F100:F102"/>
    <mergeCell ref="L100:L102"/>
    <mergeCell ref="M100:M102"/>
    <mergeCell ref="A103:A105"/>
    <mergeCell ref="B103:B105"/>
    <mergeCell ref="C103:C105"/>
    <mergeCell ref="D103:D105"/>
    <mergeCell ref="E103:E105"/>
    <mergeCell ref="F103:F105"/>
    <mergeCell ref="M103:M105"/>
    <mergeCell ref="A107:M107"/>
    <mergeCell ref="A108:A109"/>
    <mergeCell ref="B108:B109"/>
    <mergeCell ref="C108:C109"/>
    <mergeCell ref="D108:D109"/>
    <mergeCell ref="E108:E109"/>
    <mergeCell ref="F108:F109"/>
    <mergeCell ref="L108:L109"/>
    <mergeCell ref="M108:M109"/>
    <mergeCell ref="A110:A111"/>
    <mergeCell ref="B110:B111"/>
    <mergeCell ref="C110:C111"/>
    <mergeCell ref="D110:D111"/>
    <mergeCell ref="E110:E111"/>
    <mergeCell ref="F110:F111"/>
    <mergeCell ref="A112:A113"/>
    <mergeCell ref="B112:B113"/>
    <mergeCell ref="C112:C113"/>
    <mergeCell ref="D112:D113"/>
    <mergeCell ref="E112:E113"/>
    <mergeCell ref="F112:F113"/>
    <mergeCell ref="L112:L113"/>
    <mergeCell ref="M112:M113"/>
    <mergeCell ref="A114:A115"/>
    <mergeCell ref="B114:B115"/>
    <mergeCell ref="C114:C115"/>
    <mergeCell ref="D114:D115"/>
    <mergeCell ref="E114:E115"/>
    <mergeCell ref="F114:F115"/>
    <mergeCell ref="L114:L115"/>
    <mergeCell ref="M114:M115"/>
    <mergeCell ref="A116:A117"/>
    <mergeCell ref="B116:B117"/>
    <mergeCell ref="C116:C117"/>
    <mergeCell ref="D116:D117"/>
    <mergeCell ref="E116:E117"/>
    <mergeCell ref="F116:F117"/>
    <mergeCell ref="L116:L117"/>
    <mergeCell ref="M116:M117"/>
    <mergeCell ref="A118:A119"/>
    <mergeCell ref="B118:B119"/>
    <mergeCell ref="C118:C119"/>
    <mergeCell ref="D118:D119"/>
    <mergeCell ref="E118:E119"/>
    <mergeCell ref="F118:F119"/>
    <mergeCell ref="L118:L119"/>
    <mergeCell ref="M118:M119"/>
    <mergeCell ref="A122:A123"/>
    <mergeCell ref="B122:B123"/>
    <mergeCell ref="C122:C123"/>
    <mergeCell ref="D122:D123"/>
    <mergeCell ref="E122:E123"/>
    <mergeCell ref="F122:F123"/>
    <mergeCell ref="L122:L123"/>
    <mergeCell ref="M122:M123"/>
    <mergeCell ref="A124:A125"/>
    <mergeCell ref="B124:B125"/>
    <mergeCell ref="C124:C125"/>
    <mergeCell ref="D124:D125"/>
    <mergeCell ref="E124:E125"/>
    <mergeCell ref="F124:F125"/>
    <mergeCell ref="L124:L125"/>
    <mergeCell ref="M124:M125"/>
    <mergeCell ref="E126:E127"/>
    <mergeCell ref="F126:F127"/>
    <mergeCell ref="L126:L127"/>
    <mergeCell ref="M126:M127"/>
    <mergeCell ref="A128:A129"/>
    <mergeCell ref="B128:B129"/>
    <mergeCell ref="C128:C129"/>
    <mergeCell ref="D128:D129"/>
    <mergeCell ref="E128:E129"/>
    <mergeCell ref="F128:F129"/>
    <mergeCell ref="L128:L129"/>
    <mergeCell ref="M128:M129"/>
    <mergeCell ref="A130:A131"/>
    <mergeCell ref="B130:B131"/>
    <mergeCell ref="C130:C131"/>
    <mergeCell ref="D130:D131"/>
    <mergeCell ref="E130:E131"/>
    <mergeCell ref="F130:F131"/>
    <mergeCell ref="L130:L131"/>
    <mergeCell ref="M130:M131"/>
    <mergeCell ref="A132:A133"/>
    <mergeCell ref="B132:B133"/>
    <mergeCell ref="C132:C133"/>
    <mergeCell ref="D132:D133"/>
    <mergeCell ref="E132:E133"/>
    <mergeCell ref="F132:F133"/>
    <mergeCell ref="L132:L133"/>
    <mergeCell ref="M132:M133"/>
    <mergeCell ref="A134:A135"/>
    <mergeCell ref="B134:B135"/>
    <mergeCell ref="C134:C135"/>
    <mergeCell ref="D134:D135"/>
    <mergeCell ref="E134:E135"/>
    <mergeCell ref="F134:F135"/>
    <mergeCell ref="L134:L135"/>
    <mergeCell ref="M134:M135"/>
    <mergeCell ref="L136:L137"/>
    <mergeCell ref="A138:A139"/>
    <mergeCell ref="B138:B139"/>
    <mergeCell ref="C138:C139"/>
    <mergeCell ref="D138:D139"/>
    <mergeCell ref="E138:E139"/>
    <mergeCell ref="F138:F139"/>
    <mergeCell ref="D136:D137"/>
    <mergeCell ref="D140:D141"/>
    <mergeCell ref="E140:E141"/>
    <mergeCell ref="F140:F141"/>
    <mergeCell ref="L140:L141"/>
    <mergeCell ref="M136:M137"/>
    <mergeCell ref="L138:L139"/>
    <mergeCell ref="M138:M139"/>
    <mergeCell ref="M140:M141"/>
    <mergeCell ref="E136:E137"/>
    <mergeCell ref="F136:F137"/>
    <mergeCell ref="A142:A143"/>
    <mergeCell ref="B142:B143"/>
    <mergeCell ref="C142:C143"/>
    <mergeCell ref="D142:D143"/>
    <mergeCell ref="E142:E143"/>
    <mergeCell ref="F142:F143"/>
    <mergeCell ref="L142:L143"/>
    <mergeCell ref="M142:M143"/>
    <mergeCell ref="B140:B141"/>
    <mergeCell ref="A144:A145"/>
    <mergeCell ref="B144:B145"/>
    <mergeCell ref="C144:C145"/>
    <mergeCell ref="D144:D145"/>
    <mergeCell ref="E144:E145"/>
    <mergeCell ref="F144:F145"/>
    <mergeCell ref="L144:L145"/>
    <mergeCell ref="M144:M145"/>
    <mergeCell ref="A146:A147"/>
    <mergeCell ref="B146:B147"/>
    <mergeCell ref="C146:C147"/>
    <mergeCell ref="D146:D147"/>
    <mergeCell ref="E146:E147"/>
    <mergeCell ref="F146:F147"/>
    <mergeCell ref="L146:L147"/>
    <mergeCell ref="M146:M147"/>
    <mergeCell ref="A148:A149"/>
    <mergeCell ref="B148:B149"/>
    <mergeCell ref="C148:C149"/>
    <mergeCell ref="D148:D149"/>
    <mergeCell ref="E148:E149"/>
    <mergeCell ref="F148:F149"/>
    <mergeCell ref="L148:L149"/>
    <mergeCell ref="M148:M149"/>
    <mergeCell ref="A150:A151"/>
    <mergeCell ref="B150:B151"/>
    <mergeCell ref="C150:C151"/>
    <mergeCell ref="D150:D151"/>
    <mergeCell ref="E150:E151"/>
    <mergeCell ref="F150:F151"/>
    <mergeCell ref="L150:L151"/>
    <mergeCell ref="M150:M151"/>
    <mergeCell ref="B152:B153"/>
    <mergeCell ref="C152:C153"/>
    <mergeCell ref="D152:D153"/>
    <mergeCell ref="E152:E153"/>
    <mergeCell ref="F152:F153"/>
    <mergeCell ref="L152:L153"/>
    <mergeCell ref="A154:A155"/>
    <mergeCell ref="B154:B155"/>
    <mergeCell ref="C154:C155"/>
    <mergeCell ref="D154:D155"/>
    <mergeCell ref="E154:E155"/>
    <mergeCell ref="F154:F155"/>
    <mergeCell ref="F156:F157"/>
    <mergeCell ref="L156:L157"/>
    <mergeCell ref="M152:M153"/>
    <mergeCell ref="L154:L155"/>
    <mergeCell ref="M154:M155"/>
    <mergeCell ref="M156:M157"/>
    <mergeCell ref="A158:A159"/>
    <mergeCell ref="B158:B159"/>
    <mergeCell ref="C158:C159"/>
    <mergeCell ref="D158:D159"/>
    <mergeCell ref="E158:E159"/>
    <mergeCell ref="F158:F159"/>
    <mergeCell ref="L158:L159"/>
    <mergeCell ref="M158:M159"/>
    <mergeCell ref="B156:B157"/>
    <mergeCell ref="E160:E161"/>
    <mergeCell ref="F160:F161"/>
    <mergeCell ref="L160:L161"/>
    <mergeCell ref="M160:M161"/>
    <mergeCell ref="C156:C157"/>
    <mergeCell ref="D156:D157"/>
    <mergeCell ref="E156:E157"/>
    <mergeCell ref="A162:A163"/>
    <mergeCell ref="B162:B163"/>
    <mergeCell ref="C162:C163"/>
    <mergeCell ref="D162:D163"/>
    <mergeCell ref="E162:E163"/>
    <mergeCell ref="F162:F163"/>
    <mergeCell ref="L162:L163"/>
    <mergeCell ref="M162:M163"/>
    <mergeCell ref="A164:A165"/>
    <mergeCell ref="B164:B165"/>
    <mergeCell ref="C164:C165"/>
    <mergeCell ref="D164:D165"/>
    <mergeCell ref="E164:E165"/>
    <mergeCell ref="F164:F165"/>
    <mergeCell ref="L164:L165"/>
    <mergeCell ref="M164:M165"/>
    <mergeCell ref="E166:E167"/>
    <mergeCell ref="F166:F167"/>
    <mergeCell ref="L166:L167"/>
    <mergeCell ref="M166:M167"/>
    <mergeCell ref="A168:A169"/>
    <mergeCell ref="B168:B169"/>
    <mergeCell ref="C168:C169"/>
    <mergeCell ref="D168:D169"/>
    <mergeCell ref="E168:E169"/>
    <mergeCell ref="F168:F169"/>
    <mergeCell ref="L168:L169"/>
    <mergeCell ref="M168:M169"/>
    <mergeCell ref="A170:A171"/>
    <mergeCell ref="B170:B171"/>
    <mergeCell ref="C170:C171"/>
    <mergeCell ref="D170:D171"/>
    <mergeCell ref="E170:E171"/>
    <mergeCell ref="F170:F171"/>
    <mergeCell ref="L170:L171"/>
    <mergeCell ref="M170:M171"/>
    <mergeCell ref="L172:L173"/>
    <mergeCell ref="M172:M173"/>
    <mergeCell ref="A174:A175"/>
    <mergeCell ref="B174:B175"/>
    <mergeCell ref="C174:C175"/>
    <mergeCell ref="D174:D175"/>
    <mergeCell ref="E174:E175"/>
    <mergeCell ref="F174:F175"/>
    <mergeCell ref="L174:L175"/>
    <mergeCell ref="M174:M175"/>
    <mergeCell ref="E176:E177"/>
    <mergeCell ref="F176:F177"/>
    <mergeCell ref="L176:L177"/>
    <mergeCell ref="M176:M177"/>
    <mergeCell ref="A178:A179"/>
    <mergeCell ref="B178:B179"/>
    <mergeCell ref="C178:C179"/>
    <mergeCell ref="D178:D179"/>
    <mergeCell ref="E178:E179"/>
    <mergeCell ref="F178:F179"/>
    <mergeCell ref="A180:A181"/>
    <mergeCell ref="B180:B181"/>
    <mergeCell ref="C180:C181"/>
    <mergeCell ref="D180:D181"/>
    <mergeCell ref="E180:E181"/>
    <mergeCell ref="F180:F181"/>
    <mergeCell ref="M180:M181"/>
    <mergeCell ref="A183:M183"/>
    <mergeCell ref="A184:A186"/>
    <mergeCell ref="B184:B186"/>
    <mergeCell ref="C184:C186"/>
    <mergeCell ref="D184:D186"/>
    <mergeCell ref="E184:E186"/>
    <mergeCell ref="F184:F186"/>
    <mergeCell ref="L184:L186"/>
    <mergeCell ref="M184:M186"/>
    <mergeCell ref="A187:A189"/>
    <mergeCell ref="B187:B189"/>
    <mergeCell ref="C187:C189"/>
    <mergeCell ref="D187:D189"/>
    <mergeCell ref="E187:E189"/>
    <mergeCell ref="F187:F189"/>
    <mergeCell ref="L187:L189"/>
    <mergeCell ref="M187:M189"/>
    <mergeCell ref="A190:A192"/>
    <mergeCell ref="B190:B192"/>
    <mergeCell ref="C190:C192"/>
    <mergeCell ref="D190:D192"/>
    <mergeCell ref="E190:E192"/>
    <mergeCell ref="F190:F192"/>
    <mergeCell ref="L190:L192"/>
    <mergeCell ref="M190:M19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V15"/>
  <sheetViews>
    <sheetView zoomScalePageLayoutView="0" workbookViewId="0" topLeftCell="A1">
      <selection activeCell="F17" sqref="F17"/>
    </sheetView>
  </sheetViews>
  <sheetFormatPr defaultColWidth="9.140625" defaultRowHeight="15"/>
  <sheetData>
    <row r="1" spans="1:22" ht="24">
      <c r="A1" s="2514" t="s">
        <v>623</v>
      </c>
      <c r="B1" s="2514"/>
      <c r="C1" s="2514"/>
      <c r="D1" s="2514"/>
      <c r="E1" s="2514"/>
      <c r="F1" s="2514"/>
      <c r="G1" s="2514"/>
      <c r="H1" s="2514"/>
      <c r="I1" s="2514"/>
      <c r="J1" s="2514"/>
      <c r="K1" s="2514"/>
      <c r="L1" s="2514"/>
      <c r="M1" s="2514"/>
      <c r="N1" s="2514"/>
      <c r="O1" s="2514"/>
      <c r="P1" s="2514"/>
      <c r="Q1" s="2514"/>
      <c r="R1" s="2514"/>
      <c r="S1" s="2514"/>
      <c r="T1" s="2514"/>
      <c r="U1" s="2514"/>
      <c r="V1" s="241"/>
    </row>
    <row r="2" spans="1:22" ht="22.5">
      <c r="A2" s="2575" t="s">
        <v>2062</v>
      </c>
      <c r="B2" s="2575"/>
      <c r="C2" s="2575"/>
      <c r="D2" s="2575"/>
      <c r="E2" s="2575"/>
      <c r="F2" s="2575"/>
      <c r="G2" s="2575"/>
      <c r="H2" s="2575"/>
      <c r="I2" s="2575"/>
      <c r="J2" s="2575"/>
      <c r="K2" s="2575"/>
      <c r="L2" s="2575"/>
      <c r="M2" s="2575"/>
      <c r="N2" s="2575"/>
      <c r="O2" s="2575"/>
      <c r="P2" s="2575"/>
      <c r="Q2" s="2575"/>
      <c r="R2" s="2575"/>
      <c r="S2" s="2575"/>
      <c r="T2" s="2575"/>
      <c r="U2" s="2575"/>
      <c r="V2" s="2575"/>
    </row>
    <row r="3" spans="1:22" ht="20.25">
      <c r="A3" s="2568" t="s">
        <v>624</v>
      </c>
      <c r="B3" s="2569"/>
      <c r="C3" s="2569"/>
      <c r="D3" s="2569"/>
      <c r="E3" s="2569"/>
      <c r="F3" s="2569"/>
      <c r="G3" s="2569"/>
      <c r="H3" s="2569"/>
      <c r="I3" s="2569"/>
      <c r="J3" s="2569"/>
      <c r="K3" s="2570"/>
      <c r="L3" s="2570"/>
      <c r="M3" s="2570"/>
      <c r="N3" s="2570"/>
      <c r="O3" s="2570"/>
      <c r="P3" s="2570"/>
      <c r="Q3" s="2570"/>
      <c r="R3" s="2570"/>
      <c r="S3" s="2570"/>
      <c r="T3" s="2570"/>
      <c r="U3" s="2570"/>
      <c r="V3" s="241"/>
    </row>
    <row r="4" spans="1:22" ht="17.25">
      <c r="A4" s="2515" t="s">
        <v>148</v>
      </c>
      <c r="B4" s="2515" t="s">
        <v>149</v>
      </c>
      <c r="C4" s="2515" t="s">
        <v>150</v>
      </c>
      <c r="D4" s="2515" t="s">
        <v>625</v>
      </c>
      <c r="E4" s="2515" t="s">
        <v>152</v>
      </c>
      <c r="F4" s="2515" t="s">
        <v>626</v>
      </c>
      <c r="G4" s="2515" t="s">
        <v>285</v>
      </c>
      <c r="H4" s="2515" t="s">
        <v>156</v>
      </c>
      <c r="I4" s="2517" t="s">
        <v>155</v>
      </c>
      <c r="J4" s="2517"/>
      <c r="K4" s="2517" t="s">
        <v>157</v>
      </c>
      <c r="L4" s="2517" t="s">
        <v>627</v>
      </c>
      <c r="M4" s="2517"/>
      <c r="N4" s="2517"/>
      <c r="O4" s="2517"/>
      <c r="P4" s="2517"/>
      <c r="Q4" s="2517"/>
      <c r="R4" s="2517"/>
      <c r="S4" s="2517"/>
      <c r="T4" s="2517"/>
      <c r="U4" s="2517"/>
      <c r="V4" s="2517"/>
    </row>
    <row r="5" spans="1:22" ht="18" thickBot="1">
      <c r="A5" s="2515"/>
      <c r="B5" s="2515"/>
      <c r="C5" s="2515"/>
      <c r="D5" s="2515"/>
      <c r="E5" s="2515"/>
      <c r="F5" s="2515"/>
      <c r="G5" s="2515"/>
      <c r="H5" s="2515"/>
      <c r="I5" s="2576" t="s">
        <v>160</v>
      </c>
      <c r="J5" s="2576" t="s">
        <v>628</v>
      </c>
      <c r="K5" s="2517"/>
      <c r="L5" s="2517" t="s">
        <v>249</v>
      </c>
      <c r="M5" s="2517" t="s">
        <v>629</v>
      </c>
      <c r="N5" s="2517"/>
      <c r="O5" s="2517"/>
      <c r="P5" s="2517"/>
      <c r="Q5" s="2517"/>
      <c r="R5" s="2517"/>
      <c r="S5" s="2517"/>
      <c r="T5" s="2517"/>
      <c r="U5" s="2517"/>
      <c r="V5" s="2517"/>
    </row>
    <row r="6" spans="1:22" ht="21" thickBot="1">
      <c r="A6" s="2516"/>
      <c r="B6" s="2516"/>
      <c r="C6" s="2516"/>
      <c r="D6" s="2516"/>
      <c r="E6" s="2516"/>
      <c r="F6" s="2516"/>
      <c r="G6" s="2516"/>
      <c r="H6" s="2516"/>
      <c r="I6" s="2577"/>
      <c r="J6" s="2577"/>
      <c r="K6" s="2517"/>
      <c r="L6" s="2517"/>
      <c r="M6" s="787" t="s">
        <v>261</v>
      </c>
      <c r="N6" s="788" t="s">
        <v>258</v>
      </c>
      <c r="O6" s="788" t="s">
        <v>262</v>
      </c>
      <c r="P6" s="788" t="s">
        <v>263</v>
      </c>
      <c r="Q6" s="788" t="s">
        <v>880</v>
      </c>
      <c r="R6" s="788" t="s">
        <v>313</v>
      </c>
      <c r="S6" s="788" t="s">
        <v>259</v>
      </c>
      <c r="T6" s="788" t="s">
        <v>630</v>
      </c>
      <c r="U6" s="749"/>
      <c r="V6" s="749"/>
    </row>
    <row r="7" spans="1:22" ht="18" thickBot="1">
      <c r="A7" s="243">
        <v>1</v>
      </c>
      <c r="B7" s="243">
        <v>2</v>
      </c>
      <c r="C7" s="243">
        <v>3</v>
      </c>
      <c r="D7" s="243">
        <v>4</v>
      </c>
      <c r="E7" s="243">
        <v>5</v>
      </c>
      <c r="F7" s="243">
        <v>6</v>
      </c>
      <c r="G7" s="243">
        <v>7</v>
      </c>
      <c r="H7" s="243">
        <v>8</v>
      </c>
      <c r="I7" s="243">
        <v>9</v>
      </c>
      <c r="J7" s="243">
        <v>10</v>
      </c>
      <c r="K7" s="244">
        <v>11</v>
      </c>
      <c r="L7" s="244">
        <v>12</v>
      </c>
      <c r="M7" s="244">
        <v>13</v>
      </c>
      <c r="N7" s="244">
        <v>14</v>
      </c>
      <c r="O7" s="244">
        <v>15</v>
      </c>
      <c r="P7" s="244">
        <v>16</v>
      </c>
      <c r="Q7" s="244">
        <v>17</v>
      </c>
      <c r="R7" s="244">
        <v>18</v>
      </c>
      <c r="S7" s="244">
        <v>19</v>
      </c>
      <c r="T7" s="244">
        <v>20</v>
      </c>
      <c r="U7" s="242">
        <v>21</v>
      </c>
      <c r="V7" s="242">
        <v>22</v>
      </c>
    </row>
    <row r="8" spans="1:22" ht="18" thickBot="1">
      <c r="A8" s="2571" t="s">
        <v>879</v>
      </c>
      <c r="B8" s="2572"/>
      <c r="C8" s="2572"/>
      <c r="D8" s="2572"/>
      <c r="E8" s="2572"/>
      <c r="F8" s="2572"/>
      <c r="G8" s="2572"/>
      <c r="H8" s="2572"/>
      <c r="I8" s="2572"/>
      <c r="J8" s="2572"/>
      <c r="K8" s="2572"/>
      <c r="L8" s="2572"/>
      <c r="M8" s="2572"/>
      <c r="N8" s="2572"/>
      <c r="O8" s="2572"/>
      <c r="P8" s="2572"/>
      <c r="Q8" s="2572"/>
      <c r="R8" s="2572"/>
      <c r="S8" s="2572"/>
      <c r="T8" s="2572"/>
      <c r="U8" s="2573"/>
      <c r="V8" s="2574"/>
    </row>
    <row r="9" spans="1:22" ht="17.25">
      <c r="A9" s="260"/>
      <c r="B9" s="740"/>
      <c r="C9" s="741"/>
      <c r="D9" s="742"/>
      <c r="E9" s="743"/>
      <c r="F9" s="248"/>
      <c r="G9" s="245"/>
      <c r="H9" s="746"/>
      <c r="I9" s="261"/>
      <c r="J9" s="254"/>
      <c r="K9" s="261"/>
      <c r="L9" s="247"/>
      <c r="M9" s="250"/>
      <c r="N9" s="250"/>
      <c r="O9" s="250"/>
      <c r="P9" s="250"/>
      <c r="Q9" s="250"/>
      <c r="R9" s="250"/>
      <c r="S9" s="250"/>
      <c r="T9" s="250"/>
      <c r="U9" s="250"/>
      <c r="V9" s="251"/>
    </row>
    <row r="10" spans="1:22" ht="24">
      <c r="A10" s="2578" t="s">
        <v>249</v>
      </c>
      <c r="B10" s="2579"/>
      <c r="C10" s="2580"/>
      <c r="D10" s="466">
        <v>0</v>
      </c>
      <c r="E10" s="460"/>
      <c r="F10" s="461"/>
      <c r="G10" s="461"/>
      <c r="H10" s="460"/>
      <c r="I10" s="461"/>
      <c r="J10" s="461"/>
      <c r="K10" s="461"/>
      <c r="L10" s="747">
        <v>0</v>
      </c>
      <c r="M10" s="747">
        <v>0</v>
      </c>
      <c r="N10" s="747">
        <v>0</v>
      </c>
      <c r="O10" s="747">
        <v>0</v>
      </c>
      <c r="P10" s="747">
        <v>0</v>
      </c>
      <c r="Q10" s="747">
        <v>0</v>
      </c>
      <c r="R10" s="747">
        <v>0</v>
      </c>
      <c r="S10" s="747">
        <v>0</v>
      </c>
      <c r="T10" s="747">
        <v>0</v>
      </c>
      <c r="U10" s="747">
        <v>0</v>
      </c>
      <c r="V10" s="747">
        <v>0</v>
      </c>
    </row>
    <row r="11" spans="1:22" ht="18" thickBot="1">
      <c r="A11" s="255" t="s">
        <v>634</v>
      </c>
      <c r="B11" s="255"/>
      <c r="C11" s="255"/>
      <c r="D11" s="255"/>
      <c r="E11" s="255"/>
      <c r="F11" s="255"/>
      <c r="G11" s="255"/>
      <c r="H11" s="256"/>
      <c r="I11" s="255"/>
      <c r="J11" s="255"/>
      <c r="K11" s="255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8"/>
    </row>
    <row r="12" spans="1:22" ht="18" thickBot="1">
      <c r="A12" s="785"/>
      <c r="B12" s="777"/>
      <c r="C12" s="777"/>
      <c r="D12" s="777"/>
      <c r="E12" s="778"/>
      <c r="F12" s="779"/>
      <c r="G12" s="780"/>
      <c r="H12" s="777"/>
      <c r="I12" s="777"/>
      <c r="J12" s="777"/>
      <c r="K12" s="777"/>
      <c r="L12" s="777"/>
      <c r="M12" s="777"/>
      <c r="N12" s="777"/>
      <c r="O12" s="777"/>
      <c r="P12" s="777"/>
      <c r="Q12" s="777"/>
      <c r="R12" s="777"/>
      <c r="S12" s="777"/>
      <c r="T12" s="777"/>
      <c r="U12" s="777"/>
      <c r="V12" s="744"/>
    </row>
    <row r="13" spans="1:22" ht="18" thickBot="1">
      <c r="A13" s="786"/>
      <c r="B13" s="781"/>
      <c r="C13" s="781"/>
      <c r="D13" s="781"/>
      <c r="E13" s="782"/>
      <c r="F13" s="783"/>
      <c r="G13" s="784"/>
      <c r="H13" s="781"/>
      <c r="I13" s="781"/>
      <c r="J13" s="781"/>
      <c r="K13" s="781"/>
      <c r="L13" s="781"/>
      <c r="M13" s="781"/>
      <c r="N13" s="781"/>
      <c r="O13" s="781"/>
      <c r="P13" s="781"/>
      <c r="Q13" s="781"/>
      <c r="R13" s="781"/>
      <c r="S13" s="781"/>
      <c r="T13" s="781"/>
      <c r="U13" s="781"/>
      <c r="V13" s="744"/>
    </row>
    <row r="14" spans="1:22" ht="24">
      <c r="A14" s="2581" t="s">
        <v>249</v>
      </c>
      <c r="B14" s="2581"/>
      <c r="C14" s="2581"/>
      <c r="D14" s="599">
        <f>D13+D12</f>
        <v>0</v>
      </c>
      <c r="E14" s="461"/>
      <c r="F14" s="461"/>
      <c r="G14" s="461"/>
      <c r="H14" s="460"/>
      <c r="I14" s="470"/>
      <c r="J14" s="470"/>
      <c r="K14" s="470"/>
      <c r="L14" s="471"/>
      <c r="M14" s="471"/>
      <c r="N14" s="471"/>
      <c r="O14" s="471"/>
      <c r="P14" s="471"/>
      <c r="Q14" s="471"/>
      <c r="R14" s="471"/>
      <c r="S14" s="471"/>
      <c r="T14" s="471"/>
      <c r="U14" s="36"/>
      <c r="V14" s="36"/>
    </row>
    <row r="15" spans="1:22" ht="18">
      <c r="A15" s="2506" t="s">
        <v>204</v>
      </c>
      <c r="B15" s="2506"/>
      <c r="C15" s="2506"/>
      <c r="D15" s="262">
        <f>D14+D10</f>
        <v>0</v>
      </c>
      <c r="E15" s="263"/>
      <c r="F15" s="263"/>
      <c r="G15" s="263"/>
      <c r="H15" s="264"/>
      <c r="I15" s="259"/>
      <c r="J15" s="259"/>
      <c r="K15" s="259"/>
      <c r="L15" s="265"/>
      <c r="M15" s="265"/>
      <c r="N15" s="265"/>
      <c r="O15" s="265"/>
      <c r="P15" s="265"/>
      <c r="Q15" s="265"/>
      <c r="R15" s="265"/>
      <c r="S15" s="265"/>
      <c r="T15" s="265"/>
      <c r="U15" s="266"/>
      <c r="V15" s="266"/>
    </row>
  </sheetData>
  <sheetProtection/>
  <mergeCells count="22">
    <mergeCell ref="L4:V4"/>
    <mergeCell ref="I5:I6"/>
    <mergeCell ref="D4:D6"/>
    <mergeCell ref="E4:E6"/>
    <mergeCell ref="A10:C10"/>
    <mergeCell ref="A14:C14"/>
    <mergeCell ref="A15:C15"/>
    <mergeCell ref="F4:F6"/>
    <mergeCell ref="G4:G6"/>
    <mergeCell ref="J5:J6"/>
    <mergeCell ref="H4:H6"/>
    <mergeCell ref="I4:J4"/>
    <mergeCell ref="A1:U1"/>
    <mergeCell ref="A3:U3"/>
    <mergeCell ref="A4:A6"/>
    <mergeCell ref="B4:B6"/>
    <mergeCell ref="C4:C6"/>
    <mergeCell ref="A8:V8"/>
    <mergeCell ref="L5:L6"/>
    <mergeCell ref="M5:V5"/>
    <mergeCell ref="A2:V2"/>
    <mergeCell ref="K4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2:W24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5.140625" style="64" customWidth="1"/>
    <col min="2" max="2" width="7.57421875" style="64" customWidth="1"/>
    <col min="3" max="3" width="7.7109375" style="64" customWidth="1"/>
    <col min="4" max="4" width="8.57421875" style="64" customWidth="1"/>
    <col min="5" max="5" width="7.7109375" style="64" customWidth="1"/>
    <col min="6" max="6" width="13.421875" style="64" customWidth="1"/>
    <col min="7" max="7" width="9.421875" style="64" customWidth="1"/>
    <col min="8" max="8" width="11.8515625" style="64" customWidth="1"/>
    <col min="9" max="9" width="12.00390625" style="64" customWidth="1"/>
    <col min="10" max="10" width="10.140625" style="64" customWidth="1"/>
    <col min="11" max="11" width="8.28125" style="64" customWidth="1"/>
    <col min="12" max="12" width="33.7109375" style="64" customWidth="1"/>
    <col min="13" max="13" width="11.8515625" style="64" customWidth="1"/>
    <col min="14" max="14" width="10.421875" style="64" customWidth="1"/>
    <col min="15" max="16" width="11.28125" style="64" customWidth="1"/>
    <col min="17" max="17" width="10.28125" style="64" customWidth="1"/>
    <col min="18" max="18" width="12.8515625" style="64" customWidth="1"/>
    <col min="19" max="19" width="8.28125" style="64" customWidth="1"/>
    <col min="20" max="20" width="9.00390625" style="64" customWidth="1"/>
    <col min="21" max="21" width="6.28125" style="64" customWidth="1"/>
    <col min="22" max="22" width="11.140625" style="64" customWidth="1"/>
    <col min="23" max="16384" width="9.140625" style="64" customWidth="1"/>
  </cols>
  <sheetData>
    <row r="2" spans="1:22" ht="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ht="15">
      <c r="A3" s="67"/>
      <c r="B3" s="67"/>
      <c r="C3" s="67"/>
      <c r="D3" s="67"/>
      <c r="E3" s="67"/>
      <c r="F3" s="67"/>
      <c r="G3" s="67"/>
      <c r="H3" s="67" t="s">
        <v>658</v>
      </c>
      <c r="I3" s="67"/>
      <c r="J3" s="67" t="s">
        <v>659</v>
      </c>
      <c r="K3" s="67"/>
      <c r="L3" s="67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5">
      <c r="A4" s="67"/>
      <c r="B4" s="67" t="s">
        <v>2095</v>
      </c>
      <c r="C4" s="67"/>
      <c r="D4" s="67"/>
      <c r="E4" s="67"/>
      <c r="F4" s="67"/>
      <c r="G4" s="67"/>
      <c r="H4" s="67"/>
      <c r="I4" s="67"/>
      <c r="J4" s="67"/>
      <c r="K4" s="67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22" ht="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5">
      <c r="A6" s="67" t="s">
        <v>660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2" ht="1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  <c r="N7" s="68"/>
      <c r="O7" s="68"/>
      <c r="P7" s="68"/>
      <c r="Q7" s="68"/>
      <c r="R7" s="68"/>
      <c r="S7" s="68"/>
      <c r="T7" s="68"/>
      <c r="U7" s="68"/>
      <c r="V7" s="68"/>
    </row>
    <row r="8" spans="1:22" ht="15">
      <c r="A8" s="307" t="s">
        <v>661</v>
      </c>
      <c r="B8" s="308" t="s">
        <v>226</v>
      </c>
      <c r="C8" s="307"/>
      <c r="D8" s="308"/>
      <c r="E8" s="307" t="s">
        <v>468</v>
      </c>
      <c r="F8" s="307" t="s">
        <v>495</v>
      </c>
      <c r="G8" s="309" t="s">
        <v>662</v>
      </c>
      <c r="H8" s="309" t="s">
        <v>230</v>
      </c>
      <c r="I8" s="310" t="s">
        <v>663</v>
      </c>
      <c r="J8" s="311"/>
      <c r="K8" s="307" t="s">
        <v>231</v>
      </c>
      <c r="L8" s="312"/>
      <c r="M8" s="310" t="s">
        <v>664</v>
      </c>
      <c r="N8" s="313"/>
      <c r="O8" s="313"/>
      <c r="P8" s="313"/>
      <c r="Q8" s="313"/>
      <c r="R8" s="313"/>
      <c r="S8" s="313"/>
      <c r="T8" s="313"/>
      <c r="U8" s="314"/>
      <c r="V8" s="315"/>
    </row>
    <row r="9" spans="1:22" ht="15">
      <c r="A9" s="316" t="s">
        <v>665</v>
      </c>
      <c r="B9" s="317" t="s">
        <v>477</v>
      </c>
      <c r="C9" s="316" t="s">
        <v>466</v>
      </c>
      <c r="D9" s="317" t="s">
        <v>666</v>
      </c>
      <c r="E9" s="69" t="s">
        <v>480</v>
      </c>
      <c r="F9" s="316" t="s">
        <v>502</v>
      </c>
      <c r="G9" s="318" t="s">
        <v>667</v>
      </c>
      <c r="H9" s="318" t="s">
        <v>668</v>
      </c>
      <c r="I9" s="315" t="s">
        <v>669</v>
      </c>
      <c r="J9" s="307" t="s">
        <v>670</v>
      </c>
      <c r="K9" s="316" t="s">
        <v>437</v>
      </c>
      <c r="L9" s="319" t="s">
        <v>671</v>
      </c>
      <c r="M9" s="320" t="s">
        <v>592</v>
      </c>
      <c r="N9" s="310" t="s">
        <v>672</v>
      </c>
      <c r="O9" s="321"/>
      <c r="P9" s="321"/>
      <c r="Q9" s="321"/>
      <c r="R9" s="321"/>
      <c r="S9" s="321"/>
      <c r="T9" s="321"/>
      <c r="U9" s="311"/>
      <c r="V9" s="319" t="s">
        <v>159</v>
      </c>
    </row>
    <row r="10" spans="1:22" ht="15">
      <c r="A10" s="316" t="s">
        <v>673</v>
      </c>
      <c r="B10" s="317" t="s">
        <v>484</v>
      </c>
      <c r="C10" s="316" t="s">
        <v>478</v>
      </c>
      <c r="D10" s="317"/>
      <c r="E10" s="316" t="s">
        <v>236</v>
      </c>
      <c r="F10" s="316"/>
      <c r="G10" s="318" t="s">
        <v>603</v>
      </c>
      <c r="H10" s="318" t="s">
        <v>596</v>
      </c>
      <c r="I10" s="319" t="s">
        <v>254</v>
      </c>
      <c r="J10" s="316" t="s">
        <v>445</v>
      </c>
      <c r="K10" s="316"/>
      <c r="L10" s="319"/>
      <c r="M10" s="319" t="s">
        <v>674</v>
      </c>
      <c r="N10" s="316" t="s">
        <v>675</v>
      </c>
      <c r="O10" s="316" t="s">
        <v>676</v>
      </c>
      <c r="P10" s="316" t="s">
        <v>677</v>
      </c>
      <c r="Q10" s="316" t="s">
        <v>678</v>
      </c>
      <c r="R10" s="316" t="s">
        <v>679</v>
      </c>
      <c r="S10" s="316" t="s">
        <v>675</v>
      </c>
      <c r="T10" s="319" t="s">
        <v>680</v>
      </c>
      <c r="U10" s="307" t="s">
        <v>681</v>
      </c>
      <c r="V10" s="319"/>
    </row>
    <row r="11" spans="1:22" ht="15">
      <c r="A11" s="322" t="s">
        <v>682</v>
      </c>
      <c r="B11" s="323"/>
      <c r="C11" s="322"/>
      <c r="D11" s="323"/>
      <c r="E11" s="322"/>
      <c r="F11" s="322"/>
      <c r="G11" s="324"/>
      <c r="H11" s="324"/>
      <c r="I11" s="324"/>
      <c r="J11" s="324"/>
      <c r="K11" s="324"/>
      <c r="L11" s="324"/>
      <c r="M11" s="322" t="s">
        <v>683</v>
      </c>
      <c r="N11" s="322" t="s">
        <v>684</v>
      </c>
      <c r="O11" s="322" t="s">
        <v>684</v>
      </c>
      <c r="P11" s="322" t="s">
        <v>685</v>
      </c>
      <c r="Q11" s="322" t="s">
        <v>686</v>
      </c>
      <c r="R11" s="322" t="s">
        <v>687</v>
      </c>
      <c r="S11" s="322" t="s">
        <v>688</v>
      </c>
      <c r="T11" s="324" t="s">
        <v>689</v>
      </c>
      <c r="U11" s="324"/>
      <c r="V11" s="324"/>
    </row>
    <row r="12" spans="1:22" ht="15">
      <c r="A12" s="322">
        <v>1</v>
      </c>
      <c r="B12" s="325">
        <v>2</v>
      </c>
      <c r="C12" s="325">
        <v>3</v>
      </c>
      <c r="D12" s="325">
        <v>4</v>
      </c>
      <c r="E12" s="325">
        <v>5</v>
      </c>
      <c r="F12" s="325">
        <v>6</v>
      </c>
      <c r="G12" s="325">
        <v>7</v>
      </c>
      <c r="H12" s="325">
        <v>8</v>
      </c>
      <c r="I12" s="325">
        <v>9</v>
      </c>
      <c r="J12" s="325">
        <v>10</v>
      </c>
      <c r="K12" s="325">
        <v>11</v>
      </c>
      <c r="L12" s="325">
        <v>12</v>
      </c>
      <c r="M12" s="325">
        <v>13</v>
      </c>
      <c r="N12" s="325">
        <v>14</v>
      </c>
      <c r="O12" s="325">
        <v>15</v>
      </c>
      <c r="P12" s="325">
        <v>18</v>
      </c>
      <c r="Q12" s="325">
        <v>17</v>
      </c>
      <c r="R12" s="325">
        <v>18</v>
      </c>
      <c r="S12" s="325">
        <v>19</v>
      </c>
      <c r="T12" s="325">
        <v>20</v>
      </c>
      <c r="U12" s="325">
        <v>21</v>
      </c>
      <c r="V12" s="325">
        <v>22</v>
      </c>
    </row>
    <row r="13" spans="1:23" ht="15">
      <c r="A13" s="2080" t="s">
        <v>690</v>
      </c>
      <c r="B13" s="522"/>
      <c r="C13" s="521"/>
      <c r="D13" s="523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1626"/>
    </row>
    <row r="14" spans="1:23" ht="15">
      <c r="A14" s="908" t="s">
        <v>2019</v>
      </c>
      <c r="B14" s="522">
        <v>1</v>
      </c>
      <c r="C14" s="521">
        <v>21</v>
      </c>
      <c r="D14" s="523">
        <v>11</v>
      </c>
      <c r="E14" s="524">
        <v>1</v>
      </c>
      <c r="F14" s="523" t="s">
        <v>607</v>
      </c>
      <c r="G14" s="521" t="s">
        <v>321</v>
      </c>
      <c r="H14" s="521" t="s">
        <v>357</v>
      </c>
      <c r="I14" s="294" t="s">
        <v>691</v>
      </c>
      <c r="J14" s="294" t="s">
        <v>692</v>
      </c>
      <c r="K14" s="521" t="s">
        <v>320</v>
      </c>
      <c r="L14" s="294" t="s">
        <v>995</v>
      </c>
      <c r="M14" s="525">
        <f>SUM(N14:U14)</f>
        <v>3.5</v>
      </c>
      <c r="N14" s="524">
        <v>3.4</v>
      </c>
      <c r="O14" s="526"/>
      <c r="P14" s="526"/>
      <c r="Q14" s="524">
        <v>0.1</v>
      </c>
      <c r="R14" s="524"/>
      <c r="S14" s="524"/>
      <c r="T14" s="527"/>
      <c r="U14" s="526"/>
      <c r="V14" s="294"/>
      <c r="W14" s="1625"/>
    </row>
    <row r="15" spans="1:22" ht="15">
      <c r="A15" s="296" t="s">
        <v>249</v>
      </c>
      <c r="B15" s="296"/>
      <c r="C15" s="296"/>
      <c r="D15" s="296"/>
      <c r="E15" s="533">
        <f>E14</f>
        <v>1</v>
      </c>
      <c r="F15" s="296"/>
      <c r="G15" s="296"/>
      <c r="H15" s="296"/>
      <c r="I15" s="296"/>
      <c r="J15" s="296"/>
      <c r="K15" s="296"/>
      <c r="L15" s="296"/>
      <c r="M15" s="297">
        <f>M14</f>
        <v>3.5</v>
      </c>
      <c r="N15" s="297">
        <f aca="true" t="shared" si="0" ref="N15:V15">N14</f>
        <v>3.4</v>
      </c>
      <c r="O15" s="297">
        <f t="shared" si="0"/>
        <v>0</v>
      </c>
      <c r="P15" s="297">
        <f t="shared" si="0"/>
        <v>0</v>
      </c>
      <c r="Q15" s="297">
        <f t="shared" si="0"/>
        <v>0.1</v>
      </c>
      <c r="R15" s="297">
        <f t="shared" si="0"/>
        <v>0</v>
      </c>
      <c r="S15" s="297">
        <f t="shared" si="0"/>
        <v>0</v>
      </c>
      <c r="T15" s="297">
        <f t="shared" si="0"/>
        <v>0</v>
      </c>
      <c r="U15" s="297">
        <f t="shared" si="0"/>
        <v>0</v>
      </c>
      <c r="V15" s="297">
        <f t="shared" si="0"/>
        <v>0</v>
      </c>
    </row>
    <row r="16" spans="1:22" ht="15">
      <c r="A16" s="2080" t="s">
        <v>693</v>
      </c>
      <c r="B16" s="910"/>
      <c r="C16" s="65"/>
      <c r="D16" s="65"/>
      <c r="E16" s="65"/>
      <c r="F16" s="66"/>
      <c r="G16" s="65"/>
      <c r="H16" s="65"/>
      <c r="I16" s="66"/>
      <c r="J16" s="66"/>
      <c r="K16" s="66"/>
      <c r="L16" s="66"/>
      <c r="M16" s="298"/>
      <c r="N16" s="299"/>
      <c r="O16" s="299"/>
      <c r="P16" s="299"/>
      <c r="Q16" s="299"/>
      <c r="R16" s="300"/>
      <c r="S16" s="299"/>
      <c r="T16" s="299"/>
      <c r="U16" s="301"/>
      <c r="V16" s="66"/>
    </row>
    <row r="17" spans="1:22" ht="15">
      <c r="A17" s="2081" t="s">
        <v>2020</v>
      </c>
      <c r="B17" s="65">
        <v>1</v>
      </c>
      <c r="C17" s="65">
        <v>3</v>
      </c>
      <c r="D17" s="65">
        <v>16</v>
      </c>
      <c r="E17" s="295">
        <v>0.9</v>
      </c>
      <c r="F17" s="302" t="s">
        <v>2021</v>
      </c>
      <c r="G17" s="65" t="s">
        <v>292</v>
      </c>
      <c r="H17" s="65" t="s">
        <v>357</v>
      </c>
      <c r="I17" s="65" t="s">
        <v>691</v>
      </c>
      <c r="J17" s="65" t="s">
        <v>171</v>
      </c>
      <c r="K17" s="957" t="s">
        <v>307</v>
      </c>
      <c r="L17" s="302" t="s">
        <v>694</v>
      </c>
      <c r="M17" s="525">
        <f>SUM(N17:U17)</f>
        <v>6.519999999999999</v>
      </c>
      <c r="N17" s="295">
        <v>3.8</v>
      </c>
      <c r="O17" s="295">
        <v>2.5</v>
      </c>
      <c r="P17" s="295">
        <v>0.1</v>
      </c>
      <c r="Q17" s="295">
        <v>0.1</v>
      </c>
      <c r="R17" s="65"/>
      <c r="S17" s="65"/>
      <c r="T17" s="531"/>
      <c r="U17" s="531">
        <v>0.02</v>
      </c>
      <c r="V17" s="66"/>
    </row>
    <row r="18" spans="1:22" ht="15">
      <c r="A18" s="134" t="s">
        <v>2022</v>
      </c>
      <c r="B18" s="541">
        <v>2</v>
      </c>
      <c r="C18" s="65">
        <v>44</v>
      </c>
      <c r="D18" s="65">
        <v>2</v>
      </c>
      <c r="E18" s="295">
        <v>0.4</v>
      </c>
      <c r="F18" s="302" t="s">
        <v>2023</v>
      </c>
      <c r="G18" s="65" t="s">
        <v>298</v>
      </c>
      <c r="H18" s="65" t="s">
        <v>357</v>
      </c>
      <c r="I18" s="65" t="s">
        <v>691</v>
      </c>
      <c r="J18" s="65" t="s">
        <v>171</v>
      </c>
      <c r="K18" s="957" t="s">
        <v>377</v>
      </c>
      <c r="L18" s="66" t="s">
        <v>783</v>
      </c>
      <c r="M18" s="525">
        <f aca="true" t="shared" si="1" ref="M18:M25">SUM(N18:U18)</f>
        <v>2.61</v>
      </c>
      <c r="N18" s="295">
        <v>0.5</v>
      </c>
      <c r="O18" s="295">
        <v>2.1</v>
      </c>
      <c r="P18" s="295"/>
      <c r="Q18" s="295"/>
      <c r="R18" s="65"/>
      <c r="S18" s="65"/>
      <c r="T18" s="295"/>
      <c r="U18" s="531">
        <v>0.01</v>
      </c>
      <c r="V18" s="66"/>
    </row>
    <row r="19" spans="1:22" ht="15">
      <c r="A19" s="134" t="s">
        <v>2022</v>
      </c>
      <c r="B19" s="65">
        <v>3</v>
      </c>
      <c r="C19" s="65">
        <v>24</v>
      </c>
      <c r="D19" s="909" t="s">
        <v>297</v>
      </c>
      <c r="E19" s="295">
        <v>0.4</v>
      </c>
      <c r="F19" s="302" t="s">
        <v>2023</v>
      </c>
      <c r="G19" s="65" t="s">
        <v>298</v>
      </c>
      <c r="H19" s="65" t="s">
        <v>357</v>
      </c>
      <c r="I19" s="65" t="s">
        <v>691</v>
      </c>
      <c r="J19" s="65" t="s">
        <v>171</v>
      </c>
      <c r="K19" s="957" t="s">
        <v>377</v>
      </c>
      <c r="L19" s="66" t="s">
        <v>783</v>
      </c>
      <c r="M19" s="525">
        <f t="shared" si="1"/>
        <v>2.61</v>
      </c>
      <c r="N19" s="295">
        <v>0.5</v>
      </c>
      <c r="O19" s="295">
        <v>2.1</v>
      </c>
      <c r="P19" s="295"/>
      <c r="Q19" s="295"/>
      <c r="R19" s="65"/>
      <c r="S19" s="65"/>
      <c r="T19" s="531"/>
      <c r="U19" s="531">
        <v>0.01</v>
      </c>
      <c r="V19" s="66"/>
    </row>
    <row r="20" spans="1:22" ht="15">
      <c r="A20" s="134" t="s">
        <v>2024</v>
      </c>
      <c r="B20" s="541">
        <v>4</v>
      </c>
      <c r="C20" s="65">
        <v>50</v>
      </c>
      <c r="D20" s="909" t="s">
        <v>373</v>
      </c>
      <c r="E20" s="295">
        <v>0.7</v>
      </c>
      <c r="F20" s="302" t="s">
        <v>2023</v>
      </c>
      <c r="G20" s="65" t="s">
        <v>177</v>
      </c>
      <c r="H20" s="65" t="s">
        <v>357</v>
      </c>
      <c r="I20" s="65" t="s">
        <v>691</v>
      </c>
      <c r="J20" s="65" t="s">
        <v>171</v>
      </c>
      <c r="K20" s="957" t="s">
        <v>377</v>
      </c>
      <c r="L20" s="66" t="s">
        <v>783</v>
      </c>
      <c r="M20" s="525">
        <f t="shared" si="1"/>
        <v>4.72</v>
      </c>
      <c r="N20" s="298">
        <v>0.9</v>
      </c>
      <c r="O20" s="298">
        <v>3.7</v>
      </c>
      <c r="P20" s="298">
        <v>0.1</v>
      </c>
      <c r="Q20" s="298"/>
      <c r="R20" s="65"/>
      <c r="S20" s="65"/>
      <c r="T20" s="531"/>
      <c r="U20" s="531">
        <v>0.02</v>
      </c>
      <c r="V20" s="66"/>
    </row>
    <row r="21" spans="1:22" ht="15">
      <c r="A21" s="2081" t="s">
        <v>2020</v>
      </c>
      <c r="B21" s="65">
        <v>5</v>
      </c>
      <c r="C21" s="65">
        <v>17</v>
      </c>
      <c r="D21" s="65">
        <v>23</v>
      </c>
      <c r="E21" s="295">
        <v>0.5</v>
      </c>
      <c r="F21" s="302" t="s">
        <v>2023</v>
      </c>
      <c r="G21" s="65" t="s">
        <v>292</v>
      </c>
      <c r="H21" s="65" t="s">
        <v>357</v>
      </c>
      <c r="I21" s="65" t="s">
        <v>691</v>
      </c>
      <c r="J21" s="65" t="s">
        <v>171</v>
      </c>
      <c r="K21" s="957" t="s">
        <v>377</v>
      </c>
      <c r="L21" s="66" t="s">
        <v>783</v>
      </c>
      <c r="M21" s="525">
        <f t="shared" si="1"/>
        <v>3.4099999999999997</v>
      </c>
      <c r="N21" s="295">
        <v>0.7</v>
      </c>
      <c r="O21" s="295">
        <v>2.6</v>
      </c>
      <c r="P21" s="295"/>
      <c r="Q21" s="295">
        <v>0.1</v>
      </c>
      <c r="R21" s="65"/>
      <c r="S21" s="65"/>
      <c r="T21" s="295"/>
      <c r="U21" s="531">
        <v>0.01</v>
      </c>
      <c r="V21" s="66"/>
    </row>
    <row r="22" spans="1:22" ht="15">
      <c r="A22" s="134" t="s">
        <v>2024</v>
      </c>
      <c r="B22" s="541">
        <v>6</v>
      </c>
      <c r="C22" s="65">
        <v>56</v>
      </c>
      <c r="D22" s="65">
        <v>32</v>
      </c>
      <c r="E22" s="295">
        <v>0.4</v>
      </c>
      <c r="F22" s="302" t="s">
        <v>2023</v>
      </c>
      <c r="G22" s="65" t="s">
        <v>298</v>
      </c>
      <c r="H22" s="65" t="s">
        <v>357</v>
      </c>
      <c r="I22" s="65" t="s">
        <v>691</v>
      </c>
      <c r="J22" s="65" t="s">
        <v>171</v>
      </c>
      <c r="K22" s="957" t="s">
        <v>377</v>
      </c>
      <c r="L22" s="66" t="s">
        <v>783</v>
      </c>
      <c r="M22" s="525">
        <f t="shared" si="1"/>
        <v>2.61</v>
      </c>
      <c r="N22" s="295">
        <v>0.5</v>
      </c>
      <c r="O22" s="295">
        <v>2.1</v>
      </c>
      <c r="P22" s="295"/>
      <c r="Q22" s="295"/>
      <c r="R22" s="65"/>
      <c r="S22" s="65"/>
      <c r="T22" s="295"/>
      <c r="U22" s="531">
        <v>0.01</v>
      </c>
      <c r="V22" s="66"/>
    </row>
    <row r="23" spans="1:22" ht="15">
      <c r="A23" s="2081" t="s">
        <v>2020</v>
      </c>
      <c r="B23" s="541">
        <v>7</v>
      </c>
      <c r="C23" s="541">
        <v>7</v>
      </c>
      <c r="D23" s="541">
        <v>37</v>
      </c>
      <c r="E23" s="298">
        <v>0.8</v>
      </c>
      <c r="F23" s="2082" t="s">
        <v>2023</v>
      </c>
      <c r="G23" s="541" t="s">
        <v>292</v>
      </c>
      <c r="H23" s="541" t="s">
        <v>357</v>
      </c>
      <c r="I23" s="541" t="s">
        <v>691</v>
      </c>
      <c r="J23" s="541" t="s">
        <v>171</v>
      </c>
      <c r="K23" s="957" t="s">
        <v>377</v>
      </c>
      <c r="L23" s="539" t="s">
        <v>783</v>
      </c>
      <c r="M23" s="525">
        <f t="shared" si="1"/>
        <v>5.409999999999999</v>
      </c>
      <c r="N23" s="298">
        <v>1</v>
      </c>
      <c r="O23" s="298">
        <v>4.2</v>
      </c>
      <c r="P23" s="298">
        <v>0.1</v>
      </c>
      <c r="Q23" s="298">
        <v>0.1</v>
      </c>
      <c r="R23" s="65"/>
      <c r="S23" s="65"/>
      <c r="T23" s="295"/>
      <c r="U23" s="531">
        <v>0.01</v>
      </c>
      <c r="V23" s="66"/>
    </row>
    <row r="24" spans="1:22" ht="15">
      <c r="A24" s="134" t="s">
        <v>2024</v>
      </c>
      <c r="B24" s="541">
        <v>8</v>
      </c>
      <c r="C24" s="65">
        <v>50</v>
      </c>
      <c r="D24" s="65">
        <v>13</v>
      </c>
      <c r="E24" s="295">
        <v>0.4</v>
      </c>
      <c r="F24" s="302" t="s">
        <v>2023</v>
      </c>
      <c r="G24" s="65" t="s">
        <v>177</v>
      </c>
      <c r="H24" s="65" t="s">
        <v>357</v>
      </c>
      <c r="I24" s="65" t="s">
        <v>691</v>
      </c>
      <c r="J24" s="65" t="s">
        <v>171</v>
      </c>
      <c r="K24" s="957" t="s">
        <v>377</v>
      </c>
      <c r="L24" s="66" t="s">
        <v>783</v>
      </c>
      <c r="M24" s="525">
        <f t="shared" si="1"/>
        <v>2.61</v>
      </c>
      <c r="N24" s="295">
        <v>0.5</v>
      </c>
      <c r="O24" s="295">
        <v>2.1</v>
      </c>
      <c r="P24" s="531"/>
      <c r="Q24" s="531"/>
      <c r="R24" s="65"/>
      <c r="S24" s="65"/>
      <c r="T24" s="295"/>
      <c r="U24" s="531">
        <v>0.01</v>
      </c>
      <c r="V24" s="66"/>
    </row>
    <row r="25" spans="1:22" ht="15">
      <c r="A25" s="2081" t="s">
        <v>2020</v>
      </c>
      <c r="B25" s="65">
        <v>9</v>
      </c>
      <c r="C25" s="541">
        <v>2</v>
      </c>
      <c r="D25" s="541">
        <v>10</v>
      </c>
      <c r="E25" s="298">
        <v>0.4</v>
      </c>
      <c r="F25" s="2082" t="s">
        <v>2023</v>
      </c>
      <c r="G25" s="541" t="s">
        <v>292</v>
      </c>
      <c r="H25" s="65" t="s">
        <v>357</v>
      </c>
      <c r="I25" s="65" t="s">
        <v>691</v>
      </c>
      <c r="J25" s="65" t="s">
        <v>171</v>
      </c>
      <c r="K25" s="957" t="s">
        <v>377</v>
      </c>
      <c r="L25" s="66" t="s">
        <v>783</v>
      </c>
      <c r="M25" s="525">
        <f t="shared" si="1"/>
        <v>2.61</v>
      </c>
      <c r="N25" s="295">
        <v>0.5</v>
      </c>
      <c r="O25" s="295">
        <v>2.1</v>
      </c>
      <c r="P25" s="531"/>
      <c r="Q25" s="531"/>
      <c r="R25" s="65"/>
      <c r="S25" s="531"/>
      <c r="T25" s="295"/>
      <c r="U25" s="531">
        <v>0.01</v>
      </c>
      <c r="V25" s="66"/>
    </row>
    <row r="26" spans="1:22" ht="15.75" thickBot="1">
      <c r="A26" s="2081" t="s">
        <v>2025</v>
      </c>
      <c r="B26" s="541">
        <v>10</v>
      </c>
      <c r="C26" s="541">
        <v>37</v>
      </c>
      <c r="D26" s="541">
        <v>35</v>
      </c>
      <c r="E26" s="298">
        <v>0.5</v>
      </c>
      <c r="F26" s="2082" t="s">
        <v>2023</v>
      </c>
      <c r="G26" s="541" t="s">
        <v>1024</v>
      </c>
      <c r="H26" s="65" t="s">
        <v>357</v>
      </c>
      <c r="I26" s="65" t="s">
        <v>691</v>
      </c>
      <c r="J26" s="65" t="s">
        <v>171</v>
      </c>
      <c r="K26" s="957" t="s">
        <v>377</v>
      </c>
      <c r="L26" s="66" t="s">
        <v>2026</v>
      </c>
      <c r="M26" s="525">
        <f>SUM(N26:U26)</f>
        <v>3.3299999999999996</v>
      </c>
      <c r="N26" s="531"/>
      <c r="O26" s="295">
        <v>3</v>
      </c>
      <c r="P26" s="531"/>
      <c r="Q26" s="531"/>
      <c r="R26" s="295"/>
      <c r="S26" s="531"/>
      <c r="T26" s="295">
        <v>0.3</v>
      </c>
      <c r="U26" s="531">
        <v>0.03</v>
      </c>
      <c r="V26" s="66"/>
    </row>
    <row r="27" spans="1:22" ht="15.75" thickBot="1">
      <c r="A27" s="304" t="s">
        <v>204</v>
      </c>
      <c r="B27" s="305"/>
      <c r="C27" s="305"/>
      <c r="D27" s="305"/>
      <c r="E27" s="534">
        <f>E26+E25+E24+E23+E22+E21+E20+E19+E18+E17</f>
        <v>5.400000000000001</v>
      </c>
      <c r="F27" s="306"/>
      <c r="G27" s="305"/>
      <c r="H27" s="306"/>
      <c r="I27" s="306"/>
      <c r="J27" s="306"/>
      <c r="K27" s="306"/>
      <c r="L27" s="306"/>
      <c r="M27" s="2086">
        <f>M26+M25+M24+M23+M22+M21+M20+M19+M18+M17</f>
        <v>36.43999999999999</v>
      </c>
      <c r="N27" s="609">
        <f aca="true" t="shared" si="2" ref="N27:V27">N26+N25+N24+N23+N22+N21+N20+N19+N18+N17</f>
        <v>8.9</v>
      </c>
      <c r="O27" s="609">
        <f t="shared" si="2"/>
        <v>26.5</v>
      </c>
      <c r="P27" s="609">
        <f t="shared" si="2"/>
        <v>0.30000000000000004</v>
      </c>
      <c r="Q27" s="609">
        <f t="shared" si="2"/>
        <v>0.30000000000000004</v>
      </c>
      <c r="R27" s="609">
        <f t="shared" si="2"/>
        <v>0</v>
      </c>
      <c r="S27" s="609">
        <f t="shared" si="2"/>
        <v>0</v>
      </c>
      <c r="T27" s="609">
        <f t="shared" si="2"/>
        <v>0.3</v>
      </c>
      <c r="U27" s="609">
        <f t="shared" si="2"/>
        <v>0.13999999999999999</v>
      </c>
      <c r="V27" s="609">
        <f t="shared" si="2"/>
        <v>0</v>
      </c>
    </row>
    <row r="28" spans="1:22" ht="15">
      <c r="A28" s="2080" t="s">
        <v>695</v>
      </c>
      <c r="B28" s="914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5" t="s">
        <v>168</v>
      </c>
      <c r="O28" s="65" t="s">
        <v>289</v>
      </c>
      <c r="P28" s="65" t="s">
        <v>261</v>
      </c>
      <c r="Q28" s="65" t="s">
        <v>259</v>
      </c>
      <c r="R28" s="65" t="s">
        <v>291</v>
      </c>
      <c r="S28" s="65" t="s">
        <v>290</v>
      </c>
      <c r="T28" s="66" t="s">
        <v>630</v>
      </c>
      <c r="U28" s="65" t="s">
        <v>681</v>
      </c>
      <c r="V28" s="65" t="s">
        <v>159</v>
      </c>
    </row>
    <row r="29" spans="1:22" ht="15">
      <c r="A29" s="2083" t="s">
        <v>2027</v>
      </c>
      <c r="B29" s="535">
        <v>1</v>
      </c>
      <c r="C29" s="536">
        <v>37</v>
      </c>
      <c r="D29" s="911" t="s">
        <v>2028</v>
      </c>
      <c r="E29" s="537">
        <v>1</v>
      </c>
      <c r="F29" s="521" t="s">
        <v>604</v>
      </c>
      <c r="G29" s="535" t="s">
        <v>292</v>
      </c>
      <c r="H29" s="536" t="s">
        <v>357</v>
      </c>
      <c r="I29" s="536" t="s">
        <v>691</v>
      </c>
      <c r="J29" s="536" t="s">
        <v>692</v>
      </c>
      <c r="K29" s="536" t="s">
        <v>697</v>
      </c>
      <c r="L29" s="66" t="s">
        <v>785</v>
      </c>
      <c r="M29" s="525">
        <f>SUM(N29:U29)</f>
        <v>8.439999999999998</v>
      </c>
      <c r="N29" s="295">
        <v>1.4</v>
      </c>
      <c r="O29" s="295">
        <v>6.7</v>
      </c>
      <c r="P29" s="295">
        <v>0.2</v>
      </c>
      <c r="Q29" s="295">
        <v>0.1</v>
      </c>
      <c r="R29" s="65"/>
      <c r="S29" s="531"/>
      <c r="T29" s="65"/>
      <c r="U29" s="531">
        <v>0.04</v>
      </c>
      <c r="V29" s="66"/>
    </row>
    <row r="30" spans="1:22" ht="15">
      <c r="A30" s="2083" t="s">
        <v>2027</v>
      </c>
      <c r="B30" s="535">
        <v>2</v>
      </c>
      <c r="C30" s="536">
        <v>38</v>
      </c>
      <c r="D30" s="535">
        <v>22</v>
      </c>
      <c r="E30" s="537">
        <v>0.8</v>
      </c>
      <c r="F30" s="521" t="s">
        <v>604</v>
      </c>
      <c r="G30" s="535" t="s">
        <v>292</v>
      </c>
      <c r="H30" s="536" t="s">
        <v>357</v>
      </c>
      <c r="I30" s="536" t="s">
        <v>691</v>
      </c>
      <c r="J30" s="536" t="s">
        <v>692</v>
      </c>
      <c r="K30" s="536" t="s">
        <v>697</v>
      </c>
      <c r="L30" s="66" t="s">
        <v>785</v>
      </c>
      <c r="M30" s="525">
        <f aca="true" t="shared" si="3" ref="M30:M51">SUM(N30:U30)</f>
        <v>6.73</v>
      </c>
      <c r="N30" s="295">
        <v>1.1</v>
      </c>
      <c r="O30" s="295">
        <v>5.3</v>
      </c>
      <c r="P30" s="295">
        <v>0.2</v>
      </c>
      <c r="Q30" s="295">
        <v>0.1</v>
      </c>
      <c r="R30" s="65"/>
      <c r="S30" s="531"/>
      <c r="T30" s="65"/>
      <c r="U30" s="531">
        <v>0.03</v>
      </c>
      <c r="V30" s="66"/>
    </row>
    <row r="31" spans="1:22" ht="15">
      <c r="A31" s="2083" t="s">
        <v>2027</v>
      </c>
      <c r="B31" s="535">
        <v>3</v>
      </c>
      <c r="C31" s="536">
        <v>40</v>
      </c>
      <c r="D31" s="911" t="s">
        <v>297</v>
      </c>
      <c r="E31" s="537">
        <v>1</v>
      </c>
      <c r="F31" s="521" t="s">
        <v>604</v>
      </c>
      <c r="G31" s="535" t="s">
        <v>292</v>
      </c>
      <c r="H31" s="536" t="s">
        <v>357</v>
      </c>
      <c r="I31" s="536" t="s">
        <v>691</v>
      </c>
      <c r="J31" s="536" t="s">
        <v>692</v>
      </c>
      <c r="K31" s="536" t="s">
        <v>697</v>
      </c>
      <c r="L31" s="66" t="s">
        <v>785</v>
      </c>
      <c r="M31" s="525">
        <f t="shared" si="3"/>
        <v>8.439999999999998</v>
      </c>
      <c r="N31" s="295">
        <v>1.4</v>
      </c>
      <c r="O31" s="295">
        <v>6.7</v>
      </c>
      <c r="P31" s="295">
        <v>0.2</v>
      </c>
      <c r="Q31" s="295">
        <v>0.1</v>
      </c>
      <c r="R31" s="65"/>
      <c r="S31" s="531"/>
      <c r="T31" s="65"/>
      <c r="U31" s="531">
        <v>0.04</v>
      </c>
      <c r="V31" s="66"/>
    </row>
    <row r="32" spans="1:22" ht="15">
      <c r="A32" s="2083" t="s">
        <v>2027</v>
      </c>
      <c r="B32" s="535">
        <v>4</v>
      </c>
      <c r="C32" s="536">
        <v>29</v>
      </c>
      <c r="D32" s="535">
        <v>23</v>
      </c>
      <c r="E32" s="537">
        <v>1</v>
      </c>
      <c r="F32" s="521" t="s">
        <v>604</v>
      </c>
      <c r="G32" s="535" t="s">
        <v>298</v>
      </c>
      <c r="H32" s="536" t="s">
        <v>357</v>
      </c>
      <c r="I32" s="536" t="s">
        <v>691</v>
      </c>
      <c r="J32" s="536" t="s">
        <v>692</v>
      </c>
      <c r="K32" s="536" t="s">
        <v>697</v>
      </c>
      <c r="L32" s="66" t="s">
        <v>785</v>
      </c>
      <c r="M32" s="525">
        <f t="shared" si="3"/>
        <v>8.339999999999998</v>
      </c>
      <c r="N32" s="295">
        <v>1.4</v>
      </c>
      <c r="O32" s="295">
        <v>6.7</v>
      </c>
      <c r="P32" s="295">
        <v>0.2</v>
      </c>
      <c r="Q32" s="295"/>
      <c r="R32" s="65"/>
      <c r="S32" s="65"/>
      <c r="T32" s="65"/>
      <c r="U32" s="531">
        <v>0.04</v>
      </c>
      <c r="V32" s="66"/>
    </row>
    <row r="33" spans="1:22" ht="15">
      <c r="A33" s="2083" t="s">
        <v>2027</v>
      </c>
      <c r="B33" s="535">
        <v>5</v>
      </c>
      <c r="C33" s="536">
        <v>60</v>
      </c>
      <c r="D33" s="535">
        <v>29</v>
      </c>
      <c r="E33" s="537">
        <v>1</v>
      </c>
      <c r="F33" s="521" t="s">
        <v>604</v>
      </c>
      <c r="G33" s="535" t="s">
        <v>298</v>
      </c>
      <c r="H33" s="536" t="s">
        <v>357</v>
      </c>
      <c r="I33" s="536" t="s">
        <v>691</v>
      </c>
      <c r="J33" s="536" t="s">
        <v>692</v>
      </c>
      <c r="K33" s="536" t="s">
        <v>697</v>
      </c>
      <c r="L33" s="66" t="s">
        <v>784</v>
      </c>
      <c r="M33" s="525">
        <f t="shared" si="3"/>
        <v>8.34</v>
      </c>
      <c r="N33" s="295"/>
      <c r="O33" s="295">
        <v>6.7</v>
      </c>
      <c r="P33" s="295">
        <v>0.2</v>
      </c>
      <c r="Q33" s="295"/>
      <c r="R33" s="65"/>
      <c r="S33" s="295">
        <v>1.4</v>
      </c>
      <c r="T33" s="65"/>
      <c r="U33" s="531">
        <v>0.04</v>
      </c>
      <c r="V33" s="66"/>
    </row>
    <row r="34" spans="1:22" ht="15">
      <c r="A34" s="2083" t="s">
        <v>2027</v>
      </c>
      <c r="B34" s="535">
        <v>6</v>
      </c>
      <c r="C34" s="536">
        <v>81</v>
      </c>
      <c r="D34" s="2084" t="s">
        <v>2029</v>
      </c>
      <c r="E34" s="537">
        <v>0.9</v>
      </c>
      <c r="F34" s="521" t="s">
        <v>604</v>
      </c>
      <c r="G34" s="535" t="s">
        <v>298</v>
      </c>
      <c r="H34" s="536" t="s">
        <v>357</v>
      </c>
      <c r="I34" s="536" t="s">
        <v>691</v>
      </c>
      <c r="J34" s="536" t="s">
        <v>692</v>
      </c>
      <c r="K34" s="536" t="s">
        <v>697</v>
      </c>
      <c r="L34" s="66" t="s">
        <v>784</v>
      </c>
      <c r="M34" s="525">
        <f t="shared" si="3"/>
        <v>7.54</v>
      </c>
      <c r="N34" s="295"/>
      <c r="O34" s="295">
        <v>6</v>
      </c>
      <c r="P34" s="295">
        <v>0.2</v>
      </c>
      <c r="Q34" s="295"/>
      <c r="R34" s="65"/>
      <c r="S34" s="295">
        <v>1.3</v>
      </c>
      <c r="T34" s="65"/>
      <c r="U34" s="531">
        <v>0.04</v>
      </c>
      <c r="V34" s="328"/>
    </row>
    <row r="35" spans="1:22" ht="15">
      <c r="A35" s="2083" t="s">
        <v>2027</v>
      </c>
      <c r="B35" s="535">
        <v>7</v>
      </c>
      <c r="C35" s="536">
        <v>19</v>
      </c>
      <c r="D35" s="535">
        <v>11</v>
      </c>
      <c r="E35" s="537">
        <v>1</v>
      </c>
      <c r="F35" s="521" t="s">
        <v>604</v>
      </c>
      <c r="G35" s="535" t="s">
        <v>292</v>
      </c>
      <c r="H35" s="536" t="s">
        <v>357</v>
      </c>
      <c r="I35" s="536" t="s">
        <v>691</v>
      </c>
      <c r="J35" s="536" t="s">
        <v>692</v>
      </c>
      <c r="K35" s="536" t="s">
        <v>697</v>
      </c>
      <c r="L35" s="66" t="s">
        <v>785</v>
      </c>
      <c r="M35" s="525">
        <f t="shared" si="3"/>
        <v>8.439999999999998</v>
      </c>
      <c r="N35" s="295">
        <v>1.4</v>
      </c>
      <c r="O35" s="295">
        <v>6.7</v>
      </c>
      <c r="P35" s="295">
        <v>0.2</v>
      </c>
      <c r="Q35" s="295">
        <v>0.1</v>
      </c>
      <c r="R35" s="65"/>
      <c r="S35" s="295"/>
      <c r="T35" s="65"/>
      <c r="U35" s="531">
        <v>0.04</v>
      </c>
      <c r="V35" s="328"/>
    </row>
    <row r="36" spans="1:22" ht="15">
      <c r="A36" s="2083" t="s">
        <v>2027</v>
      </c>
      <c r="B36" s="535">
        <v>8</v>
      </c>
      <c r="C36" s="536">
        <v>17</v>
      </c>
      <c r="D36" s="2084" t="s">
        <v>2030</v>
      </c>
      <c r="E36" s="537">
        <v>1</v>
      </c>
      <c r="F36" s="521" t="s">
        <v>604</v>
      </c>
      <c r="G36" s="535" t="s">
        <v>292</v>
      </c>
      <c r="H36" s="536" t="s">
        <v>357</v>
      </c>
      <c r="I36" s="536" t="s">
        <v>691</v>
      </c>
      <c r="J36" s="536" t="s">
        <v>692</v>
      </c>
      <c r="K36" s="536" t="s">
        <v>697</v>
      </c>
      <c r="L36" s="66" t="s">
        <v>785</v>
      </c>
      <c r="M36" s="525">
        <f t="shared" si="3"/>
        <v>8.439999999999998</v>
      </c>
      <c r="N36" s="295">
        <v>1.4</v>
      </c>
      <c r="O36" s="295">
        <v>6.7</v>
      </c>
      <c r="P36" s="295">
        <v>0.2</v>
      </c>
      <c r="Q36" s="295">
        <v>0.1</v>
      </c>
      <c r="R36" s="65"/>
      <c r="S36" s="295"/>
      <c r="T36" s="65"/>
      <c r="U36" s="531">
        <v>0.04</v>
      </c>
      <c r="V36" s="328"/>
    </row>
    <row r="37" spans="1:22" ht="15">
      <c r="A37" s="2083" t="s">
        <v>2027</v>
      </c>
      <c r="B37" s="535">
        <v>9</v>
      </c>
      <c r="C37" s="536">
        <v>39</v>
      </c>
      <c r="D37" s="2085">
        <v>20</v>
      </c>
      <c r="E37" s="537">
        <v>0.8</v>
      </c>
      <c r="F37" s="521" t="s">
        <v>604</v>
      </c>
      <c r="G37" s="535" t="s">
        <v>292</v>
      </c>
      <c r="H37" s="536" t="s">
        <v>357</v>
      </c>
      <c r="I37" s="536" t="s">
        <v>691</v>
      </c>
      <c r="J37" s="536" t="s">
        <v>692</v>
      </c>
      <c r="K37" s="536" t="s">
        <v>697</v>
      </c>
      <c r="L37" s="66" t="s">
        <v>2031</v>
      </c>
      <c r="M37" s="525">
        <f t="shared" si="3"/>
        <v>6.63</v>
      </c>
      <c r="N37" s="295">
        <v>2.3</v>
      </c>
      <c r="O37" s="295">
        <v>4</v>
      </c>
      <c r="P37" s="295">
        <v>0.2</v>
      </c>
      <c r="Q37" s="295">
        <v>0.1</v>
      </c>
      <c r="R37" s="65"/>
      <c r="S37" s="295"/>
      <c r="T37" s="65"/>
      <c r="U37" s="531">
        <v>0.03</v>
      </c>
      <c r="V37" s="328"/>
    </row>
    <row r="38" spans="1:22" ht="15">
      <c r="A38" s="2083" t="s">
        <v>2027</v>
      </c>
      <c r="B38" s="535">
        <v>10</v>
      </c>
      <c r="C38" s="536">
        <v>9</v>
      </c>
      <c r="D38" s="2085">
        <v>12</v>
      </c>
      <c r="E38" s="537">
        <v>1</v>
      </c>
      <c r="F38" s="521" t="s">
        <v>604</v>
      </c>
      <c r="G38" s="535" t="s">
        <v>292</v>
      </c>
      <c r="H38" s="536" t="s">
        <v>357</v>
      </c>
      <c r="I38" s="536" t="s">
        <v>691</v>
      </c>
      <c r="J38" s="536" t="s">
        <v>692</v>
      </c>
      <c r="K38" s="536" t="s">
        <v>697</v>
      </c>
      <c r="L38" s="66" t="s">
        <v>785</v>
      </c>
      <c r="M38" s="525">
        <f t="shared" si="3"/>
        <v>8.469999999999999</v>
      </c>
      <c r="N38" s="295">
        <v>1.43</v>
      </c>
      <c r="O38" s="295">
        <v>6.7</v>
      </c>
      <c r="P38" s="295">
        <v>0.2</v>
      </c>
      <c r="Q38" s="295">
        <v>0.1</v>
      </c>
      <c r="R38" s="65"/>
      <c r="S38" s="295"/>
      <c r="T38" s="65"/>
      <c r="U38" s="531">
        <v>0.04</v>
      </c>
      <c r="V38" s="328"/>
    </row>
    <row r="39" spans="1:22" ht="15">
      <c r="A39" s="2083" t="s">
        <v>2027</v>
      </c>
      <c r="B39" s="535">
        <v>11</v>
      </c>
      <c r="C39" s="536">
        <v>40</v>
      </c>
      <c r="D39" s="2084" t="s">
        <v>2032</v>
      </c>
      <c r="E39" s="537">
        <v>1</v>
      </c>
      <c r="F39" s="521" t="s">
        <v>604</v>
      </c>
      <c r="G39" s="535" t="s">
        <v>292</v>
      </c>
      <c r="H39" s="536" t="s">
        <v>357</v>
      </c>
      <c r="I39" s="536" t="s">
        <v>691</v>
      </c>
      <c r="J39" s="536" t="s">
        <v>692</v>
      </c>
      <c r="K39" s="536" t="s">
        <v>697</v>
      </c>
      <c r="L39" s="66" t="s">
        <v>785</v>
      </c>
      <c r="M39" s="525">
        <f t="shared" si="3"/>
        <v>8.439999999999998</v>
      </c>
      <c r="N39" s="295">
        <v>1.4</v>
      </c>
      <c r="O39" s="295">
        <v>6.7</v>
      </c>
      <c r="P39" s="295">
        <v>0.2</v>
      </c>
      <c r="Q39" s="295">
        <v>0.1</v>
      </c>
      <c r="R39" s="65"/>
      <c r="S39" s="295"/>
      <c r="T39" s="65"/>
      <c r="U39" s="531">
        <v>0.04</v>
      </c>
      <c r="V39" s="328"/>
    </row>
    <row r="40" spans="1:22" ht="15">
      <c r="A40" s="2083" t="s">
        <v>2027</v>
      </c>
      <c r="B40" s="535">
        <v>12</v>
      </c>
      <c r="C40" s="536">
        <v>38</v>
      </c>
      <c r="D40" s="2085">
        <v>24</v>
      </c>
      <c r="E40" s="537">
        <v>1</v>
      </c>
      <c r="F40" s="521" t="s">
        <v>604</v>
      </c>
      <c r="G40" s="535" t="s">
        <v>292</v>
      </c>
      <c r="H40" s="536" t="s">
        <v>357</v>
      </c>
      <c r="I40" s="536" t="s">
        <v>691</v>
      </c>
      <c r="J40" s="536" t="s">
        <v>692</v>
      </c>
      <c r="K40" s="536" t="s">
        <v>697</v>
      </c>
      <c r="L40" s="66" t="s">
        <v>2031</v>
      </c>
      <c r="M40" s="525">
        <f t="shared" si="3"/>
        <v>8.239999999999998</v>
      </c>
      <c r="N40" s="295">
        <v>2.9</v>
      </c>
      <c r="O40" s="295">
        <v>5</v>
      </c>
      <c r="P40" s="295">
        <v>0.2</v>
      </c>
      <c r="Q40" s="295">
        <v>0.1</v>
      </c>
      <c r="R40" s="65"/>
      <c r="S40" s="295"/>
      <c r="T40" s="65"/>
      <c r="U40" s="531">
        <v>0.04</v>
      </c>
      <c r="V40" s="328"/>
    </row>
    <row r="41" spans="1:22" ht="15">
      <c r="A41" s="2083" t="s">
        <v>2027</v>
      </c>
      <c r="B41" s="535">
        <v>13</v>
      </c>
      <c r="C41" s="536">
        <v>64</v>
      </c>
      <c r="D41" s="2085">
        <v>4</v>
      </c>
      <c r="E41" s="537">
        <v>1</v>
      </c>
      <c r="F41" s="521" t="s">
        <v>604</v>
      </c>
      <c r="G41" s="535" t="s">
        <v>298</v>
      </c>
      <c r="H41" s="536" t="s">
        <v>357</v>
      </c>
      <c r="I41" s="536" t="s">
        <v>691</v>
      </c>
      <c r="J41" s="536" t="s">
        <v>692</v>
      </c>
      <c r="K41" s="536" t="s">
        <v>697</v>
      </c>
      <c r="L41" s="66" t="s">
        <v>784</v>
      </c>
      <c r="M41" s="525">
        <f t="shared" si="3"/>
        <v>8.34</v>
      </c>
      <c r="N41" s="295"/>
      <c r="O41" s="295">
        <v>6.7</v>
      </c>
      <c r="P41" s="295">
        <v>0.2</v>
      </c>
      <c r="Q41" s="295"/>
      <c r="R41" s="65"/>
      <c r="S41" s="295">
        <v>1.4</v>
      </c>
      <c r="T41" s="65"/>
      <c r="U41" s="531">
        <v>0.04</v>
      </c>
      <c r="V41" s="328"/>
    </row>
    <row r="42" spans="1:22" ht="15">
      <c r="A42" s="2083" t="s">
        <v>2027</v>
      </c>
      <c r="B42" s="535">
        <v>14</v>
      </c>
      <c r="C42" s="536">
        <v>57</v>
      </c>
      <c r="D42" s="2085">
        <v>6</v>
      </c>
      <c r="E42" s="537">
        <v>1</v>
      </c>
      <c r="F42" s="521" t="s">
        <v>604</v>
      </c>
      <c r="G42" s="535" t="s">
        <v>299</v>
      </c>
      <c r="H42" s="536" t="s">
        <v>357</v>
      </c>
      <c r="I42" s="536" t="s">
        <v>691</v>
      </c>
      <c r="J42" s="536" t="s">
        <v>692</v>
      </c>
      <c r="K42" s="536" t="s">
        <v>697</v>
      </c>
      <c r="L42" s="66" t="s">
        <v>784</v>
      </c>
      <c r="M42" s="525">
        <f t="shared" si="3"/>
        <v>8.34</v>
      </c>
      <c r="N42" s="295"/>
      <c r="O42" s="295">
        <v>6.7</v>
      </c>
      <c r="P42" s="295">
        <v>0.2</v>
      </c>
      <c r="Q42" s="295"/>
      <c r="R42" s="65"/>
      <c r="S42" s="295">
        <v>1.4</v>
      </c>
      <c r="T42" s="65"/>
      <c r="U42" s="531">
        <v>0.04</v>
      </c>
      <c r="V42" s="328"/>
    </row>
    <row r="43" spans="1:22" ht="15">
      <c r="A43" s="2083" t="s">
        <v>2027</v>
      </c>
      <c r="B43" s="535">
        <v>15</v>
      </c>
      <c r="C43" s="536">
        <v>4</v>
      </c>
      <c r="D43" s="2085">
        <v>18</v>
      </c>
      <c r="E43" s="537">
        <v>1</v>
      </c>
      <c r="F43" s="521" t="s">
        <v>604</v>
      </c>
      <c r="G43" s="535" t="s">
        <v>292</v>
      </c>
      <c r="H43" s="536" t="s">
        <v>357</v>
      </c>
      <c r="I43" s="536" t="s">
        <v>691</v>
      </c>
      <c r="J43" s="536" t="s">
        <v>692</v>
      </c>
      <c r="K43" s="536" t="s">
        <v>697</v>
      </c>
      <c r="L43" s="66" t="s">
        <v>785</v>
      </c>
      <c r="M43" s="525">
        <f t="shared" si="3"/>
        <v>8.439999999999998</v>
      </c>
      <c r="N43" s="295">
        <v>1.4</v>
      </c>
      <c r="O43" s="295">
        <v>6.7</v>
      </c>
      <c r="P43" s="295">
        <v>0.2</v>
      </c>
      <c r="Q43" s="295">
        <v>0.1</v>
      </c>
      <c r="R43" s="65"/>
      <c r="S43" s="65"/>
      <c r="T43" s="65"/>
      <c r="U43" s="531">
        <v>0.04</v>
      </c>
      <c r="V43" s="328"/>
    </row>
    <row r="44" spans="1:22" ht="15">
      <c r="A44" s="2083" t="s">
        <v>2027</v>
      </c>
      <c r="B44" s="535">
        <v>16</v>
      </c>
      <c r="C44" s="536">
        <v>25</v>
      </c>
      <c r="D44" s="2085">
        <v>30</v>
      </c>
      <c r="E44" s="537">
        <v>0.9</v>
      </c>
      <c r="F44" s="521" t="s">
        <v>604</v>
      </c>
      <c r="G44" s="535" t="s">
        <v>292</v>
      </c>
      <c r="H44" s="536" t="s">
        <v>357</v>
      </c>
      <c r="I44" s="536" t="s">
        <v>691</v>
      </c>
      <c r="J44" s="536" t="s">
        <v>692</v>
      </c>
      <c r="K44" s="536" t="s">
        <v>697</v>
      </c>
      <c r="L44" s="66" t="s">
        <v>785</v>
      </c>
      <c r="M44" s="525">
        <f t="shared" si="3"/>
        <v>7.64</v>
      </c>
      <c r="N44" s="295">
        <v>1.3</v>
      </c>
      <c r="O44" s="295">
        <v>6</v>
      </c>
      <c r="P44" s="295">
        <v>0.2</v>
      </c>
      <c r="Q44" s="295">
        <v>0.1</v>
      </c>
      <c r="R44" s="65"/>
      <c r="S44" s="531"/>
      <c r="T44" s="65"/>
      <c r="U44" s="531">
        <v>0.04</v>
      </c>
      <c r="V44" s="328"/>
    </row>
    <row r="45" spans="1:22" ht="15">
      <c r="A45" s="2083" t="s">
        <v>2027</v>
      </c>
      <c r="B45" s="535">
        <v>17</v>
      </c>
      <c r="C45" s="536">
        <v>25</v>
      </c>
      <c r="D45" s="2085">
        <v>50</v>
      </c>
      <c r="E45" s="537">
        <v>1</v>
      </c>
      <c r="F45" s="521" t="s">
        <v>164</v>
      </c>
      <c r="G45" s="535" t="s">
        <v>304</v>
      </c>
      <c r="H45" s="536" t="s">
        <v>357</v>
      </c>
      <c r="I45" s="536" t="s">
        <v>691</v>
      </c>
      <c r="J45" s="536" t="s">
        <v>692</v>
      </c>
      <c r="K45" s="536" t="s">
        <v>697</v>
      </c>
      <c r="L45" s="913" t="s">
        <v>997</v>
      </c>
      <c r="M45" s="525">
        <f t="shared" si="3"/>
        <v>7.54</v>
      </c>
      <c r="N45" s="295">
        <v>5.7</v>
      </c>
      <c r="O45" s="295"/>
      <c r="P45" s="295">
        <v>1.7</v>
      </c>
      <c r="Q45" s="295">
        <v>0.1</v>
      </c>
      <c r="R45" s="65"/>
      <c r="S45" s="65"/>
      <c r="T45" s="65"/>
      <c r="U45" s="531">
        <v>0.04</v>
      </c>
      <c r="V45" s="328"/>
    </row>
    <row r="46" spans="1:22" ht="15">
      <c r="A46" s="2083" t="s">
        <v>2027</v>
      </c>
      <c r="B46" s="535">
        <v>18</v>
      </c>
      <c r="C46" s="536">
        <v>34</v>
      </c>
      <c r="D46" s="2084" t="s">
        <v>2033</v>
      </c>
      <c r="E46" s="537">
        <v>0.9</v>
      </c>
      <c r="F46" s="521" t="s">
        <v>604</v>
      </c>
      <c r="G46" s="535" t="s">
        <v>298</v>
      </c>
      <c r="H46" s="536" t="s">
        <v>357</v>
      </c>
      <c r="I46" s="536" t="s">
        <v>691</v>
      </c>
      <c r="J46" s="536" t="s">
        <v>692</v>
      </c>
      <c r="K46" s="536" t="s">
        <v>697</v>
      </c>
      <c r="L46" s="66" t="s">
        <v>784</v>
      </c>
      <c r="M46" s="525">
        <f t="shared" si="3"/>
        <v>7.54</v>
      </c>
      <c r="N46" s="295"/>
      <c r="O46" s="295">
        <v>6</v>
      </c>
      <c r="P46" s="295">
        <v>0.2</v>
      </c>
      <c r="Q46" s="295"/>
      <c r="R46" s="65"/>
      <c r="S46" s="65">
        <v>1.3</v>
      </c>
      <c r="T46" s="65"/>
      <c r="U46" s="531">
        <v>0.04</v>
      </c>
      <c r="V46" s="328"/>
    </row>
    <row r="47" spans="1:22" ht="15">
      <c r="A47" s="2083" t="s">
        <v>2027</v>
      </c>
      <c r="B47" s="535">
        <v>19</v>
      </c>
      <c r="C47" s="536">
        <v>26</v>
      </c>
      <c r="D47" s="2084" t="s">
        <v>2034</v>
      </c>
      <c r="E47" s="537">
        <v>1</v>
      </c>
      <c r="F47" s="521" t="s">
        <v>604</v>
      </c>
      <c r="G47" s="535" t="s">
        <v>298</v>
      </c>
      <c r="H47" s="536" t="s">
        <v>357</v>
      </c>
      <c r="I47" s="536" t="s">
        <v>691</v>
      </c>
      <c r="J47" s="536" t="s">
        <v>692</v>
      </c>
      <c r="K47" s="536" t="s">
        <v>697</v>
      </c>
      <c r="L47" s="66" t="s">
        <v>784</v>
      </c>
      <c r="M47" s="525">
        <f t="shared" si="3"/>
        <v>8.34</v>
      </c>
      <c r="N47" s="295"/>
      <c r="O47" s="295">
        <v>6.7</v>
      </c>
      <c r="P47" s="295">
        <v>0.2</v>
      </c>
      <c r="Q47" s="295"/>
      <c r="R47" s="65"/>
      <c r="S47" s="65">
        <v>1.4</v>
      </c>
      <c r="T47" s="65"/>
      <c r="U47" s="531">
        <v>0.04</v>
      </c>
      <c r="V47" s="328"/>
    </row>
    <row r="48" spans="1:22" ht="15">
      <c r="A48" s="2083" t="s">
        <v>2027</v>
      </c>
      <c r="B48" s="535">
        <v>20</v>
      </c>
      <c r="C48" s="536">
        <v>26</v>
      </c>
      <c r="D48" s="2084" t="s">
        <v>2035</v>
      </c>
      <c r="E48" s="537">
        <v>1</v>
      </c>
      <c r="F48" s="521" t="s">
        <v>604</v>
      </c>
      <c r="G48" s="535" t="s">
        <v>298</v>
      </c>
      <c r="H48" s="536" t="s">
        <v>357</v>
      </c>
      <c r="I48" s="536" t="s">
        <v>691</v>
      </c>
      <c r="J48" s="536" t="s">
        <v>692</v>
      </c>
      <c r="K48" s="536" t="s">
        <v>697</v>
      </c>
      <c r="L48" s="66" t="s">
        <v>784</v>
      </c>
      <c r="M48" s="525">
        <f t="shared" si="3"/>
        <v>8.34</v>
      </c>
      <c r="N48" s="295"/>
      <c r="O48" s="295">
        <v>6.7</v>
      </c>
      <c r="P48" s="295">
        <v>0.2</v>
      </c>
      <c r="Q48" s="295"/>
      <c r="R48" s="65"/>
      <c r="S48" s="65">
        <v>1.4</v>
      </c>
      <c r="T48" s="65"/>
      <c r="U48" s="531">
        <v>0.04</v>
      </c>
      <c r="V48" s="328"/>
    </row>
    <row r="49" spans="1:22" ht="15">
      <c r="A49" s="2083" t="s">
        <v>2027</v>
      </c>
      <c r="B49" s="535">
        <v>21</v>
      </c>
      <c r="C49" s="536">
        <v>87</v>
      </c>
      <c r="D49" s="2084" t="s">
        <v>2036</v>
      </c>
      <c r="E49" s="537">
        <v>0.5</v>
      </c>
      <c r="F49" s="521" t="s">
        <v>604</v>
      </c>
      <c r="G49" s="535" t="s">
        <v>298</v>
      </c>
      <c r="H49" s="536" t="s">
        <v>357</v>
      </c>
      <c r="I49" s="536" t="s">
        <v>691</v>
      </c>
      <c r="J49" s="536" t="s">
        <v>692</v>
      </c>
      <c r="K49" s="536" t="s">
        <v>697</v>
      </c>
      <c r="L49" s="66" t="s">
        <v>784</v>
      </c>
      <c r="M49" s="525">
        <f t="shared" si="3"/>
        <v>4.119999999999999</v>
      </c>
      <c r="N49" s="295"/>
      <c r="O49" s="295">
        <v>3.3</v>
      </c>
      <c r="P49" s="295">
        <v>0.1</v>
      </c>
      <c r="Q49" s="295"/>
      <c r="R49" s="65"/>
      <c r="S49" s="65">
        <v>0.7</v>
      </c>
      <c r="T49" s="65"/>
      <c r="U49" s="531">
        <v>0.02</v>
      </c>
      <c r="V49" s="328"/>
    </row>
    <row r="50" spans="1:22" ht="15">
      <c r="A50" s="2083" t="s">
        <v>2027</v>
      </c>
      <c r="B50" s="535">
        <v>22</v>
      </c>
      <c r="C50" s="536">
        <v>17</v>
      </c>
      <c r="D50" s="2085">
        <v>14</v>
      </c>
      <c r="E50" s="537">
        <v>0.4</v>
      </c>
      <c r="F50" s="521" t="s">
        <v>164</v>
      </c>
      <c r="G50" s="535" t="s">
        <v>292</v>
      </c>
      <c r="H50" s="536" t="s">
        <v>357</v>
      </c>
      <c r="I50" s="536" t="s">
        <v>691</v>
      </c>
      <c r="J50" s="536" t="s">
        <v>692</v>
      </c>
      <c r="K50" s="536" t="s">
        <v>697</v>
      </c>
      <c r="L50" s="913" t="s">
        <v>997</v>
      </c>
      <c r="M50" s="525">
        <f t="shared" si="3"/>
        <v>3.02</v>
      </c>
      <c r="N50" s="295">
        <v>2.3</v>
      </c>
      <c r="O50" s="295"/>
      <c r="P50" s="295">
        <v>0.7</v>
      </c>
      <c r="Q50" s="295"/>
      <c r="R50" s="65"/>
      <c r="S50" s="531"/>
      <c r="T50" s="65"/>
      <c r="U50" s="531">
        <v>0.02</v>
      </c>
      <c r="V50" s="328"/>
    </row>
    <row r="51" spans="1:22" ht="15">
      <c r="A51" s="2083" t="s">
        <v>2027</v>
      </c>
      <c r="B51" s="535">
        <v>23</v>
      </c>
      <c r="C51" s="536">
        <v>21</v>
      </c>
      <c r="D51" s="2085">
        <v>8</v>
      </c>
      <c r="E51" s="537">
        <v>1</v>
      </c>
      <c r="F51" s="521" t="s">
        <v>164</v>
      </c>
      <c r="G51" s="535" t="s">
        <v>292</v>
      </c>
      <c r="H51" s="536" t="s">
        <v>357</v>
      </c>
      <c r="I51" s="536" t="s">
        <v>691</v>
      </c>
      <c r="J51" s="536" t="s">
        <v>692</v>
      </c>
      <c r="K51" s="536" t="s">
        <v>697</v>
      </c>
      <c r="L51" s="913" t="s">
        <v>997</v>
      </c>
      <c r="M51" s="525">
        <f t="shared" si="3"/>
        <v>7.21</v>
      </c>
      <c r="N51" s="295">
        <v>5.7</v>
      </c>
      <c r="O51" s="295"/>
      <c r="P51" s="295">
        <v>1.37</v>
      </c>
      <c r="Q51" s="295">
        <v>0.1</v>
      </c>
      <c r="R51" s="65"/>
      <c r="S51" s="65"/>
      <c r="T51" s="65"/>
      <c r="U51" s="531">
        <v>0.04</v>
      </c>
      <c r="V51" s="328"/>
    </row>
    <row r="52" spans="1:22" ht="15">
      <c r="A52" s="326" t="s">
        <v>204</v>
      </c>
      <c r="B52" s="536"/>
      <c r="C52" s="65"/>
      <c r="D52" s="65"/>
      <c r="E52" s="540">
        <f>E51+E50+E49+E48+E47+E46+E45+E44+E43+E42+E41+E40+E39+E38+E37+E36+E35+E34+E33+E32+E31+E30+E29</f>
        <v>21.2</v>
      </c>
      <c r="F52" s="326"/>
      <c r="G52" s="326"/>
      <c r="H52" s="326"/>
      <c r="I52" s="326"/>
      <c r="J52" s="326"/>
      <c r="K52" s="326"/>
      <c r="L52" s="326"/>
      <c r="M52" s="716">
        <f>M51+M50+M49+M48+M47+M46+M45+M44+M43+M42+M41+M40+M39+M38+M37+M36+M35+M34+M33+M32+M31+M30+M29</f>
        <v>175.35999999999999</v>
      </c>
      <c r="N52" s="329">
        <f aca="true" t="shared" si="4" ref="N52:V52">N51+N50+N49+N48+N47+N46+N45+N44+N43+N42+N41+N40+N39+N38+N37+N36+N35+N34+N33+N32+N31+N30+N29</f>
        <v>32.529999999999994</v>
      </c>
      <c r="O52" s="329">
        <f t="shared" si="4"/>
        <v>122.70000000000002</v>
      </c>
      <c r="P52" s="329">
        <f t="shared" si="4"/>
        <v>7.6700000000000035</v>
      </c>
      <c r="Q52" s="329">
        <f t="shared" si="4"/>
        <v>1.3</v>
      </c>
      <c r="R52" s="329">
        <f t="shared" si="4"/>
        <v>0</v>
      </c>
      <c r="S52" s="329">
        <f t="shared" si="4"/>
        <v>10.3</v>
      </c>
      <c r="T52" s="329">
        <f t="shared" si="4"/>
        <v>0</v>
      </c>
      <c r="U52" s="329">
        <f t="shared" si="4"/>
        <v>0.8600000000000002</v>
      </c>
      <c r="V52" s="329">
        <f t="shared" si="4"/>
        <v>0</v>
      </c>
    </row>
    <row r="53" spans="1:22" ht="15">
      <c r="A53" s="293"/>
      <c r="B53" s="611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</row>
    <row r="54" spans="1:22" ht="15">
      <c r="A54" s="293" t="s">
        <v>34</v>
      </c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</row>
    <row r="55" spans="1:22" ht="15">
      <c r="A55" s="2087" t="s">
        <v>2037</v>
      </c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66"/>
      <c r="M55" s="328"/>
      <c r="N55" s="951" t="s">
        <v>168</v>
      </c>
      <c r="O55" s="951" t="s">
        <v>289</v>
      </c>
      <c r="P55" s="951" t="s">
        <v>261</v>
      </c>
      <c r="Q55" s="951" t="s">
        <v>259</v>
      </c>
      <c r="R55" s="951" t="s">
        <v>291</v>
      </c>
      <c r="S55" s="951" t="s">
        <v>290</v>
      </c>
      <c r="T55" s="328" t="s">
        <v>630</v>
      </c>
      <c r="U55" s="951" t="s">
        <v>681</v>
      </c>
      <c r="V55" s="951"/>
    </row>
    <row r="56" spans="1:22" ht="15">
      <c r="A56" s="2088" t="s">
        <v>2027</v>
      </c>
      <c r="B56" s="528">
        <v>1</v>
      </c>
      <c r="C56" s="528">
        <v>27</v>
      </c>
      <c r="D56" s="528">
        <v>4</v>
      </c>
      <c r="E56" s="529">
        <v>1</v>
      </c>
      <c r="F56" s="528" t="s">
        <v>604</v>
      </c>
      <c r="G56" s="2089" t="s">
        <v>292</v>
      </c>
      <c r="H56" s="610" t="s">
        <v>357</v>
      </c>
      <c r="I56" s="610" t="s">
        <v>691</v>
      </c>
      <c r="J56" s="610" t="s">
        <v>692</v>
      </c>
      <c r="K56" s="528" t="s">
        <v>2038</v>
      </c>
      <c r="L56" s="610" t="s">
        <v>787</v>
      </c>
      <c r="M56" s="530">
        <f>SUM(N56:U56)</f>
        <v>8.4</v>
      </c>
      <c r="N56" s="645">
        <v>1.7</v>
      </c>
      <c r="O56" s="2090">
        <v>6.7</v>
      </c>
      <c r="P56" s="2091"/>
      <c r="Q56" s="2092"/>
      <c r="R56" s="2093"/>
      <c r="S56" s="2093"/>
      <c r="T56" s="2094"/>
      <c r="U56" s="2094"/>
      <c r="V56" s="610"/>
    </row>
    <row r="57" spans="1:22" ht="15">
      <c r="A57" s="326" t="s">
        <v>204</v>
      </c>
      <c r="B57" s="66"/>
      <c r="C57" s="66"/>
      <c r="D57" s="66"/>
      <c r="E57" s="2096">
        <f>E56</f>
        <v>1</v>
      </c>
      <c r="F57" s="66"/>
      <c r="G57" s="66"/>
      <c r="H57" s="66"/>
      <c r="I57" s="66"/>
      <c r="J57" s="66"/>
      <c r="K57" s="66"/>
      <c r="L57" s="66"/>
      <c r="M57" s="2095">
        <f>M56</f>
        <v>8.4</v>
      </c>
      <c r="N57" s="65">
        <f aca="true" t="shared" si="5" ref="N57:V57">N56</f>
        <v>1.7</v>
      </c>
      <c r="O57" s="65">
        <f t="shared" si="5"/>
        <v>6.7</v>
      </c>
      <c r="P57" s="65">
        <f t="shared" si="5"/>
        <v>0</v>
      </c>
      <c r="Q57" s="65">
        <f t="shared" si="5"/>
        <v>0</v>
      </c>
      <c r="R57" s="65">
        <f t="shared" si="5"/>
        <v>0</v>
      </c>
      <c r="S57" s="65">
        <f t="shared" si="5"/>
        <v>0</v>
      </c>
      <c r="T57" s="65">
        <f t="shared" si="5"/>
        <v>0</v>
      </c>
      <c r="U57" s="65">
        <f t="shared" si="5"/>
        <v>0</v>
      </c>
      <c r="V57" s="65">
        <f t="shared" si="5"/>
        <v>0</v>
      </c>
    </row>
    <row r="58" spans="1:22" ht="15">
      <c r="A58" s="2097" t="s">
        <v>35</v>
      </c>
      <c r="B58" s="293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3"/>
      <c r="N58" s="951" t="s">
        <v>168</v>
      </c>
      <c r="O58" s="951" t="s">
        <v>289</v>
      </c>
      <c r="P58" s="951" t="s">
        <v>261</v>
      </c>
      <c r="Q58" s="951" t="s">
        <v>259</v>
      </c>
      <c r="R58" s="951" t="s">
        <v>291</v>
      </c>
      <c r="S58" s="951" t="s">
        <v>290</v>
      </c>
      <c r="T58" s="328" t="s">
        <v>630</v>
      </c>
      <c r="U58" s="951" t="s">
        <v>681</v>
      </c>
      <c r="V58" s="328" t="s">
        <v>159</v>
      </c>
    </row>
    <row r="59" spans="1:22" ht="15">
      <c r="A59" s="915" t="s">
        <v>786</v>
      </c>
      <c r="B59" s="65">
        <v>1</v>
      </c>
      <c r="C59" s="957">
        <v>43</v>
      </c>
      <c r="D59" s="957">
        <v>6</v>
      </c>
      <c r="E59" s="958">
        <v>1</v>
      </c>
      <c r="F59" s="521" t="s">
        <v>604</v>
      </c>
      <c r="G59" s="957" t="s">
        <v>292</v>
      </c>
      <c r="H59" s="65" t="s">
        <v>57</v>
      </c>
      <c r="I59" s="66" t="s">
        <v>998</v>
      </c>
      <c r="J59" s="66" t="s">
        <v>692</v>
      </c>
      <c r="K59" s="66" t="s">
        <v>36</v>
      </c>
      <c r="L59" s="66" t="s">
        <v>787</v>
      </c>
      <c r="M59" s="525">
        <f aca="true" t="shared" si="6" ref="M59:M90">SUM(N59:U59)</f>
        <v>8.42</v>
      </c>
      <c r="N59" s="295">
        <v>1.7</v>
      </c>
      <c r="O59" s="295">
        <v>6.7</v>
      </c>
      <c r="P59" s="65"/>
      <c r="Q59" s="65"/>
      <c r="R59" s="65"/>
      <c r="S59" s="295"/>
      <c r="T59" s="65"/>
      <c r="U59" s="65">
        <v>0.02</v>
      </c>
      <c r="V59" s="66"/>
    </row>
    <row r="60" spans="1:22" ht="15">
      <c r="A60" s="915" t="s">
        <v>786</v>
      </c>
      <c r="B60" s="65">
        <v>2</v>
      </c>
      <c r="C60" s="957">
        <v>59</v>
      </c>
      <c r="D60" s="957">
        <v>14</v>
      </c>
      <c r="E60" s="958">
        <v>1</v>
      </c>
      <c r="F60" s="521" t="s">
        <v>604</v>
      </c>
      <c r="G60" s="957" t="s">
        <v>292</v>
      </c>
      <c r="H60" s="65" t="s">
        <v>57</v>
      </c>
      <c r="I60" s="66" t="s">
        <v>998</v>
      </c>
      <c r="J60" s="66" t="s">
        <v>692</v>
      </c>
      <c r="K60" s="66" t="s">
        <v>36</v>
      </c>
      <c r="L60" s="66" t="s">
        <v>787</v>
      </c>
      <c r="M60" s="525">
        <f t="shared" si="6"/>
        <v>8.42</v>
      </c>
      <c r="N60" s="295">
        <v>1.7</v>
      </c>
      <c r="O60" s="295">
        <v>6.7</v>
      </c>
      <c r="P60" s="295"/>
      <c r="Q60" s="295"/>
      <c r="R60" s="65"/>
      <c r="S60" s="295"/>
      <c r="T60" s="295"/>
      <c r="U60" s="65">
        <v>0.02</v>
      </c>
      <c r="V60" s="66"/>
    </row>
    <row r="61" spans="1:22" ht="15">
      <c r="A61" s="915" t="s">
        <v>786</v>
      </c>
      <c r="B61" s="65">
        <v>3</v>
      </c>
      <c r="C61" s="957">
        <v>43</v>
      </c>
      <c r="D61" s="2084" t="s">
        <v>2039</v>
      </c>
      <c r="E61" s="958">
        <v>1</v>
      </c>
      <c r="F61" s="521" t="s">
        <v>604</v>
      </c>
      <c r="G61" s="957" t="s">
        <v>292</v>
      </c>
      <c r="H61" s="65" t="s">
        <v>57</v>
      </c>
      <c r="I61" s="66" t="s">
        <v>998</v>
      </c>
      <c r="J61" s="66" t="s">
        <v>692</v>
      </c>
      <c r="K61" s="66" t="s">
        <v>36</v>
      </c>
      <c r="L61" s="66" t="s">
        <v>787</v>
      </c>
      <c r="M61" s="525">
        <f t="shared" si="6"/>
        <v>8.42</v>
      </c>
      <c r="N61" s="295">
        <v>1.7</v>
      </c>
      <c r="O61" s="295">
        <v>6.7</v>
      </c>
      <c r="P61" s="295"/>
      <c r="Q61" s="531"/>
      <c r="R61" s="295"/>
      <c r="S61" s="295"/>
      <c r="T61" s="295"/>
      <c r="U61" s="65">
        <v>0.02</v>
      </c>
      <c r="V61" s="66"/>
    </row>
    <row r="62" spans="1:22" ht="15">
      <c r="A62" s="915" t="s">
        <v>786</v>
      </c>
      <c r="B62" s="65">
        <v>4</v>
      </c>
      <c r="C62" s="957">
        <v>43</v>
      </c>
      <c r="D62" s="2084" t="s">
        <v>2040</v>
      </c>
      <c r="E62" s="958">
        <v>1</v>
      </c>
      <c r="F62" s="521" t="s">
        <v>604</v>
      </c>
      <c r="G62" s="957" t="s">
        <v>292</v>
      </c>
      <c r="H62" s="65" t="s">
        <v>57</v>
      </c>
      <c r="I62" s="66" t="s">
        <v>998</v>
      </c>
      <c r="J62" s="66" t="s">
        <v>692</v>
      </c>
      <c r="K62" s="66" t="s">
        <v>36</v>
      </c>
      <c r="L62" s="66" t="s">
        <v>787</v>
      </c>
      <c r="M62" s="525">
        <f t="shared" si="6"/>
        <v>8.42</v>
      </c>
      <c r="N62" s="295">
        <v>1.7</v>
      </c>
      <c r="O62" s="295">
        <v>6.7</v>
      </c>
      <c r="P62" s="295"/>
      <c r="Q62" s="531"/>
      <c r="R62" s="295"/>
      <c r="S62" s="295"/>
      <c r="T62" s="917"/>
      <c r="U62" s="65">
        <v>0.02</v>
      </c>
      <c r="V62" s="538"/>
    </row>
    <row r="63" spans="1:22" ht="15">
      <c r="A63" s="915" t="s">
        <v>786</v>
      </c>
      <c r="B63" s="65">
        <v>5</v>
      </c>
      <c r="C63" s="957">
        <v>57</v>
      </c>
      <c r="D63" s="2098">
        <v>8</v>
      </c>
      <c r="E63" s="958">
        <v>1</v>
      </c>
      <c r="F63" s="521" t="s">
        <v>604</v>
      </c>
      <c r="G63" s="957" t="s">
        <v>292</v>
      </c>
      <c r="H63" s="65" t="s">
        <v>57</v>
      </c>
      <c r="I63" s="66" t="s">
        <v>998</v>
      </c>
      <c r="J63" s="66" t="s">
        <v>692</v>
      </c>
      <c r="K63" s="66" t="s">
        <v>36</v>
      </c>
      <c r="L63" s="66" t="s">
        <v>787</v>
      </c>
      <c r="M63" s="525">
        <f t="shared" si="6"/>
        <v>8.42</v>
      </c>
      <c r="N63" s="295">
        <v>1.7</v>
      </c>
      <c r="O63" s="295">
        <v>6.7</v>
      </c>
      <c r="P63" s="295"/>
      <c r="Q63" s="531"/>
      <c r="R63" s="295"/>
      <c r="S63" s="295"/>
      <c r="T63" s="295"/>
      <c r="U63" s="65">
        <v>0.02</v>
      </c>
      <c r="V63" s="66"/>
    </row>
    <row r="64" spans="1:22" ht="15">
      <c r="A64" s="915" t="s">
        <v>786</v>
      </c>
      <c r="B64" s="65">
        <v>6</v>
      </c>
      <c r="C64" s="957">
        <v>14</v>
      </c>
      <c r="D64" s="2084" t="s">
        <v>2041</v>
      </c>
      <c r="E64" s="958">
        <v>1</v>
      </c>
      <c r="F64" s="521" t="s">
        <v>604</v>
      </c>
      <c r="G64" s="957" t="s">
        <v>292</v>
      </c>
      <c r="H64" s="65" t="s">
        <v>57</v>
      </c>
      <c r="I64" s="66" t="s">
        <v>998</v>
      </c>
      <c r="J64" s="66" t="s">
        <v>692</v>
      </c>
      <c r="K64" s="66" t="s">
        <v>36</v>
      </c>
      <c r="L64" s="66" t="s">
        <v>787</v>
      </c>
      <c r="M64" s="525">
        <f t="shared" si="6"/>
        <v>8.42</v>
      </c>
      <c r="N64" s="295">
        <v>1.7</v>
      </c>
      <c r="O64" s="295">
        <v>6.7</v>
      </c>
      <c r="P64" s="295"/>
      <c r="Q64" s="531"/>
      <c r="R64" s="295"/>
      <c r="S64" s="295"/>
      <c r="T64" s="295"/>
      <c r="U64" s="65">
        <v>0.02</v>
      </c>
      <c r="V64" s="66"/>
    </row>
    <row r="65" spans="1:22" ht="15">
      <c r="A65" s="915" t="s">
        <v>786</v>
      </c>
      <c r="B65" s="65">
        <v>7</v>
      </c>
      <c r="C65" s="957">
        <v>16</v>
      </c>
      <c r="D65" s="2085">
        <v>21</v>
      </c>
      <c r="E65" s="958">
        <v>1</v>
      </c>
      <c r="F65" s="521" t="s">
        <v>604</v>
      </c>
      <c r="G65" s="957" t="s">
        <v>292</v>
      </c>
      <c r="H65" s="65" t="s">
        <v>57</v>
      </c>
      <c r="I65" s="66" t="s">
        <v>998</v>
      </c>
      <c r="J65" s="66" t="s">
        <v>692</v>
      </c>
      <c r="K65" s="66" t="s">
        <v>36</v>
      </c>
      <c r="L65" s="66" t="s">
        <v>787</v>
      </c>
      <c r="M65" s="525">
        <f t="shared" si="6"/>
        <v>8.42</v>
      </c>
      <c r="N65" s="295">
        <v>1.7</v>
      </c>
      <c r="O65" s="295">
        <v>6.7</v>
      </c>
      <c r="P65" s="295"/>
      <c r="Q65" s="295"/>
      <c r="R65" s="295"/>
      <c r="S65" s="295"/>
      <c r="T65" s="295"/>
      <c r="U65" s="65">
        <v>0.02</v>
      </c>
      <c r="V65" s="66"/>
    </row>
    <row r="66" spans="1:22" ht="15">
      <c r="A66" s="915" t="s">
        <v>786</v>
      </c>
      <c r="B66" s="65">
        <v>8</v>
      </c>
      <c r="C66" s="957">
        <v>13</v>
      </c>
      <c r="D66" s="2085">
        <v>5</v>
      </c>
      <c r="E66" s="958">
        <v>1</v>
      </c>
      <c r="F66" s="521" t="s">
        <v>604</v>
      </c>
      <c r="G66" s="957" t="s">
        <v>292</v>
      </c>
      <c r="H66" s="65" t="s">
        <v>57</v>
      </c>
      <c r="I66" s="66" t="s">
        <v>998</v>
      </c>
      <c r="J66" s="66" t="s">
        <v>692</v>
      </c>
      <c r="K66" s="66" t="s">
        <v>36</v>
      </c>
      <c r="L66" s="66" t="s">
        <v>787</v>
      </c>
      <c r="M66" s="525">
        <f t="shared" si="6"/>
        <v>8.42</v>
      </c>
      <c r="N66" s="295">
        <v>1.7</v>
      </c>
      <c r="O66" s="295">
        <v>6.7</v>
      </c>
      <c r="P66" s="295"/>
      <c r="Q66" s="295"/>
      <c r="R66" s="295"/>
      <c r="S66" s="295"/>
      <c r="T66" s="295"/>
      <c r="U66" s="65">
        <v>0.02</v>
      </c>
      <c r="V66" s="66"/>
    </row>
    <row r="67" spans="1:22" ht="15">
      <c r="A67" s="915" t="s">
        <v>786</v>
      </c>
      <c r="B67" s="65">
        <v>9</v>
      </c>
      <c r="C67" s="957">
        <v>42</v>
      </c>
      <c r="D67" s="911" t="s">
        <v>1001</v>
      </c>
      <c r="E67" s="958">
        <v>1</v>
      </c>
      <c r="F67" s="521" t="s">
        <v>604</v>
      </c>
      <c r="G67" s="957" t="s">
        <v>292</v>
      </c>
      <c r="H67" s="65" t="s">
        <v>57</v>
      </c>
      <c r="I67" s="66" t="s">
        <v>998</v>
      </c>
      <c r="J67" s="66" t="s">
        <v>692</v>
      </c>
      <c r="K67" s="66" t="s">
        <v>36</v>
      </c>
      <c r="L67" s="66" t="s">
        <v>787</v>
      </c>
      <c r="M67" s="525">
        <f t="shared" si="6"/>
        <v>8.42</v>
      </c>
      <c r="N67" s="295">
        <v>1.7</v>
      </c>
      <c r="O67" s="295">
        <v>6.7</v>
      </c>
      <c r="P67" s="295"/>
      <c r="Q67" s="295"/>
      <c r="R67" s="295"/>
      <c r="S67" s="295"/>
      <c r="T67" s="295"/>
      <c r="U67" s="65">
        <v>0.02</v>
      </c>
      <c r="V67" s="66"/>
    </row>
    <row r="68" spans="1:22" ht="15">
      <c r="A68" s="915" t="s">
        <v>786</v>
      </c>
      <c r="B68" s="65">
        <v>10</v>
      </c>
      <c r="C68" s="957">
        <v>57</v>
      </c>
      <c r="D68" s="911" t="s">
        <v>367</v>
      </c>
      <c r="E68" s="958">
        <v>0.9</v>
      </c>
      <c r="F68" s="521" t="s">
        <v>604</v>
      </c>
      <c r="G68" s="957" t="s">
        <v>292</v>
      </c>
      <c r="H68" s="65" t="s">
        <v>57</v>
      </c>
      <c r="I68" s="66" t="s">
        <v>998</v>
      </c>
      <c r="J68" s="66" t="s">
        <v>692</v>
      </c>
      <c r="K68" s="66" t="s">
        <v>36</v>
      </c>
      <c r="L68" s="66" t="s">
        <v>787</v>
      </c>
      <c r="M68" s="525">
        <f t="shared" si="6"/>
        <v>7.52</v>
      </c>
      <c r="N68" s="295">
        <v>1.5</v>
      </c>
      <c r="O68" s="295">
        <v>6</v>
      </c>
      <c r="P68" s="295"/>
      <c r="Q68" s="295"/>
      <c r="R68" s="295"/>
      <c r="S68" s="295"/>
      <c r="T68" s="295"/>
      <c r="U68" s="65">
        <v>0.02</v>
      </c>
      <c r="V68" s="66"/>
    </row>
    <row r="69" spans="1:22" ht="15">
      <c r="A69" s="915" t="s">
        <v>786</v>
      </c>
      <c r="B69" s="65">
        <v>11</v>
      </c>
      <c r="C69" s="957">
        <v>22</v>
      </c>
      <c r="D69" s="2084" t="s">
        <v>2039</v>
      </c>
      <c r="E69" s="958">
        <v>0.9</v>
      </c>
      <c r="F69" s="521" t="s">
        <v>604</v>
      </c>
      <c r="G69" s="957" t="s">
        <v>298</v>
      </c>
      <c r="H69" s="65" t="s">
        <v>57</v>
      </c>
      <c r="I69" s="66" t="s">
        <v>998</v>
      </c>
      <c r="J69" s="66" t="s">
        <v>692</v>
      </c>
      <c r="K69" s="66" t="s">
        <v>36</v>
      </c>
      <c r="L69" s="66" t="s">
        <v>787</v>
      </c>
      <c r="M69" s="525">
        <f t="shared" si="6"/>
        <v>7.52</v>
      </c>
      <c r="N69" s="295">
        <v>1.5</v>
      </c>
      <c r="O69" s="295">
        <v>6</v>
      </c>
      <c r="P69" s="295"/>
      <c r="Q69" s="531"/>
      <c r="R69" s="295"/>
      <c r="S69" s="295"/>
      <c r="T69" s="295"/>
      <c r="U69" s="65">
        <v>0.02</v>
      </c>
      <c r="V69" s="66"/>
    </row>
    <row r="70" spans="1:22" ht="15">
      <c r="A70" s="915" t="s">
        <v>786</v>
      </c>
      <c r="B70" s="65">
        <v>12</v>
      </c>
      <c r="C70" s="957">
        <v>22</v>
      </c>
      <c r="D70" s="2084" t="s">
        <v>2040</v>
      </c>
      <c r="E70" s="958">
        <v>0.9</v>
      </c>
      <c r="F70" s="521" t="s">
        <v>604</v>
      </c>
      <c r="G70" s="957" t="s">
        <v>298</v>
      </c>
      <c r="H70" s="65" t="s">
        <v>57</v>
      </c>
      <c r="I70" s="66" t="s">
        <v>998</v>
      </c>
      <c r="J70" s="66" t="s">
        <v>692</v>
      </c>
      <c r="K70" s="66" t="s">
        <v>36</v>
      </c>
      <c r="L70" s="66" t="s">
        <v>787</v>
      </c>
      <c r="M70" s="525">
        <f t="shared" si="6"/>
        <v>7.52</v>
      </c>
      <c r="N70" s="295">
        <v>1.5</v>
      </c>
      <c r="O70" s="295">
        <v>6</v>
      </c>
      <c r="P70" s="295"/>
      <c r="Q70" s="295"/>
      <c r="R70" s="295"/>
      <c r="S70" s="295"/>
      <c r="T70" s="295"/>
      <c r="U70" s="65">
        <v>0.02</v>
      </c>
      <c r="V70" s="66"/>
    </row>
    <row r="71" spans="1:22" ht="15">
      <c r="A71" s="915" t="s">
        <v>786</v>
      </c>
      <c r="B71" s="65">
        <v>13</v>
      </c>
      <c r="C71" s="957">
        <v>57</v>
      </c>
      <c r="D71" s="957">
        <v>18</v>
      </c>
      <c r="E71" s="958">
        <v>0.8</v>
      </c>
      <c r="F71" s="521" t="s">
        <v>604</v>
      </c>
      <c r="G71" s="957" t="s">
        <v>292</v>
      </c>
      <c r="H71" s="65" t="s">
        <v>57</v>
      </c>
      <c r="I71" s="66" t="s">
        <v>998</v>
      </c>
      <c r="J71" s="66" t="s">
        <v>692</v>
      </c>
      <c r="K71" s="66" t="s">
        <v>36</v>
      </c>
      <c r="L71" s="66" t="s">
        <v>787</v>
      </c>
      <c r="M71" s="525">
        <f t="shared" si="6"/>
        <v>6.72</v>
      </c>
      <c r="N71" s="295">
        <v>1.3</v>
      </c>
      <c r="O71" s="295">
        <v>5.4</v>
      </c>
      <c r="P71" s="295"/>
      <c r="Q71" s="295"/>
      <c r="R71" s="295"/>
      <c r="S71" s="295"/>
      <c r="T71" s="295"/>
      <c r="U71" s="65">
        <v>0.02</v>
      </c>
      <c r="V71" s="66"/>
    </row>
    <row r="72" spans="1:22" ht="15">
      <c r="A72" s="915" t="s">
        <v>786</v>
      </c>
      <c r="B72" s="65">
        <v>14</v>
      </c>
      <c r="C72" s="957">
        <v>9</v>
      </c>
      <c r="D72" s="957">
        <v>11</v>
      </c>
      <c r="E72" s="958">
        <v>0.8</v>
      </c>
      <c r="F72" s="521" t="s">
        <v>604</v>
      </c>
      <c r="G72" s="957" t="s">
        <v>292</v>
      </c>
      <c r="H72" s="65" t="s">
        <v>57</v>
      </c>
      <c r="I72" s="66" t="s">
        <v>998</v>
      </c>
      <c r="J72" s="66" t="s">
        <v>692</v>
      </c>
      <c r="K72" s="66" t="s">
        <v>36</v>
      </c>
      <c r="L72" s="66" t="s">
        <v>787</v>
      </c>
      <c r="M72" s="525">
        <f t="shared" si="6"/>
        <v>6.72</v>
      </c>
      <c r="N72" s="295">
        <v>1.3</v>
      </c>
      <c r="O72" s="295">
        <v>5.4</v>
      </c>
      <c r="P72" s="295"/>
      <c r="Q72" s="295"/>
      <c r="R72" s="295"/>
      <c r="S72" s="295"/>
      <c r="T72" s="295"/>
      <c r="U72" s="65">
        <v>0.02</v>
      </c>
      <c r="V72" s="66"/>
    </row>
    <row r="73" spans="1:22" ht="15">
      <c r="A73" s="915" t="s">
        <v>786</v>
      </c>
      <c r="B73" s="65">
        <v>15</v>
      </c>
      <c r="C73" s="65">
        <v>58</v>
      </c>
      <c r="D73" s="65">
        <v>17</v>
      </c>
      <c r="E73" s="295">
        <v>0.7</v>
      </c>
      <c r="F73" s="521" t="s">
        <v>604</v>
      </c>
      <c r="G73" s="957" t="s">
        <v>292</v>
      </c>
      <c r="H73" s="65" t="s">
        <v>357</v>
      </c>
      <c r="I73" s="66" t="s">
        <v>998</v>
      </c>
      <c r="J73" s="66" t="s">
        <v>692</v>
      </c>
      <c r="K73" s="66" t="s">
        <v>36</v>
      </c>
      <c r="L73" s="66" t="s">
        <v>787</v>
      </c>
      <c r="M73" s="525">
        <f t="shared" si="6"/>
        <v>5.819999999999999</v>
      </c>
      <c r="N73" s="295">
        <v>1.2</v>
      </c>
      <c r="O73" s="295">
        <v>4.6</v>
      </c>
      <c r="P73" s="295"/>
      <c r="Q73" s="295"/>
      <c r="R73" s="295"/>
      <c r="S73" s="295"/>
      <c r="T73" s="295"/>
      <c r="U73" s="65">
        <v>0.02</v>
      </c>
      <c r="V73" s="66"/>
    </row>
    <row r="74" spans="1:22" ht="15">
      <c r="A74" s="915" t="s">
        <v>786</v>
      </c>
      <c r="B74" s="65">
        <v>16</v>
      </c>
      <c r="C74" s="65">
        <v>16</v>
      </c>
      <c r="D74" s="65">
        <v>13</v>
      </c>
      <c r="E74" s="295">
        <v>0.7</v>
      </c>
      <c r="F74" s="521" t="s">
        <v>604</v>
      </c>
      <c r="G74" s="957" t="s">
        <v>298</v>
      </c>
      <c r="H74" s="65" t="s">
        <v>357</v>
      </c>
      <c r="I74" s="66" t="s">
        <v>998</v>
      </c>
      <c r="J74" s="66" t="s">
        <v>692</v>
      </c>
      <c r="K74" s="66" t="s">
        <v>36</v>
      </c>
      <c r="L74" s="66" t="s">
        <v>787</v>
      </c>
      <c r="M74" s="525">
        <f t="shared" si="6"/>
        <v>5.819999999999999</v>
      </c>
      <c r="N74" s="295">
        <v>1.2</v>
      </c>
      <c r="O74" s="295">
        <v>4.6</v>
      </c>
      <c r="P74" s="918"/>
      <c r="Q74" s="918"/>
      <c r="R74" s="918"/>
      <c r="S74" s="918"/>
      <c r="T74" s="918"/>
      <c r="U74" s="65">
        <v>0.02</v>
      </c>
      <c r="V74" s="66"/>
    </row>
    <row r="75" spans="1:22" ht="15">
      <c r="A75" s="915" t="s">
        <v>786</v>
      </c>
      <c r="B75" s="65">
        <v>17</v>
      </c>
      <c r="C75" s="65">
        <v>14</v>
      </c>
      <c r="D75" s="2084" t="s">
        <v>2042</v>
      </c>
      <c r="E75" s="295">
        <v>0.7</v>
      </c>
      <c r="F75" s="521" t="s">
        <v>604</v>
      </c>
      <c r="G75" s="65" t="s">
        <v>292</v>
      </c>
      <c r="H75" s="65" t="s">
        <v>357</v>
      </c>
      <c r="I75" s="66" t="s">
        <v>998</v>
      </c>
      <c r="J75" s="66" t="s">
        <v>692</v>
      </c>
      <c r="K75" s="66" t="s">
        <v>36</v>
      </c>
      <c r="L75" s="66" t="s">
        <v>787</v>
      </c>
      <c r="M75" s="525">
        <f t="shared" si="6"/>
        <v>5.819999999999999</v>
      </c>
      <c r="N75" s="295">
        <v>1.2</v>
      </c>
      <c r="O75" s="295">
        <v>4.6</v>
      </c>
      <c r="P75" s="295"/>
      <c r="Q75" s="295"/>
      <c r="R75" s="295"/>
      <c r="S75" s="295"/>
      <c r="T75" s="295"/>
      <c r="U75" s="65">
        <v>0.02</v>
      </c>
      <c r="V75" s="66"/>
    </row>
    <row r="76" spans="1:22" ht="15">
      <c r="A76" s="915" t="s">
        <v>786</v>
      </c>
      <c r="B76" s="65">
        <v>18</v>
      </c>
      <c r="C76" s="65">
        <v>43</v>
      </c>
      <c r="D76" s="65">
        <v>8</v>
      </c>
      <c r="E76" s="295">
        <v>0.7</v>
      </c>
      <c r="F76" s="521" t="s">
        <v>604</v>
      </c>
      <c r="G76" s="957" t="s">
        <v>292</v>
      </c>
      <c r="H76" s="65" t="s">
        <v>357</v>
      </c>
      <c r="I76" s="66" t="s">
        <v>998</v>
      </c>
      <c r="J76" s="66" t="s">
        <v>692</v>
      </c>
      <c r="K76" s="66" t="s">
        <v>36</v>
      </c>
      <c r="L76" s="66" t="s">
        <v>787</v>
      </c>
      <c r="M76" s="525">
        <f t="shared" si="6"/>
        <v>5.819999999999999</v>
      </c>
      <c r="N76" s="295">
        <v>1.2</v>
      </c>
      <c r="O76" s="295">
        <v>4.6</v>
      </c>
      <c r="P76" s="295"/>
      <c r="Q76" s="295"/>
      <c r="R76" s="295"/>
      <c r="S76" s="295"/>
      <c r="T76" s="295"/>
      <c r="U76" s="65">
        <v>0.02</v>
      </c>
      <c r="V76" s="66"/>
    </row>
    <row r="77" spans="1:22" ht="15">
      <c r="A77" s="915" t="s">
        <v>786</v>
      </c>
      <c r="B77" s="65">
        <v>19</v>
      </c>
      <c r="C77" s="65">
        <v>34</v>
      </c>
      <c r="D77" s="65">
        <v>14</v>
      </c>
      <c r="E77" s="295">
        <v>0.4</v>
      </c>
      <c r="F77" s="521" t="s">
        <v>604</v>
      </c>
      <c r="G77" s="957" t="s">
        <v>292</v>
      </c>
      <c r="H77" s="65" t="s">
        <v>357</v>
      </c>
      <c r="I77" s="66" t="s">
        <v>998</v>
      </c>
      <c r="J77" s="66" t="s">
        <v>692</v>
      </c>
      <c r="K77" s="66" t="s">
        <v>36</v>
      </c>
      <c r="L77" s="66" t="s">
        <v>787</v>
      </c>
      <c r="M77" s="525">
        <f t="shared" si="6"/>
        <v>3.31</v>
      </c>
      <c r="N77" s="919">
        <v>0.6</v>
      </c>
      <c r="O77" s="919">
        <v>2.7</v>
      </c>
      <c r="P77" s="919"/>
      <c r="Q77" s="919"/>
      <c r="R77" s="919"/>
      <c r="S77" s="919"/>
      <c r="T77" s="919"/>
      <c r="U77" s="714">
        <v>0.01</v>
      </c>
      <c r="V77" s="66"/>
    </row>
    <row r="78" spans="1:22" ht="15">
      <c r="A78" s="915" t="s">
        <v>786</v>
      </c>
      <c r="B78" s="65">
        <v>20</v>
      </c>
      <c r="C78" s="65">
        <v>33</v>
      </c>
      <c r="D78" s="65">
        <v>17</v>
      </c>
      <c r="E78" s="295">
        <v>1</v>
      </c>
      <c r="F78" s="521" t="s">
        <v>604</v>
      </c>
      <c r="G78" s="957" t="s">
        <v>299</v>
      </c>
      <c r="H78" s="65" t="s">
        <v>357</v>
      </c>
      <c r="I78" s="66" t="s">
        <v>998</v>
      </c>
      <c r="J78" s="66" t="s">
        <v>692</v>
      </c>
      <c r="K78" s="66" t="s">
        <v>36</v>
      </c>
      <c r="L78" s="66" t="s">
        <v>37</v>
      </c>
      <c r="M78" s="525">
        <f t="shared" si="6"/>
        <v>8.42</v>
      </c>
      <c r="N78" s="919"/>
      <c r="O78" s="919">
        <v>6.7</v>
      </c>
      <c r="P78" s="919"/>
      <c r="Q78" s="919"/>
      <c r="R78" s="919"/>
      <c r="S78" s="919">
        <v>1.7</v>
      </c>
      <c r="T78" s="919"/>
      <c r="U78" s="714">
        <v>0.02</v>
      </c>
      <c r="V78" s="66"/>
    </row>
    <row r="79" spans="1:22" ht="15">
      <c r="A79" s="915" t="s">
        <v>786</v>
      </c>
      <c r="B79" s="65">
        <v>21</v>
      </c>
      <c r="C79" s="65">
        <v>13</v>
      </c>
      <c r="D79" s="65">
        <v>21</v>
      </c>
      <c r="E79" s="295">
        <v>1</v>
      </c>
      <c r="F79" s="521" t="s">
        <v>604</v>
      </c>
      <c r="G79" s="65" t="s">
        <v>299</v>
      </c>
      <c r="H79" s="65" t="s">
        <v>357</v>
      </c>
      <c r="I79" s="66" t="s">
        <v>998</v>
      </c>
      <c r="J79" s="66" t="s">
        <v>692</v>
      </c>
      <c r="K79" s="66" t="s">
        <v>36</v>
      </c>
      <c r="L79" s="66" t="s">
        <v>37</v>
      </c>
      <c r="M79" s="525">
        <f t="shared" si="6"/>
        <v>8.42</v>
      </c>
      <c r="N79" s="919"/>
      <c r="O79" s="919">
        <v>6.7</v>
      </c>
      <c r="P79" s="919"/>
      <c r="Q79" s="919"/>
      <c r="R79" s="919"/>
      <c r="S79" s="919">
        <v>1.7</v>
      </c>
      <c r="T79" s="919"/>
      <c r="U79" s="714">
        <v>0.02</v>
      </c>
      <c r="V79" s="66"/>
    </row>
    <row r="80" spans="1:22" ht="15">
      <c r="A80" s="915" t="s">
        <v>786</v>
      </c>
      <c r="B80" s="65">
        <v>22</v>
      </c>
      <c r="C80" s="65">
        <v>23</v>
      </c>
      <c r="D80" s="65">
        <v>17</v>
      </c>
      <c r="E80" s="295">
        <v>1</v>
      </c>
      <c r="F80" s="521" t="s">
        <v>604</v>
      </c>
      <c r="G80" s="65" t="s">
        <v>299</v>
      </c>
      <c r="H80" s="65" t="s">
        <v>357</v>
      </c>
      <c r="I80" s="66" t="s">
        <v>998</v>
      </c>
      <c r="J80" s="66" t="s">
        <v>692</v>
      </c>
      <c r="K80" s="66" t="s">
        <v>36</v>
      </c>
      <c r="L80" s="66" t="s">
        <v>37</v>
      </c>
      <c r="M80" s="525">
        <f t="shared" si="6"/>
        <v>8.42</v>
      </c>
      <c r="N80" s="920"/>
      <c r="O80" s="919">
        <v>6.7</v>
      </c>
      <c r="P80" s="920"/>
      <c r="Q80" s="920"/>
      <c r="R80" s="920"/>
      <c r="S80" s="919">
        <v>1.7</v>
      </c>
      <c r="T80" s="920"/>
      <c r="U80" s="714">
        <v>0.02</v>
      </c>
      <c r="V80" s="610"/>
    </row>
    <row r="81" spans="1:22" ht="15">
      <c r="A81" s="915" t="s">
        <v>786</v>
      </c>
      <c r="B81" s="65">
        <v>23</v>
      </c>
      <c r="C81" s="65">
        <v>23</v>
      </c>
      <c r="D81" s="65">
        <v>20</v>
      </c>
      <c r="E81" s="295">
        <v>1</v>
      </c>
      <c r="F81" s="521" t="s">
        <v>604</v>
      </c>
      <c r="G81" s="957" t="s">
        <v>299</v>
      </c>
      <c r="H81" s="65" t="s">
        <v>357</v>
      </c>
      <c r="I81" s="66" t="s">
        <v>998</v>
      </c>
      <c r="J81" s="66" t="s">
        <v>692</v>
      </c>
      <c r="K81" s="66" t="s">
        <v>36</v>
      </c>
      <c r="L81" s="66" t="s">
        <v>37</v>
      </c>
      <c r="M81" s="525">
        <f t="shared" si="6"/>
        <v>8.42</v>
      </c>
      <c r="N81" s="920"/>
      <c r="O81" s="919">
        <v>6.7</v>
      </c>
      <c r="P81" s="920"/>
      <c r="Q81" s="920"/>
      <c r="R81" s="920"/>
      <c r="S81" s="919">
        <v>1.7</v>
      </c>
      <c r="T81" s="920"/>
      <c r="U81" s="714">
        <v>0.02</v>
      </c>
      <c r="V81" s="610"/>
    </row>
    <row r="82" spans="1:22" ht="15">
      <c r="A82" s="915" t="s">
        <v>786</v>
      </c>
      <c r="B82" s="65">
        <v>24</v>
      </c>
      <c r="C82" s="65">
        <v>7</v>
      </c>
      <c r="D82" s="65">
        <v>2</v>
      </c>
      <c r="E82" s="295">
        <v>1</v>
      </c>
      <c r="F82" s="521" t="s">
        <v>604</v>
      </c>
      <c r="G82" s="957" t="s">
        <v>299</v>
      </c>
      <c r="H82" s="65" t="s">
        <v>357</v>
      </c>
      <c r="I82" s="66" t="s">
        <v>998</v>
      </c>
      <c r="J82" s="66" t="s">
        <v>692</v>
      </c>
      <c r="K82" s="66" t="s">
        <v>36</v>
      </c>
      <c r="L82" s="66" t="s">
        <v>37</v>
      </c>
      <c r="M82" s="525">
        <f t="shared" si="6"/>
        <v>8.42</v>
      </c>
      <c r="N82" s="920"/>
      <c r="O82" s="919">
        <v>6.7</v>
      </c>
      <c r="P82" s="920"/>
      <c r="Q82" s="920"/>
      <c r="R82" s="920"/>
      <c r="S82" s="919">
        <v>1.7</v>
      </c>
      <c r="T82" s="920"/>
      <c r="U82" s="714">
        <v>0.02</v>
      </c>
      <c r="V82" s="610"/>
    </row>
    <row r="83" spans="1:22" ht="15">
      <c r="A83" s="915" t="s">
        <v>786</v>
      </c>
      <c r="B83" s="65">
        <v>25</v>
      </c>
      <c r="C83" s="65">
        <v>3</v>
      </c>
      <c r="D83" s="65">
        <v>5</v>
      </c>
      <c r="E83" s="295">
        <v>1</v>
      </c>
      <c r="F83" s="521" t="s">
        <v>604</v>
      </c>
      <c r="G83" s="957" t="s">
        <v>299</v>
      </c>
      <c r="H83" s="65" t="s">
        <v>357</v>
      </c>
      <c r="I83" s="66" t="s">
        <v>998</v>
      </c>
      <c r="J83" s="66" t="s">
        <v>692</v>
      </c>
      <c r="K83" s="66" t="s">
        <v>36</v>
      </c>
      <c r="L83" s="66" t="s">
        <v>37</v>
      </c>
      <c r="M83" s="525">
        <f t="shared" si="6"/>
        <v>8.42</v>
      </c>
      <c r="N83" s="920"/>
      <c r="O83" s="919">
        <v>6.7</v>
      </c>
      <c r="P83" s="920"/>
      <c r="Q83" s="920"/>
      <c r="R83" s="920"/>
      <c r="S83" s="919">
        <v>1.7</v>
      </c>
      <c r="T83" s="920"/>
      <c r="U83" s="714">
        <v>0.02</v>
      </c>
      <c r="V83" s="610"/>
    </row>
    <row r="84" spans="1:22" ht="15">
      <c r="A84" s="915" t="s">
        <v>786</v>
      </c>
      <c r="B84" s="65">
        <v>26</v>
      </c>
      <c r="C84" s="65">
        <v>22</v>
      </c>
      <c r="D84" s="65">
        <v>13</v>
      </c>
      <c r="E84" s="295">
        <v>1</v>
      </c>
      <c r="F84" s="521" t="s">
        <v>604</v>
      </c>
      <c r="G84" s="957" t="s">
        <v>299</v>
      </c>
      <c r="H84" s="65" t="s">
        <v>357</v>
      </c>
      <c r="I84" s="66" t="s">
        <v>998</v>
      </c>
      <c r="J84" s="66" t="s">
        <v>692</v>
      </c>
      <c r="K84" s="66" t="s">
        <v>36</v>
      </c>
      <c r="L84" s="66" t="s">
        <v>37</v>
      </c>
      <c r="M84" s="525">
        <f t="shared" si="6"/>
        <v>8.42</v>
      </c>
      <c r="N84" s="920"/>
      <c r="O84" s="919">
        <v>6.7</v>
      </c>
      <c r="P84" s="920"/>
      <c r="Q84" s="920"/>
      <c r="R84" s="920"/>
      <c r="S84" s="919">
        <v>1.7</v>
      </c>
      <c r="T84" s="920"/>
      <c r="U84" s="714">
        <v>0.02</v>
      </c>
      <c r="V84" s="610"/>
    </row>
    <row r="85" spans="1:22" ht="15">
      <c r="A85" s="915" t="s">
        <v>786</v>
      </c>
      <c r="B85" s="65">
        <v>27</v>
      </c>
      <c r="C85" s="65">
        <v>24</v>
      </c>
      <c r="D85" s="65">
        <v>4</v>
      </c>
      <c r="E85" s="295">
        <v>1</v>
      </c>
      <c r="F85" s="521" t="s">
        <v>604</v>
      </c>
      <c r="G85" s="957" t="s">
        <v>299</v>
      </c>
      <c r="H85" s="65" t="s">
        <v>357</v>
      </c>
      <c r="I85" s="66" t="s">
        <v>998</v>
      </c>
      <c r="J85" s="66" t="s">
        <v>692</v>
      </c>
      <c r="K85" s="66" t="s">
        <v>36</v>
      </c>
      <c r="L85" s="66" t="s">
        <v>37</v>
      </c>
      <c r="M85" s="525">
        <f t="shared" si="6"/>
        <v>8.42</v>
      </c>
      <c r="N85" s="920"/>
      <c r="O85" s="919">
        <v>6.7</v>
      </c>
      <c r="P85" s="920"/>
      <c r="Q85" s="920"/>
      <c r="R85" s="920"/>
      <c r="S85" s="919">
        <v>1.7</v>
      </c>
      <c r="T85" s="920"/>
      <c r="U85" s="714">
        <v>0.02</v>
      </c>
      <c r="V85" s="610"/>
    </row>
    <row r="86" spans="1:22" ht="15">
      <c r="A86" s="915" t="s">
        <v>786</v>
      </c>
      <c r="B86" s="65">
        <v>28</v>
      </c>
      <c r="C86" s="65">
        <v>23</v>
      </c>
      <c r="D86" s="65">
        <v>14</v>
      </c>
      <c r="E86" s="295">
        <v>1</v>
      </c>
      <c r="F86" s="521" t="s">
        <v>604</v>
      </c>
      <c r="G86" s="957" t="s">
        <v>299</v>
      </c>
      <c r="H86" s="65" t="s">
        <v>357</v>
      </c>
      <c r="I86" s="66" t="s">
        <v>998</v>
      </c>
      <c r="J86" s="66" t="s">
        <v>692</v>
      </c>
      <c r="K86" s="66" t="s">
        <v>36</v>
      </c>
      <c r="L86" s="66" t="s">
        <v>37</v>
      </c>
      <c r="M86" s="525">
        <f t="shared" si="6"/>
        <v>8.42</v>
      </c>
      <c r="N86" s="920"/>
      <c r="O86" s="919">
        <v>6.7</v>
      </c>
      <c r="P86" s="920"/>
      <c r="Q86" s="920"/>
      <c r="R86" s="920"/>
      <c r="S86" s="919">
        <v>1.7</v>
      </c>
      <c r="T86" s="920"/>
      <c r="U86" s="714">
        <v>0.02</v>
      </c>
      <c r="V86" s="610"/>
    </row>
    <row r="87" spans="1:22" ht="15">
      <c r="A87" s="915" t="s">
        <v>786</v>
      </c>
      <c r="B87" s="65">
        <v>29</v>
      </c>
      <c r="C87" s="65">
        <v>13</v>
      </c>
      <c r="D87" s="65">
        <v>21</v>
      </c>
      <c r="E87" s="295">
        <v>1</v>
      </c>
      <c r="F87" s="521" t="s">
        <v>604</v>
      </c>
      <c r="G87" s="957" t="s">
        <v>299</v>
      </c>
      <c r="H87" s="65" t="s">
        <v>357</v>
      </c>
      <c r="I87" s="66" t="s">
        <v>998</v>
      </c>
      <c r="J87" s="66" t="s">
        <v>692</v>
      </c>
      <c r="K87" s="66" t="s">
        <v>36</v>
      </c>
      <c r="L87" s="66" t="s">
        <v>37</v>
      </c>
      <c r="M87" s="525">
        <f t="shared" si="6"/>
        <v>8.42</v>
      </c>
      <c r="N87" s="920"/>
      <c r="O87" s="919">
        <v>6.7</v>
      </c>
      <c r="P87" s="920"/>
      <c r="Q87" s="920"/>
      <c r="R87" s="920"/>
      <c r="S87" s="919">
        <v>1.7</v>
      </c>
      <c r="T87" s="920"/>
      <c r="U87" s="714">
        <v>0.02</v>
      </c>
      <c r="V87" s="610"/>
    </row>
    <row r="88" spans="1:22" ht="15">
      <c r="A88" s="915" t="s">
        <v>786</v>
      </c>
      <c r="B88" s="65">
        <v>30</v>
      </c>
      <c r="C88" s="65">
        <v>17</v>
      </c>
      <c r="D88" s="65">
        <v>7</v>
      </c>
      <c r="E88" s="295">
        <v>0.7</v>
      </c>
      <c r="F88" s="521" t="s">
        <v>604</v>
      </c>
      <c r="G88" s="957" t="s">
        <v>299</v>
      </c>
      <c r="H88" s="65" t="s">
        <v>357</v>
      </c>
      <c r="I88" s="66" t="s">
        <v>998</v>
      </c>
      <c r="J88" s="66" t="s">
        <v>692</v>
      </c>
      <c r="K88" s="66" t="s">
        <v>36</v>
      </c>
      <c r="L88" s="66" t="s">
        <v>37</v>
      </c>
      <c r="M88" s="525">
        <f t="shared" si="6"/>
        <v>6.319999999999999</v>
      </c>
      <c r="N88" s="920"/>
      <c r="O88" s="920">
        <v>4.6</v>
      </c>
      <c r="P88" s="920"/>
      <c r="Q88" s="920"/>
      <c r="R88" s="920"/>
      <c r="S88" s="919">
        <v>1.7</v>
      </c>
      <c r="T88" s="920"/>
      <c r="U88" s="714">
        <v>0.02</v>
      </c>
      <c r="V88" s="610"/>
    </row>
    <row r="89" spans="1:22" ht="15">
      <c r="A89" s="915" t="s">
        <v>786</v>
      </c>
      <c r="B89" s="65">
        <v>31</v>
      </c>
      <c r="C89" s="65">
        <v>39</v>
      </c>
      <c r="D89" s="65">
        <v>19</v>
      </c>
      <c r="E89" s="295">
        <v>1</v>
      </c>
      <c r="F89" s="65" t="s">
        <v>607</v>
      </c>
      <c r="G89" s="957" t="s">
        <v>321</v>
      </c>
      <c r="H89" s="65" t="s">
        <v>357</v>
      </c>
      <c r="I89" s="66" t="s">
        <v>998</v>
      </c>
      <c r="J89" s="66" t="s">
        <v>692</v>
      </c>
      <c r="K89" s="66" t="s">
        <v>36</v>
      </c>
      <c r="L89" s="913" t="s">
        <v>109</v>
      </c>
      <c r="M89" s="525">
        <f t="shared" si="6"/>
        <v>8.42</v>
      </c>
      <c r="N89" s="920">
        <v>6.7</v>
      </c>
      <c r="O89" s="920"/>
      <c r="P89" s="920">
        <v>1.7</v>
      </c>
      <c r="Q89" s="920"/>
      <c r="R89" s="920"/>
      <c r="S89" s="920"/>
      <c r="T89" s="920"/>
      <c r="U89" s="714">
        <v>0.02</v>
      </c>
      <c r="V89" s="610"/>
    </row>
    <row r="90" spans="1:22" ht="15">
      <c r="A90" s="915" t="s">
        <v>786</v>
      </c>
      <c r="B90" s="65">
        <v>32</v>
      </c>
      <c r="C90" s="65">
        <v>23</v>
      </c>
      <c r="D90" s="65">
        <v>10</v>
      </c>
      <c r="E90" s="295">
        <v>0.9</v>
      </c>
      <c r="F90" s="521" t="s">
        <v>604</v>
      </c>
      <c r="G90" s="957" t="s">
        <v>299</v>
      </c>
      <c r="H90" s="65" t="s">
        <v>357</v>
      </c>
      <c r="I90" s="66" t="s">
        <v>998</v>
      </c>
      <c r="J90" s="66" t="s">
        <v>692</v>
      </c>
      <c r="K90" s="66" t="s">
        <v>36</v>
      </c>
      <c r="L90" s="66" t="s">
        <v>37</v>
      </c>
      <c r="M90" s="525">
        <f t="shared" si="6"/>
        <v>7.52</v>
      </c>
      <c r="N90" s="920"/>
      <c r="O90" s="920">
        <v>6</v>
      </c>
      <c r="P90" s="920"/>
      <c r="Q90" s="920"/>
      <c r="R90" s="920"/>
      <c r="S90" s="920">
        <v>1.5</v>
      </c>
      <c r="T90" s="920"/>
      <c r="U90" s="714">
        <v>0.02</v>
      </c>
      <c r="V90" s="610"/>
    </row>
    <row r="91" spans="1:22" ht="15">
      <c r="A91" s="335" t="s">
        <v>204</v>
      </c>
      <c r="B91" s="65"/>
      <c r="C91" s="330"/>
      <c r="D91" s="330"/>
      <c r="E91" s="540">
        <f>E90+E89+E88+E86+E87+E85+E84+E83+E82+E81+E80+E79+E78+E77+E76+E75+E74+E73+E72+E71+E70+E69+E68+E67+E66+E65+E64+E63+E62+E61+E60+E59</f>
        <v>29.099999999999994</v>
      </c>
      <c r="F91" s="326"/>
      <c r="G91" s="326"/>
      <c r="H91" s="326"/>
      <c r="I91" s="326"/>
      <c r="J91" s="326"/>
      <c r="K91" s="326"/>
      <c r="L91" s="326"/>
      <c r="M91" s="716">
        <f>M90+M89+M88+M87+M86+M85+M84+M83+M82+M81+M80+M79+M78+M77+M76+M75+M74+M73+M72+M71+M70+M69+M68+M67+M66+M65+M64+M63+M62+M61+M60+M59</f>
        <v>244.8299999999999</v>
      </c>
      <c r="N91" s="331">
        <f aca="true" t="shared" si="7" ref="N91:V91">N90+N89+N88+N87+N86+N85+N84+N83+N82+N81+N80+N79+N78+N77+N76+N75+N74+N73+N72+N71+N70+N69+N68+N67+N66+N65+N64+N63+N62+N61+N60+N59</f>
        <v>34.5</v>
      </c>
      <c r="O91" s="331">
        <f t="shared" si="7"/>
        <v>187.7999999999999</v>
      </c>
      <c r="P91" s="331">
        <f t="shared" si="7"/>
        <v>1.7</v>
      </c>
      <c r="Q91" s="331">
        <f t="shared" si="7"/>
        <v>0</v>
      </c>
      <c r="R91" s="331">
        <f t="shared" si="7"/>
        <v>0</v>
      </c>
      <c r="S91" s="331">
        <f t="shared" si="7"/>
        <v>20.199999999999996</v>
      </c>
      <c r="T91" s="331">
        <f t="shared" si="7"/>
        <v>0</v>
      </c>
      <c r="U91" s="331">
        <f t="shared" si="7"/>
        <v>0.6300000000000002</v>
      </c>
      <c r="V91" s="331">
        <f t="shared" si="7"/>
        <v>0</v>
      </c>
    </row>
    <row r="92" spans="1:22" ht="15">
      <c r="A92" s="532" t="s">
        <v>40</v>
      </c>
      <c r="B92" s="611"/>
      <c r="C92" s="336"/>
      <c r="D92" s="337"/>
      <c r="E92" s="66"/>
      <c r="F92" s="66"/>
      <c r="G92" s="66"/>
      <c r="H92" s="66"/>
      <c r="I92" s="66"/>
      <c r="J92" s="66"/>
      <c r="K92" s="66"/>
      <c r="L92" s="66"/>
      <c r="M92" s="66"/>
      <c r="N92" s="65" t="s">
        <v>168</v>
      </c>
      <c r="O92" s="65" t="s">
        <v>289</v>
      </c>
      <c r="P92" s="65" t="s">
        <v>261</v>
      </c>
      <c r="Q92" s="65" t="s">
        <v>259</v>
      </c>
      <c r="R92" s="65" t="s">
        <v>291</v>
      </c>
      <c r="S92" s="65" t="s">
        <v>290</v>
      </c>
      <c r="T92" s="66" t="s">
        <v>630</v>
      </c>
      <c r="U92" s="65" t="s">
        <v>681</v>
      </c>
      <c r="V92" s="66"/>
    </row>
    <row r="93" spans="1:22" ht="18">
      <c r="A93" s="921" t="s">
        <v>1002</v>
      </c>
      <c r="B93" s="542">
        <v>1</v>
      </c>
      <c r="C93" s="541">
        <v>44</v>
      </c>
      <c r="D93" s="543">
        <v>19</v>
      </c>
      <c r="E93" s="298">
        <v>0.9</v>
      </c>
      <c r="F93" s="539" t="s">
        <v>604</v>
      </c>
      <c r="G93" s="541" t="s">
        <v>1003</v>
      </c>
      <c r="H93" s="544" t="s">
        <v>357</v>
      </c>
      <c r="I93" s="66" t="s">
        <v>691</v>
      </c>
      <c r="J93" s="66" t="s">
        <v>692</v>
      </c>
      <c r="K93" s="539" t="s">
        <v>41</v>
      </c>
      <c r="L93" s="66" t="s">
        <v>787</v>
      </c>
      <c r="M93" s="525">
        <f>SUM(N93:U93)</f>
        <v>6.05</v>
      </c>
      <c r="N93" s="298">
        <v>1.2</v>
      </c>
      <c r="O93" s="298">
        <v>4.8</v>
      </c>
      <c r="P93" s="713"/>
      <c r="Q93" s="713">
        <v>0.05</v>
      </c>
      <c r="R93" s="295"/>
      <c r="S93" s="298"/>
      <c r="T93" s="299"/>
      <c r="U93" s="2099"/>
      <c r="V93" s="295"/>
    </row>
    <row r="94" spans="1:22" ht="15">
      <c r="A94" s="921" t="s">
        <v>1002</v>
      </c>
      <c r="B94" s="541">
        <v>2</v>
      </c>
      <c r="C94" s="541">
        <v>55</v>
      </c>
      <c r="D94" s="541">
        <v>2</v>
      </c>
      <c r="E94" s="298">
        <v>0.3</v>
      </c>
      <c r="F94" s="539" t="s">
        <v>604</v>
      </c>
      <c r="G94" s="541" t="s">
        <v>299</v>
      </c>
      <c r="H94" s="544" t="s">
        <v>357</v>
      </c>
      <c r="I94" s="66" t="s">
        <v>691</v>
      </c>
      <c r="J94" s="66" t="s">
        <v>692</v>
      </c>
      <c r="K94" s="539" t="s">
        <v>43</v>
      </c>
      <c r="L94" s="66" t="s">
        <v>37</v>
      </c>
      <c r="M94" s="525">
        <f aca="true" t="shared" si="8" ref="M94:M118">SUM(N94:U94)</f>
        <v>2.5</v>
      </c>
      <c r="N94" s="298"/>
      <c r="O94" s="298">
        <v>2</v>
      </c>
      <c r="P94" s="922"/>
      <c r="Q94" s="922"/>
      <c r="R94" s="299"/>
      <c r="S94" s="298">
        <v>0.5</v>
      </c>
      <c r="T94" s="299"/>
      <c r="U94" s="2099"/>
      <c r="V94" s="299"/>
    </row>
    <row r="95" spans="1:22" ht="18">
      <c r="A95" s="921" t="s">
        <v>1002</v>
      </c>
      <c r="B95" s="541">
        <v>3</v>
      </c>
      <c r="C95" s="541">
        <v>56</v>
      </c>
      <c r="D95" s="545">
        <v>2</v>
      </c>
      <c r="E95" s="298">
        <v>1</v>
      </c>
      <c r="F95" s="539" t="s">
        <v>604</v>
      </c>
      <c r="G95" s="541" t="s">
        <v>1003</v>
      </c>
      <c r="H95" s="544" t="s">
        <v>357</v>
      </c>
      <c r="I95" s="66" t="s">
        <v>691</v>
      </c>
      <c r="J95" s="66" t="s">
        <v>692</v>
      </c>
      <c r="K95" s="539" t="s">
        <v>41</v>
      </c>
      <c r="L95" s="66" t="s">
        <v>787</v>
      </c>
      <c r="M95" s="525">
        <f t="shared" si="8"/>
        <v>6.65</v>
      </c>
      <c r="N95" s="298">
        <v>1.2</v>
      </c>
      <c r="O95" s="298">
        <v>5.4</v>
      </c>
      <c r="P95" s="922"/>
      <c r="Q95" s="922">
        <v>0.05</v>
      </c>
      <c r="R95" s="299"/>
      <c r="S95" s="298"/>
      <c r="T95" s="299"/>
      <c r="U95" s="2099"/>
      <c r="V95" s="299"/>
    </row>
    <row r="96" spans="1:22" ht="18">
      <c r="A96" s="921" t="s">
        <v>1002</v>
      </c>
      <c r="B96" s="541">
        <v>4</v>
      </c>
      <c r="C96" s="541">
        <v>56</v>
      </c>
      <c r="D96" s="2084" t="s">
        <v>2043</v>
      </c>
      <c r="E96" s="298">
        <v>1</v>
      </c>
      <c r="F96" s="539" t="s">
        <v>604</v>
      </c>
      <c r="G96" s="541" t="s">
        <v>1003</v>
      </c>
      <c r="H96" s="544" t="s">
        <v>357</v>
      </c>
      <c r="I96" s="66" t="s">
        <v>691</v>
      </c>
      <c r="J96" s="66" t="s">
        <v>692</v>
      </c>
      <c r="K96" s="539" t="s">
        <v>41</v>
      </c>
      <c r="L96" s="66" t="s">
        <v>787</v>
      </c>
      <c r="M96" s="525">
        <f t="shared" si="8"/>
        <v>6.65</v>
      </c>
      <c r="N96" s="298">
        <v>1.2</v>
      </c>
      <c r="O96" s="923">
        <v>5.4</v>
      </c>
      <c r="P96" s="922"/>
      <c r="Q96" s="922">
        <v>0.05</v>
      </c>
      <c r="R96" s="299"/>
      <c r="S96" s="298"/>
      <c r="T96" s="2100"/>
      <c r="U96" s="2101"/>
      <c r="V96" s="2100"/>
    </row>
    <row r="97" spans="1:22" ht="15">
      <c r="A97" s="921" t="s">
        <v>1002</v>
      </c>
      <c r="B97" s="541">
        <v>5</v>
      </c>
      <c r="C97" s="541">
        <v>52</v>
      </c>
      <c r="D97" s="546">
        <v>23</v>
      </c>
      <c r="E97" s="298">
        <v>1</v>
      </c>
      <c r="F97" s="539" t="s">
        <v>604</v>
      </c>
      <c r="G97" s="541" t="s">
        <v>299</v>
      </c>
      <c r="H97" s="544" t="s">
        <v>357</v>
      </c>
      <c r="I97" s="66" t="s">
        <v>691</v>
      </c>
      <c r="J97" s="66" t="s">
        <v>692</v>
      </c>
      <c r="K97" s="539" t="s">
        <v>42</v>
      </c>
      <c r="L97" s="66" t="s">
        <v>37</v>
      </c>
      <c r="M97" s="525">
        <f t="shared" si="8"/>
        <v>7.1</v>
      </c>
      <c r="N97" s="298"/>
      <c r="O97" s="298">
        <v>5.7</v>
      </c>
      <c r="P97" s="922"/>
      <c r="Q97" s="922"/>
      <c r="R97" s="299"/>
      <c r="S97" s="298">
        <v>1.4</v>
      </c>
      <c r="T97" s="299"/>
      <c r="U97" s="2099"/>
      <c r="V97" s="2102"/>
    </row>
    <row r="98" spans="1:22" ht="15">
      <c r="A98" s="921" t="s">
        <v>1002</v>
      </c>
      <c r="B98" s="541">
        <v>6</v>
      </c>
      <c r="C98" s="541">
        <v>60</v>
      </c>
      <c r="D98" s="541">
        <v>8</v>
      </c>
      <c r="E98" s="298">
        <v>0.8</v>
      </c>
      <c r="F98" s="539" t="s">
        <v>604</v>
      </c>
      <c r="G98" s="541" t="s">
        <v>299</v>
      </c>
      <c r="H98" s="544" t="s">
        <v>357</v>
      </c>
      <c r="I98" s="66" t="s">
        <v>691</v>
      </c>
      <c r="J98" s="66" t="s">
        <v>692</v>
      </c>
      <c r="K98" s="539" t="s">
        <v>42</v>
      </c>
      <c r="L98" s="66" t="s">
        <v>37</v>
      </c>
      <c r="M98" s="525">
        <f t="shared" si="8"/>
        <v>5.7</v>
      </c>
      <c r="N98" s="298"/>
      <c r="O98" s="298">
        <v>4.5</v>
      </c>
      <c r="P98" s="922"/>
      <c r="Q98" s="922"/>
      <c r="R98" s="299"/>
      <c r="S98" s="298">
        <v>1.2</v>
      </c>
      <c r="T98" s="299"/>
      <c r="U98" s="2099"/>
      <c r="V98" s="299"/>
    </row>
    <row r="99" spans="1:22" ht="15">
      <c r="A99" s="921" t="s">
        <v>1002</v>
      </c>
      <c r="B99" s="541">
        <v>7</v>
      </c>
      <c r="C99" s="541">
        <v>12</v>
      </c>
      <c r="D99" s="546">
        <v>1</v>
      </c>
      <c r="E99" s="298">
        <v>1</v>
      </c>
      <c r="F99" s="539" t="s">
        <v>604</v>
      </c>
      <c r="G99" s="541" t="s">
        <v>299</v>
      </c>
      <c r="H99" s="544" t="s">
        <v>357</v>
      </c>
      <c r="I99" s="66" t="s">
        <v>691</v>
      </c>
      <c r="J99" s="66" t="s">
        <v>692</v>
      </c>
      <c r="K99" s="539" t="s">
        <v>42</v>
      </c>
      <c r="L99" s="66" t="s">
        <v>37</v>
      </c>
      <c r="M99" s="525">
        <f t="shared" si="8"/>
        <v>7.1</v>
      </c>
      <c r="N99" s="298"/>
      <c r="O99" s="298">
        <v>5.7</v>
      </c>
      <c r="P99" s="922"/>
      <c r="Q99" s="922"/>
      <c r="R99" s="299"/>
      <c r="S99" s="298">
        <v>1.4</v>
      </c>
      <c r="T99" s="299"/>
      <c r="U99" s="2099"/>
      <c r="V99" s="299"/>
    </row>
    <row r="100" spans="1:22" ht="18">
      <c r="A100" s="921" t="s">
        <v>1002</v>
      </c>
      <c r="B100" s="541">
        <v>8</v>
      </c>
      <c r="C100" s="541">
        <v>63</v>
      </c>
      <c r="D100" s="541">
        <v>4</v>
      </c>
      <c r="E100" s="298">
        <v>1</v>
      </c>
      <c r="F100" s="539" t="s">
        <v>604</v>
      </c>
      <c r="G100" s="541" t="s">
        <v>1003</v>
      </c>
      <c r="H100" s="544" t="s">
        <v>357</v>
      </c>
      <c r="I100" s="66" t="s">
        <v>691</v>
      </c>
      <c r="J100" s="66" t="s">
        <v>692</v>
      </c>
      <c r="K100" s="539" t="s">
        <v>41</v>
      </c>
      <c r="L100" s="66" t="s">
        <v>787</v>
      </c>
      <c r="M100" s="525">
        <f t="shared" si="8"/>
        <v>6.65</v>
      </c>
      <c r="N100" s="298">
        <v>1.2</v>
      </c>
      <c r="O100" s="298">
        <v>5.4</v>
      </c>
      <c r="P100" s="922"/>
      <c r="Q100" s="922">
        <v>0.05</v>
      </c>
      <c r="R100" s="299"/>
      <c r="S100" s="298"/>
      <c r="T100" s="299"/>
      <c r="U100" s="2099"/>
      <c r="V100" s="299"/>
    </row>
    <row r="101" spans="1:22" ht="18">
      <c r="A101" s="921" t="s">
        <v>1002</v>
      </c>
      <c r="B101" s="541">
        <v>9</v>
      </c>
      <c r="C101" s="541">
        <v>12</v>
      </c>
      <c r="D101" s="541">
        <v>26</v>
      </c>
      <c r="E101" s="298">
        <v>0.8</v>
      </c>
      <c r="F101" s="539" t="s">
        <v>604</v>
      </c>
      <c r="G101" s="541" t="s">
        <v>1003</v>
      </c>
      <c r="H101" s="544" t="s">
        <v>357</v>
      </c>
      <c r="I101" s="66" t="s">
        <v>691</v>
      </c>
      <c r="J101" s="66" t="s">
        <v>692</v>
      </c>
      <c r="K101" s="539" t="s">
        <v>41</v>
      </c>
      <c r="L101" s="66" t="s">
        <v>787</v>
      </c>
      <c r="M101" s="525">
        <f t="shared" si="8"/>
        <v>5.340000000000001</v>
      </c>
      <c r="N101" s="298">
        <v>1.1</v>
      </c>
      <c r="O101" s="298">
        <v>4.2</v>
      </c>
      <c r="P101" s="922"/>
      <c r="Q101" s="922">
        <v>0.04</v>
      </c>
      <c r="R101" s="299"/>
      <c r="S101" s="298"/>
      <c r="T101" s="299"/>
      <c r="U101" s="2099"/>
      <c r="V101" s="299"/>
    </row>
    <row r="102" spans="1:22" ht="15">
      <c r="A102" s="921" t="s">
        <v>1002</v>
      </c>
      <c r="B102" s="541">
        <v>10</v>
      </c>
      <c r="C102" s="541">
        <v>35</v>
      </c>
      <c r="D102" s="541">
        <v>33</v>
      </c>
      <c r="E102" s="298">
        <v>1</v>
      </c>
      <c r="F102" s="539" t="s">
        <v>604</v>
      </c>
      <c r="G102" s="541" t="s">
        <v>299</v>
      </c>
      <c r="H102" s="544" t="s">
        <v>357</v>
      </c>
      <c r="I102" s="66" t="s">
        <v>691</v>
      </c>
      <c r="J102" s="66" t="s">
        <v>692</v>
      </c>
      <c r="K102" s="539" t="s">
        <v>42</v>
      </c>
      <c r="L102" s="66" t="s">
        <v>37</v>
      </c>
      <c r="M102" s="525">
        <f t="shared" si="8"/>
        <v>7.1</v>
      </c>
      <c r="N102" s="298"/>
      <c r="O102" s="298">
        <v>5.7</v>
      </c>
      <c r="P102" s="922"/>
      <c r="Q102" s="922"/>
      <c r="R102" s="299"/>
      <c r="S102" s="298">
        <v>1.4</v>
      </c>
      <c r="T102" s="299"/>
      <c r="U102" s="2099"/>
      <c r="V102" s="299"/>
    </row>
    <row r="103" spans="1:22" ht="15">
      <c r="A103" s="921" t="s">
        <v>1002</v>
      </c>
      <c r="B103" s="541">
        <v>11</v>
      </c>
      <c r="C103" s="541">
        <v>33</v>
      </c>
      <c r="D103" s="541">
        <v>9</v>
      </c>
      <c r="E103" s="298">
        <v>0.9</v>
      </c>
      <c r="F103" s="539" t="s">
        <v>604</v>
      </c>
      <c r="G103" s="541" t="s">
        <v>299</v>
      </c>
      <c r="H103" s="544" t="s">
        <v>357</v>
      </c>
      <c r="I103" s="66" t="s">
        <v>691</v>
      </c>
      <c r="J103" s="66" t="s">
        <v>692</v>
      </c>
      <c r="K103" s="539" t="s">
        <v>43</v>
      </c>
      <c r="L103" s="66" t="s">
        <v>37</v>
      </c>
      <c r="M103" s="525">
        <f t="shared" si="8"/>
        <v>7.5</v>
      </c>
      <c r="N103" s="298"/>
      <c r="O103" s="298">
        <v>6</v>
      </c>
      <c r="P103" s="922"/>
      <c r="Q103" s="922"/>
      <c r="R103" s="299"/>
      <c r="S103" s="298">
        <v>1.5</v>
      </c>
      <c r="T103" s="299"/>
      <c r="U103" s="2099"/>
      <c r="V103" s="299"/>
    </row>
    <row r="104" spans="1:22" ht="18">
      <c r="A104" s="921" t="s">
        <v>1002</v>
      </c>
      <c r="B104" s="541">
        <v>12</v>
      </c>
      <c r="C104" s="541">
        <v>68</v>
      </c>
      <c r="D104" s="541">
        <v>20</v>
      </c>
      <c r="E104" s="298">
        <v>0.9</v>
      </c>
      <c r="F104" s="539" t="s">
        <v>604</v>
      </c>
      <c r="G104" s="541" t="s">
        <v>1003</v>
      </c>
      <c r="H104" s="544" t="s">
        <v>357</v>
      </c>
      <c r="I104" s="66" t="s">
        <v>691</v>
      </c>
      <c r="J104" s="66" t="s">
        <v>692</v>
      </c>
      <c r="K104" s="539" t="s">
        <v>41</v>
      </c>
      <c r="L104" s="66" t="s">
        <v>787</v>
      </c>
      <c r="M104" s="525">
        <f t="shared" si="8"/>
        <v>6.05</v>
      </c>
      <c r="N104" s="298">
        <v>1.2</v>
      </c>
      <c r="O104" s="298">
        <v>4.8</v>
      </c>
      <c r="P104" s="922"/>
      <c r="Q104" s="922">
        <v>0.05</v>
      </c>
      <c r="R104" s="299"/>
      <c r="S104" s="298"/>
      <c r="T104" s="299"/>
      <c r="U104" s="2099"/>
      <c r="V104" s="299"/>
    </row>
    <row r="105" spans="1:22" ht="18">
      <c r="A105" s="921" t="s">
        <v>1002</v>
      </c>
      <c r="B105" s="541">
        <v>13</v>
      </c>
      <c r="C105" s="541">
        <v>68</v>
      </c>
      <c r="D105" s="541">
        <v>14</v>
      </c>
      <c r="E105" s="298">
        <v>0.9</v>
      </c>
      <c r="F105" s="539" t="s">
        <v>604</v>
      </c>
      <c r="G105" s="541" t="s">
        <v>1003</v>
      </c>
      <c r="H105" s="544" t="s">
        <v>357</v>
      </c>
      <c r="I105" s="66" t="s">
        <v>691</v>
      </c>
      <c r="J105" s="66" t="s">
        <v>692</v>
      </c>
      <c r="K105" s="539" t="s">
        <v>41</v>
      </c>
      <c r="L105" s="66" t="s">
        <v>787</v>
      </c>
      <c r="M105" s="525">
        <f t="shared" si="8"/>
        <v>6.05</v>
      </c>
      <c r="N105" s="298">
        <v>1.2</v>
      </c>
      <c r="O105" s="298">
        <v>4.8</v>
      </c>
      <c r="P105" s="922"/>
      <c r="Q105" s="922">
        <v>0.05</v>
      </c>
      <c r="R105" s="299"/>
      <c r="S105" s="298"/>
      <c r="T105" s="299"/>
      <c r="U105" s="2099"/>
      <c r="V105" s="299"/>
    </row>
    <row r="106" spans="1:22" ht="15">
      <c r="A106" s="921" t="s">
        <v>1002</v>
      </c>
      <c r="B106" s="541">
        <v>14</v>
      </c>
      <c r="C106" s="541">
        <v>13</v>
      </c>
      <c r="D106" s="541">
        <v>38</v>
      </c>
      <c r="E106" s="298">
        <v>1</v>
      </c>
      <c r="F106" s="539" t="s">
        <v>731</v>
      </c>
      <c r="G106" s="541" t="s">
        <v>292</v>
      </c>
      <c r="H106" s="544" t="s">
        <v>357</v>
      </c>
      <c r="I106" s="66" t="s">
        <v>691</v>
      </c>
      <c r="J106" s="66" t="s">
        <v>692</v>
      </c>
      <c r="K106" s="539" t="s">
        <v>41</v>
      </c>
      <c r="L106" s="539" t="s">
        <v>109</v>
      </c>
      <c r="M106" s="525">
        <f t="shared" si="8"/>
        <v>6.6499999999999995</v>
      </c>
      <c r="N106" s="298">
        <v>5.3</v>
      </c>
      <c r="O106" s="298"/>
      <c r="P106" s="2103">
        <v>1.3</v>
      </c>
      <c r="Q106" s="922">
        <v>0.05</v>
      </c>
      <c r="R106" s="299"/>
      <c r="S106" s="298"/>
      <c r="T106" s="299"/>
      <c r="U106" s="2099"/>
      <c r="V106" s="299"/>
    </row>
    <row r="107" spans="1:22" ht="15">
      <c r="A107" s="921" t="s">
        <v>1002</v>
      </c>
      <c r="B107" s="541">
        <v>15</v>
      </c>
      <c r="C107" s="541">
        <v>42</v>
      </c>
      <c r="D107" s="541">
        <v>18</v>
      </c>
      <c r="E107" s="298">
        <v>1</v>
      </c>
      <c r="F107" s="539" t="s">
        <v>604</v>
      </c>
      <c r="G107" s="541" t="s">
        <v>299</v>
      </c>
      <c r="H107" s="544" t="s">
        <v>357</v>
      </c>
      <c r="I107" s="66" t="s">
        <v>691</v>
      </c>
      <c r="J107" s="66" t="s">
        <v>692</v>
      </c>
      <c r="K107" s="539" t="s">
        <v>43</v>
      </c>
      <c r="L107" s="66" t="s">
        <v>37</v>
      </c>
      <c r="M107" s="525">
        <f t="shared" si="8"/>
        <v>8.299999999999999</v>
      </c>
      <c r="N107" s="298"/>
      <c r="O107" s="298">
        <v>6.6</v>
      </c>
      <c r="P107" s="2103"/>
      <c r="Q107" s="922"/>
      <c r="R107" s="299"/>
      <c r="S107" s="298">
        <v>1.7</v>
      </c>
      <c r="T107" s="299"/>
      <c r="U107" s="2099"/>
      <c r="V107" s="299"/>
    </row>
    <row r="108" spans="1:22" ht="15">
      <c r="A108" s="921" t="s">
        <v>1002</v>
      </c>
      <c r="B108" s="541">
        <v>16</v>
      </c>
      <c r="C108" s="541">
        <v>15</v>
      </c>
      <c r="D108" s="541">
        <v>7</v>
      </c>
      <c r="E108" s="298">
        <v>0.9</v>
      </c>
      <c r="F108" s="539" t="s">
        <v>604</v>
      </c>
      <c r="G108" s="541" t="s">
        <v>299</v>
      </c>
      <c r="H108" s="544" t="s">
        <v>357</v>
      </c>
      <c r="I108" s="66" t="s">
        <v>691</v>
      </c>
      <c r="J108" s="66" t="s">
        <v>692</v>
      </c>
      <c r="K108" s="539" t="s">
        <v>42</v>
      </c>
      <c r="L108" s="66" t="s">
        <v>37</v>
      </c>
      <c r="M108" s="525">
        <f t="shared" si="8"/>
        <v>6.3999999999999995</v>
      </c>
      <c r="N108" s="298"/>
      <c r="O108" s="298">
        <v>5.1</v>
      </c>
      <c r="P108" s="2103"/>
      <c r="Q108" s="922"/>
      <c r="R108" s="299"/>
      <c r="S108" s="298">
        <v>1.3</v>
      </c>
      <c r="T108" s="299"/>
      <c r="U108" s="2099"/>
      <c r="V108" s="299"/>
    </row>
    <row r="109" spans="1:22" ht="15">
      <c r="A109" s="921" t="s">
        <v>1002</v>
      </c>
      <c r="B109" s="541">
        <v>17</v>
      </c>
      <c r="C109" s="541">
        <v>43</v>
      </c>
      <c r="D109" s="541">
        <v>17</v>
      </c>
      <c r="E109" s="298">
        <v>0.9</v>
      </c>
      <c r="F109" s="539" t="s">
        <v>604</v>
      </c>
      <c r="G109" s="541" t="s">
        <v>299</v>
      </c>
      <c r="H109" s="544" t="s">
        <v>357</v>
      </c>
      <c r="I109" s="66" t="s">
        <v>691</v>
      </c>
      <c r="J109" s="66" t="s">
        <v>692</v>
      </c>
      <c r="K109" s="539" t="s">
        <v>42</v>
      </c>
      <c r="L109" s="66" t="s">
        <v>37</v>
      </c>
      <c r="M109" s="525">
        <f t="shared" si="8"/>
        <v>6.3999999999999995</v>
      </c>
      <c r="N109" s="298"/>
      <c r="O109" s="298">
        <v>5.1</v>
      </c>
      <c r="P109" s="2103"/>
      <c r="Q109" s="922"/>
      <c r="R109" s="299"/>
      <c r="S109" s="298">
        <v>1.3</v>
      </c>
      <c r="T109" s="299"/>
      <c r="U109" s="2099"/>
      <c r="V109" s="299"/>
    </row>
    <row r="110" spans="1:22" ht="15">
      <c r="A110" s="921" t="s">
        <v>1002</v>
      </c>
      <c r="B110" s="547">
        <v>18</v>
      </c>
      <c r="C110" s="547">
        <v>61</v>
      </c>
      <c r="D110" s="547">
        <v>8</v>
      </c>
      <c r="E110" s="924">
        <v>1</v>
      </c>
      <c r="F110" s="548" t="s">
        <v>604</v>
      </c>
      <c r="G110" s="541" t="s">
        <v>299</v>
      </c>
      <c r="H110" s="544" t="s">
        <v>357</v>
      </c>
      <c r="I110" s="66" t="s">
        <v>691</v>
      </c>
      <c r="J110" s="66" t="s">
        <v>692</v>
      </c>
      <c r="K110" s="539" t="s">
        <v>42</v>
      </c>
      <c r="L110" s="66" t="s">
        <v>37</v>
      </c>
      <c r="M110" s="525">
        <f t="shared" si="8"/>
        <v>7.1</v>
      </c>
      <c r="N110" s="924"/>
      <c r="O110" s="924">
        <v>5.7</v>
      </c>
      <c r="P110" s="2104"/>
      <c r="Q110" s="925"/>
      <c r="R110" s="300"/>
      <c r="S110" s="924">
        <v>1.4</v>
      </c>
      <c r="T110" s="300"/>
      <c r="U110" s="2105"/>
      <c r="V110" s="300"/>
    </row>
    <row r="111" spans="1:22" ht="15">
      <c r="A111" s="921" t="s">
        <v>1002</v>
      </c>
      <c r="B111" s="547">
        <v>19</v>
      </c>
      <c r="C111" s="547">
        <v>2</v>
      </c>
      <c r="D111" s="547">
        <v>26</v>
      </c>
      <c r="E111" s="924">
        <v>1</v>
      </c>
      <c r="F111" s="548" t="s">
        <v>604</v>
      </c>
      <c r="G111" s="541" t="s">
        <v>298</v>
      </c>
      <c r="H111" s="544" t="s">
        <v>357</v>
      </c>
      <c r="I111" s="66" t="s">
        <v>691</v>
      </c>
      <c r="J111" s="66" t="s">
        <v>692</v>
      </c>
      <c r="K111" s="548" t="s">
        <v>42</v>
      </c>
      <c r="L111" s="66" t="s">
        <v>787</v>
      </c>
      <c r="M111" s="525">
        <f t="shared" si="8"/>
        <v>7.1</v>
      </c>
      <c r="N111" s="924">
        <v>1.4</v>
      </c>
      <c r="O111" s="924">
        <v>5.7</v>
      </c>
      <c r="P111" s="2104"/>
      <c r="Q111" s="925"/>
      <c r="R111" s="300"/>
      <c r="S111" s="924"/>
      <c r="T111" s="300"/>
      <c r="U111" s="2105"/>
      <c r="V111" s="300"/>
    </row>
    <row r="112" spans="1:22" ht="15">
      <c r="A112" s="921" t="s">
        <v>1002</v>
      </c>
      <c r="B112" s="547">
        <v>20</v>
      </c>
      <c r="C112" s="547">
        <v>54</v>
      </c>
      <c r="D112" s="547">
        <v>3</v>
      </c>
      <c r="E112" s="924">
        <v>1</v>
      </c>
      <c r="F112" s="548" t="s">
        <v>604</v>
      </c>
      <c r="G112" s="541" t="s">
        <v>299</v>
      </c>
      <c r="H112" s="544" t="s">
        <v>357</v>
      </c>
      <c r="I112" s="66" t="s">
        <v>691</v>
      </c>
      <c r="J112" s="66" t="s">
        <v>692</v>
      </c>
      <c r="K112" s="548" t="s">
        <v>43</v>
      </c>
      <c r="L112" s="66" t="s">
        <v>37</v>
      </c>
      <c r="M112" s="525">
        <f t="shared" si="8"/>
        <v>8.299999999999999</v>
      </c>
      <c r="N112" s="924"/>
      <c r="O112" s="924">
        <v>6.6</v>
      </c>
      <c r="P112" s="2104"/>
      <c r="Q112" s="925"/>
      <c r="R112" s="300"/>
      <c r="S112" s="924">
        <v>1.7</v>
      </c>
      <c r="T112" s="300"/>
      <c r="U112" s="2105"/>
      <c r="V112" s="300"/>
    </row>
    <row r="113" spans="1:22" ht="15">
      <c r="A113" s="921" t="s">
        <v>1002</v>
      </c>
      <c r="B113" s="547">
        <v>21</v>
      </c>
      <c r="C113" s="547">
        <v>52</v>
      </c>
      <c r="D113" s="547">
        <v>32</v>
      </c>
      <c r="E113" s="924">
        <v>1</v>
      </c>
      <c r="F113" s="548" t="s">
        <v>604</v>
      </c>
      <c r="G113" s="541" t="s">
        <v>699</v>
      </c>
      <c r="H113" s="544" t="s">
        <v>357</v>
      </c>
      <c r="I113" s="66" t="s">
        <v>691</v>
      </c>
      <c r="J113" s="66" t="s">
        <v>692</v>
      </c>
      <c r="K113" s="548" t="s">
        <v>43</v>
      </c>
      <c r="L113" s="66" t="s">
        <v>2044</v>
      </c>
      <c r="M113" s="525">
        <f t="shared" si="8"/>
        <v>8.299999999999999</v>
      </c>
      <c r="N113" s="924"/>
      <c r="O113" s="924">
        <v>6.6</v>
      </c>
      <c r="P113" s="2104"/>
      <c r="Q113" s="925"/>
      <c r="R113" s="300"/>
      <c r="S113" s="924"/>
      <c r="T113" s="300">
        <v>1.7</v>
      </c>
      <c r="U113" s="2105"/>
      <c r="V113" s="300"/>
    </row>
    <row r="114" spans="1:22" ht="15">
      <c r="A114" s="921" t="s">
        <v>1002</v>
      </c>
      <c r="B114" s="547">
        <v>22</v>
      </c>
      <c r="C114" s="547">
        <v>26</v>
      </c>
      <c r="D114" s="547">
        <v>4</v>
      </c>
      <c r="E114" s="924">
        <v>0.9</v>
      </c>
      <c r="F114" s="548" t="s">
        <v>604</v>
      </c>
      <c r="G114" s="541" t="s">
        <v>299</v>
      </c>
      <c r="H114" s="544" t="s">
        <v>357</v>
      </c>
      <c r="I114" s="66" t="s">
        <v>691</v>
      </c>
      <c r="J114" s="66" t="s">
        <v>692</v>
      </c>
      <c r="K114" s="539" t="s">
        <v>42</v>
      </c>
      <c r="L114" s="66" t="s">
        <v>37</v>
      </c>
      <c r="M114" s="525">
        <f t="shared" si="8"/>
        <v>6.3999999999999995</v>
      </c>
      <c r="N114" s="924"/>
      <c r="O114" s="924">
        <v>5.1</v>
      </c>
      <c r="P114" s="2104"/>
      <c r="Q114" s="925"/>
      <c r="R114" s="300"/>
      <c r="S114" s="924">
        <v>1.3</v>
      </c>
      <c r="T114" s="300"/>
      <c r="U114" s="2105"/>
      <c r="V114" s="300"/>
    </row>
    <row r="115" spans="1:22" ht="15">
      <c r="A115" s="921" t="s">
        <v>1002</v>
      </c>
      <c r="B115" s="547">
        <v>23</v>
      </c>
      <c r="C115" s="547">
        <v>47</v>
      </c>
      <c r="D115" s="547">
        <v>24</v>
      </c>
      <c r="E115" s="924">
        <v>0.9</v>
      </c>
      <c r="F115" s="548" t="s">
        <v>604</v>
      </c>
      <c r="G115" s="541" t="s">
        <v>299</v>
      </c>
      <c r="H115" s="544" t="s">
        <v>357</v>
      </c>
      <c r="I115" s="66" t="s">
        <v>691</v>
      </c>
      <c r="J115" s="66" t="s">
        <v>692</v>
      </c>
      <c r="K115" s="539" t="s">
        <v>42</v>
      </c>
      <c r="L115" s="66" t="s">
        <v>37</v>
      </c>
      <c r="M115" s="525">
        <f t="shared" si="8"/>
        <v>6.3999999999999995</v>
      </c>
      <c r="N115" s="924"/>
      <c r="O115" s="924">
        <v>5.1</v>
      </c>
      <c r="P115" s="2104"/>
      <c r="Q115" s="925"/>
      <c r="R115" s="299"/>
      <c r="S115" s="924">
        <v>1.3</v>
      </c>
      <c r="T115" s="299"/>
      <c r="U115" s="299"/>
      <c r="V115" s="299"/>
    </row>
    <row r="116" spans="1:22" ht="15">
      <c r="A116" s="921" t="s">
        <v>1002</v>
      </c>
      <c r="B116" s="547">
        <v>24</v>
      </c>
      <c r="C116" s="547">
        <v>65</v>
      </c>
      <c r="D116" s="547">
        <v>11</v>
      </c>
      <c r="E116" s="924">
        <v>0.4</v>
      </c>
      <c r="F116" s="548" t="s">
        <v>604</v>
      </c>
      <c r="G116" s="541" t="s">
        <v>299</v>
      </c>
      <c r="H116" s="544" t="s">
        <v>357</v>
      </c>
      <c r="I116" s="66" t="s">
        <v>691</v>
      </c>
      <c r="J116" s="66" t="s">
        <v>692</v>
      </c>
      <c r="K116" s="548" t="s">
        <v>42</v>
      </c>
      <c r="L116" s="66" t="s">
        <v>37</v>
      </c>
      <c r="M116" s="525">
        <f t="shared" si="8"/>
        <v>2.9</v>
      </c>
      <c r="N116" s="924"/>
      <c r="O116" s="924">
        <v>2.3</v>
      </c>
      <c r="P116" s="2104"/>
      <c r="Q116" s="925"/>
      <c r="R116" s="299"/>
      <c r="S116" s="924">
        <v>0.6</v>
      </c>
      <c r="T116" s="299"/>
      <c r="U116" s="299"/>
      <c r="V116" s="299"/>
    </row>
    <row r="117" spans="1:22" ht="15">
      <c r="A117" s="921" t="s">
        <v>1002</v>
      </c>
      <c r="B117" s="547">
        <v>25</v>
      </c>
      <c r="C117" s="547">
        <v>15</v>
      </c>
      <c r="D117" s="547">
        <v>14</v>
      </c>
      <c r="E117" s="924">
        <v>1</v>
      </c>
      <c r="F117" s="548" t="s">
        <v>604</v>
      </c>
      <c r="G117" s="541" t="s">
        <v>299</v>
      </c>
      <c r="H117" s="544" t="s">
        <v>357</v>
      </c>
      <c r="I117" s="66" t="s">
        <v>691</v>
      </c>
      <c r="J117" s="66" t="s">
        <v>692</v>
      </c>
      <c r="K117" s="548" t="s">
        <v>42</v>
      </c>
      <c r="L117" s="66" t="s">
        <v>37</v>
      </c>
      <c r="M117" s="525">
        <f t="shared" si="8"/>
        <v>7.1</v>
      </c>
      <c r="N117" s="924"/>
      <c r="O117" s="924">
        <v>5.7</v>
      </c>
      <c r="P117" s="925"/>
      <c r="Q117" s="925"/>
      <c r="R117" s="299"/>
      <c r="S117" s="924">
        <v>1.4</v>
      </c>
      <c r="T117" s="299"/>
      <c r="U117" s="299"/>
      <c r="V117" s="299"/>
    </row>
    <row r="118" spans="1:22" ht="15">
      <c r="A118" s="921" t="s">
        <v>1002</v>
      </c>
      <c r="B118" s="547">
        <v>26</v>
      </c>
      <c r="C118" s="547">
        <v>52</v>
      </c>
      <c r="D118" s="547">
        <v>21</v>
      </c>
      <c r="E118" s="924">
        <v>1</v>
      </c>
      <c r="F118" s="548" t="s">
        <v>604</v>
      </c>
      <c r="G118" s="541" t="s">
        <v>299</v>
      </c>
      <c r="H118" s="544" t="s">
        <v>357</v>
      </c>
      <c r="I118" s="66" t="s">
        <v>691</v>
      </c>
      <c r="J118" s="66" t="s">
        <v>692</v>
      </c>
      <c r="K118" s="548" t="s">
        <v>42</v>
      </c>
      <c r="L118" s="66" t="s">
        <v>37</v>
      </c>
      <c r="M118" s="525">
        <f t="shared" si="8"/>
        <v>7.1</v>
      </c>
      <c r="N118" s="924"/>
      <c r="O118" s="924">
        <v>5.7</v>
      </c>
      <c r="P118" s="925"/>
      <c r="Q118" s="925"/>
      <c r="R118" s="299"/>
      <c r="S118" s="924">
        <v>1.4</v>
      </c>
      <c r="T118" s="299"/>
      <c r="U118" s="299"/>
      <c r="V118" s="299"/>
    </row>
    <row r="119" spans="1:22" ht="15">
      <c r="A119" s="335" t="s">
        <v>204</v>
      </c>
      <c r="B119" s="547"/>
      <c r="C119" s="547"/>
      <c r="D119" s="547"/>
      <c r="E119" s="719">
        <f>E118+E117+E116+E115+E114+E113+E112+E111+E110+E109+E108+E107+E106+E105+E104+E103+E102+E101+E100+E99+E98+E97+E96+E95+E94+E93</f>
        <v>23.5</v>
      </c>
      <c r="F119" s="548"/>
      <c r="G119" s="216"/>
      <c r="H119" s="544"/>
      <c r="I119" s="66"/>
      <c r="J119" s="66"/>
      <c r="K119" s="213"/>
      <c r="L119" s="612"/>
      <c r="M119" s="2096">
        <f>M118+M117+M116+M115+M114+M113+M112+M111+M110+M109+M108+M107+M106+M105+M104+M103+M102+M101+M100+M99+M98+M97+M96+M95+M94+M93</f>
        <v>168.89000000000001</v>
      </c>
      <c r="N119" s="525">
        <f aca="true" t="shared" si="9" ref="N119:V119">N118+N117+N116+N115+N114+N113+N112+N111+N110+N109+N108+N107+N106+N105+N104+N103+N102+N101+N100+N99+N98+N97+N96+N95+N94+N93</f>
        <v>14.999999999999996</v>
      </c>
      <c r="O119" s="525">
        <f t="shared" si="9"/>
        <v>129.70000000000005</v>
      </c>
      <c r="P119" s="525">
        <f t="shared" si="9"/>
        <v>1.3</v>
      </c>
      <c r="Q119" s="525">
        <f t="shared" si="9"/>
        <v>0.39</v>
      </c>
      <c r="R119" s="525">
        <f t="shared" si="9"/>
        <v>0</v>
      </c>
      <c r="S119" s="525">
        <f t="shared" si="9"/>
        <v>20.799999999999997</v>
      </c>
      <c r="T119" s="525">
        <f t="shared" si="9"/>
        <v>1.7</v>
      </c>
      <c r="U119" s="525">
        <f t="shared" si="9"/>
        <v>0</v>
      </c>
      <c r="V119" s="525">
        <f t="shared" si="9"/>
        <v>0</v>
      </c>
    </row>
    <row r="120" spans="1:22" ht="15">
      <c r="A120" s="2080" t="s">
        <v>38</v>
      </c>
      <c r="B120" s="65"/>
      <c r="C120" s="65"/>
      <c r="D120" s="65"/>
      <c r="E120" s="65"/>
      <c r="F120" s="66"/>
      <c r="G120" s="66"/>
      <c r="H120" s="66"/>
      <c r="I120" s="66"/>
      <c r="J120" s="66"/>
      <c r="K120" s="66"/>
      <c r="L120" s="66"/>
      <c r="M120" s="66"/>
      <c r="N120" s="65" t="s">
        <v>168</v>
      </c>
      <c r="O120" s="65" t="s">
        <v>289</v>
      </c>
      <c r="P120" s="65" t="s">
        <v>261</v>
      </c>
      <c r="Q120" s="65" t="s">
        <v>259</v>
      </c>
      <c r="R120" s="65" t="s">
        <v>291</v>
      </c>
      <c r="S120" s="65" t="s">
        <v>290</v>
      </c>
      <c r="T120" s="66" t="s">
        <v>630</v>
      </c>
      <c r="U120" s="65" t="s">
        <v>681</v>
      </c>
      <c r="V120" s="66" t="s">
        <v>159</v>
      </c>
    </row>
    <row r="121" spans="1:22" ht="15">
      <c r="A121" s="302" t="s">
        <v>1000</v>
      </c>
      <c r="B121" s="65">
        <v>1</v>
      </c>
      <c r="C121" s="957">
        <v>8</v>
      </c>
      <c r="D121" s="957">
        <v>19</v>
      </c>
      <c r="E121" s="958">
        <v>0.6</v>
      </c>
      <c r="F121" s="521" t="s">
        <v>604</v>
      </c>
      <c r="G121" s="957" t="s">
        <v>298</v>
      </c>
      <c r="H121" s="65" t="s">
        <v>357</v>
      </c>
      <c r="I121" s="66" t="s">
        <v>401</v>
      </c>
      <c r="J121" s="66" t="s">
        <v>692</v>
      </c>
      <c r="K121" s="65" t="s">
        <v>41</v>
      </c>
      <c r="L121" s="717" t="s">
        <v>999</v>
      </c>
      <c r="M121" s="525">
        <f>SUM(N121:U121)</f>
        <v>4</v>
      </c>
      <c r="N121" s="2106">
        <v>0.8</v>
      </c>
      <c r="O121" s="2107">
        <v>3.2</v>
      </c>
      <c r="P121" s="295"/>
      <c r="Q121" s="718"/>
      <c r="R121" s="295"/>
      <c r="S121" s="2108"/>
      <c r="T121" s="66"/>
      <c r="U121" s="66"/>
      <c r="V121" s="66"/>
    </row>
    <row r="122" spans="1:22" ht="15">
      <c r="A122" s="302" t="s">
        <v>1000</v>
      </c>
      <c r="B122" s="65">
        <v>2</v>
      </c>
      <c r="C122" s="957">
        <v>10</v>
      </c>
      <c r="D122" s="957">
        <v>2</v>
      </c>
      <c r="E122" s="958">
        <v>1</v>
      </c>
      <c r="F122" s="521" t="s">
        <v>604</v>
      </c>
      <c r="G122" s="957" t="s">
        <v>298</v>
      </c>
      <c r="H122" s="65" t="s">
        <v>357</v>
      </c>
      <c r="I122" s="66" t="s">
        <v>401</v>
      </c>
      <c r="J122" s="66" t="s">
        <v>692</v>
      </c>
      <c r="K122" s="65" t="s">
        <v>41</v>
      </c>
      <c r="L122" s="717" t="s">
        <v>999</v>
      </c>
      <c r="M122" s="525">
        <f>SUM(N122:U122)</f>
        <v>6.7</v>
      </c>
      <c r="N122" s="2106">
        <v>1.3</v>
      </c>
      <c r="O122" s="2107">
        <v>5.4</v>
      </c>
      <c r="P122" s="295"/>
      <c r="Q122" s="301"/>
      <c r="R122" s="295"/>
      <c r="S122" s="2108"/>
      <c r="T122" s="66"/>
      <c r="U122" s="66"/>
      <c r="V122" s="66"/>
    </row>
    <row r="123" spans="1:22" ht="15">
      <c r="A123" s="302" t="s">
        <v>1000</v>
      </c>
      <c r="B123" s="65">
        <v>3</v>
      </c>
      <c r="C123" s="957">
        <v>11</v>
      </c>
      <c r="D123" s="957">
        <v>19</v>
      </c>
      <c r="E123" s="958">
        <v>1</v>
      </c>
      <c r="F123" s="521" t="s">
        <v>604</v>
      </c>
      <c r="G123" s="957" t="s">
        <v>298</v>
      </c>
      <c r="H123" s="65" t="s">
        <v>357</v>
      </c>
      <c r="I123" s="66" t="s">
        <v>401</v>
      </c>
      <c r="J123" s="66" t="s">
        <v>692</v>
      </c>
      <c r="K123" s="65" t="s">
        <v>41</v>
      </c>
      <c r="L123" s="717" t="s">
        <v>999</v>
      </c>
      <c r="M123" s="525">
        <f>SUM(N123:U123)</f>
        <v>6.7</v>
      </c>
      <c r="N123" s="2106">
        <v>1.3</v>
      </c>
      <c r="O123" s="2107">
        <v>5.4</v>
      </c>
      <c r="P123" s="295"/>
      <c r="Q123" s="301"/>
      <c r="R123" s="295"/>
      <c r="S123" s="2109"/>
      <c r="T123" s="66"/>
      <c r="U123" s="66"/>
      <c r="V123" s="66"/>
    </row>
    <row r="124" spans="1:22" ht="15">
      <c r="A124" s="302" t="s">
        <v>1000</v>
      </c>
      <c r="B124" s="65">
        <v>4</v>
      </c>
      <c r="C124" s="957">
        <v>49</v>
      </c>
      <c r="D124" s="957">
        <v>15</v>
      </c>
      <c r="E124" s="958">
        <v>0.8</v>
      </c>
      <c r="F124" s="521" t="s">
        <v>604</v>
      </c>
      <c r="G124" s="957" t="s">
        <v>292</v>
      </c>
      <c r="H124" s="65" t="s">
        <v>357</v>
      </c>
      <c r="I124" s="66" t="s">
        <v>401</v>
      </c>
      <c r="J124" s="66" t="s">
        <v>692</v>
      </c>
      <c r="K124" s="65" t="s">
        <v>41</v>
      </c>
      <c r="L124" s="717" t="s">
        <v>999</v>
      </c>
      <c r="M124" s="525">
        <f>SUM(N124:U124)</f>
        <v>5.300000000000001</v>
      </c>
      <c r="N124" s="2106">
        <v>1.1</v>
      </c>
      <c r="O124" s="2110">
        <v>4.2</v>
      </c>
      <c r="P124" s="295"/>
      <c r="Q124" s="301"/>
      <c r="R124" s="295"/>
      <c r="S124" s="2109"/>
      <c r="T124" s="66"/>
      <c r="U124" s="66"/>
      <c r="V124" s="66"/>
    </row>
    <row r="125" spans="1:22" ht="15">
      <c r="A125" s="302" t="s">
        <v>1000</v>
      </c>
      <c r="B125" s="65">
        <v>5</v>
      </c>
      <c r="C125" s="957">
        <v>56</v>
      </c>
      <c r="D125" s="2084" t="s">
        <v>2045</v>
      </c>
      <c r="E125" s="958">
        <v>1</v>
      </c>
      <c r="F125" s="521" t="s">
        <v>604</v>
      </c>
      <c r="G125" s="957" t="s">
        <v>298</v>
      </c>
      <c r="H125" s="65" t="s">
        <v>357</v>
      </c>
      <c r="I125" s="66" t="s">
        <v>401</v>
      </c>
      <c r="J125" s="66" t="s">
        <v>692</v>
      </c>
      <c r="K125" s="65" t="s">
        <v>41</v>
      </c>
      <c r="L125" s="717" t="s">
        <v>999</v>
      </c>
      <c r="M125" s="525">
        <f aca="true" t="shared" si="10" ref="M125:M134">SUM(N125:U125)</f>
        <v>6.7</v>
      </c>
      <c r="N125" s="2106">
        <v>1.3</v>
      </c>
      <c r="O125" s="2107">
        <v>5.4</v>
      </c>
      <c r="P125" s="295"/>
      <c r="Q125" s="301"/>
      <c r="R125" s="295"/>
      <c r="S125" s="2109"/>
      <c r="T125" s="66"/>
      <c r="U125" s="66"/>
      <c r="V125" s="66"/>
    </row>
    <row r="126" spans="1:22" ht="15">
      <c r="A126" s="302" t="s">
        <v>1000</v>
      </c>
      <c r="B126" s="65">
        <v>6</v>
      </c>
      <c r="C126" s="957">
        <v>57</v>
      </c>
      <c r="D126" s="957">
        <v>1</v>
      </c>
      <c r="E126" s="958">
        <v>0.2</v>
      </c>
      <c r="F126" s="521" t="s">
        <v>604</v>
      </c>
      <c r="G126" s="957" t="s">
        <v>292</v>
      </c>
      <c r="H126" s="65" t="s">
        <v>357</v>
      </c>
      <c r="I126" s="66" t="s">
        <v>401</v>
      </c>
      <c r="J126" s="66" t="s">
        <v>692</v>
      </c>
      <c r="K126" s="65" t="s">
        <v>41</v>
      </c>
      <c r="L126" s="717" t="s">
        <v>999</v>
      </c>
      <c r="M126" s="525">
        <f t="shared" si="10"/>
        <v>1.4000000000000001</v>
      </c>
      <c r="N126" s="2106">
        <v>0.3</v>
      </c>
      <c r="O126" s="2110">
        <v>1.1</v>
      </c>
      <c r="P126" s="295"/>
      <c r="Q126" s="301"/>
      <c r="R126" s="295"/>
      <c r="S126" s="2109"/>
      <c r="T126" s="66"/>
      <c r="U126" s="66"/>
      <c r="V126" s="66"/>
    </row>
    <row r="127" spans="1:22" ht="15">
      <c r="A127" s="302" t="s">
        <v>1000</v>
      </c>
      <c r="B127" s="65">
        <v>7</v>
      </c>
      <c r="C127" s="957">
        <v>59</v>
      </c>
      <c r="D127" s="2084" t="s">
        <v>2046</v>
      </c>
      <c r="E127" s="958">
        <v>1</v>
      </c>
      <c r="F127" s="521" t="s">
        <v>604</v>
      </c>
      <c r="G127" s="957" t="s">
        <v>292</v>
      </c>
      <c r="H127" s="65" t="s">
        <v>357</v>
      </c>
      <c r="I127" s="66" t="s">
        <v>401</v>
      </c>
      <c r="J127" s="66" t="s">
        <v>692</v>
      </c>
      <c r="K127" s="65" t="s">
        <v>41</v>
      </c>
      <c r="L127" s="717" t="s">
        <v>999</v>
      </c>
      <c r="M127" s="525">
        <f t="shared" si="10"/>
        <v>6.7</v>
      </c>
      <c r="N127" s="2106">
        <v>1.3</v>
      </c>
      <c r="O127" s="2107">
        <v>5.4</v>
      </c>
      <c r="P127" s="295"/>
      <c r="Q127" s="301"/>
      <c r="R127" s="295"/>
      <c r="S127" s="2109"/>
      <c r="T127" s="66"/>
      <c r="U127" s="66"/>
      <c r="V127" s="66"/>
    </row>
    <row r="128" spans="1:22" ht="15">
      <c r="A128" s="302" t="s">
        <v>1000</v>
      </c>
      <c r="B128" s="65">
        <v>8</v>
      </c>
      <c r="C128" s="957">
        <v>59</v>
      </c>
      <c r="D128" s="2084" t="s">
        <v>2047</v>
      </c>
      <c r="E128" s="958">
        <v>0.8</v>
      </c>
      <c r="F128" s="521" t="s">
        <v>604</v>
      </c>
      <c r="G128" s="957" t="s">
        <v>292</v>
      </c>
      <c r="H128" s="65" t="s">
        <v>357</v>
      </c>
      <c r="I128" s="66" t="s">
        <v>401</v>
      </c>
      <c r="J128" s="66" t="s">
        <v>692</v>
      </c>
      <c r="K128" s="65" t="s">
        <v>41</v>
      </c>
      <c r="L128" s="717" t="s">
        <v>999</v>
      </c>
      <c r="M128" s="525">
        <f t="shared" si="10"/>
        <v>5.300000000000001</v>
      </c>
      <c r="N128" s="2106">
        <v>1.1</v>
      </c>
      <c r="O128" s="2107">
        <v>4.2</v>
      </c>
      <c r="P128" s="295"/>
      <c r="Q128" s="301"/>
      <c r="R128" s="295"/>
      <c r="S128" s="301"/>
      <c r="T128" s="66"/>
      <c r="U128" s="66"/>
      <c r="V128" s="66"/>
    </row>
    <row r="129" spans="1:22" ht="15">
      <c r="A129" s="302" t="s">
        <v>1000</v>
      </c>
      <c r="B129" s="65">
        <v>9</v>
      </c>
      <c r="C129" s="957">
        <v>60</v>
      </c>
      <c r="D129" s="911" t="s">
        <v>1017</v>
      </c>
      <c r="E129" s="958">
        <v>1</v>
      </c>
      <c r="F129" s="521" t="s">
        <v>604</v>
      </c>
      <c r="G129" s="957" t="s">
        <v>298</v>
      </c>
      <c r="H129" s="65" t="s">
        <v>357</v>
      </c>
      <c r="I129" s="66" t="s">
        <v>401</v>
      </c>
      <c r="J129" s="66" t="s">
        <v>692</v>
      </c>
      <c r="K129" s="65" t="s">
        <v>41</v>
      </c>
      <c r="L129" s="717" t="s">
        <v>999</v>
      </c>
      <c r="M129" s="525">
        <f t="shared" si="10"/>
        <v>6.7</v>
      </c>
      <c r="N129" s="2106">
        <v>1.3</v>
      </c>
      <c r="O129" s="2107">
        <v>5.4</v>
      </c>
      <c r="P129" s="295"/>
      <c r="Q129" s="301"/>
      <c r="R129" s="295"/>
      <c r="S129" s="301"/>
      <c r="T129" s="66"/>
      <c r="U129" s="66"/>
      <c r="V129" s="66"/>
    </row>
    <row r="130" spans="1:22" ht="15">
      <c r="A130" s="302" t="s">
        <v>1000</v>
      </c>
      <c r="B130" s="65">
        <v>10</v>
      </c>
      <c r="C130" s="957">
        <v>60</v>
      </c>
      <c r="D130" s="911" t="s">
        <v>1018</v>
      </c>
      <c r="E130" s="958">
        <v>1</v>
      </c>
      <c r="F130" s="521" t="s">
        <v>604</v>
      </c>
      <c r="G130" s="957" t="s">
        <v>298</v>
      </c>
      <c r="H130" s="65" t="s">
        <v>357</v>
      </c>
      <c r="I130" s="66" t="s">
        <v>401</v>
      </c>
      <c r="J130" s="66" t="s">
        <v>692</v>
      </c>
      <c r="K130" s="65" t="s">
        <v>41</v>
      </c>
      <c r="L130" s="717" t="s">
        <v>999</v>
      </c>
      <c r="M130" s="525">
        <f t="shared" si="10"/>
        <v>6.7</v>
      </c>
      <c r="N130" s="2106">
        <v>1.3</v>
      </c>
      <c r="O130" s="2107">
        <v>5.4</v>
      </c>
      <c r="P130" s="295"/>
      <c r="Q130" s="301"/>
      <c r="R130" s="295"/>
      <c r="S130" s="301"/>
      <c r="T130" s="66"/>
      <c r="U130" s="66"/>
      <c r="V130" s="66"/>
    </row>
    <row r="131" spans="1:22" ht="15">
      <c r="A131" s="302" t="s">
        <v>1000</v>
      </c>
      <c r="B131" s="65">
        <v>11</v>
      </c>
      <c r="C131" s="957">
        <v>64</v>
      </c>
      <c r="D131" s="957">
        <v>10</v>
      </c>
      <c r="E131" s="958">
        <v>0.8</v>
      </c>
      <c r="F131" s="521" t="s">
        <v>604</v>
      </c>
      <c r="G131" s="957" t="s">
        <v>298</v>
      </c>
      <c r="H131" s="65" t="s">
        <v>357</v>
      </c>
      <c r="I131" s="66" t="s">
        <v>401</v>
      </c>
      <c r="J131" s="66" t="s">
        <v>692</v>
      </c>
      <c r="K131" s="65" t="s">
        <v>41</v>
      </c>
      <c r="L131" s="717" t="s">
        <v>999</v>
      </c>
      <c r="M131" s="525">
        <f t="shared" si="10"/>
        <v>5.300000000000001</v>
      </c>
      <c r="N131" s="2106">
        <v>1.1</v>
      </c>
      <c r="O131" s="2110">
        <v>4.2</v>
      </c>
      <c r="P131" s="295"/>
      <c r="Q131" s="301"/>
      <c r="R131" s="295"/>
      <c r="S131" s="2109"/>
      <c r="T131" s="66"/>
      <c r="U131" s="66"/>
      <c r="V131" s="66"/>
    </row>
    <row r="132" spans="1:22" ht="15">
      <c r="A132" s="302" t="s">
        <v>1000</v>
      </c>
      <c r="B132" s="65">
        <v>12</v>
      </c>
      <c r="C132" s="957">
        <v>67</v>
      </c>
      <c r="D132" s="957">
        <v>4</v>
      </c>
      <c r="E132" s="958">
        <v>1</v>
      </c>
      <c r="F132" s="521" t="s">
        <v>604</v>
      </c>
      <c r="G132" s="957" t="s">
        <v>292</v>
      </c>
      <c r="H132" s="65" t="s">
        <v>357</v>
      </c>
      <c r="I132" s="66" t="s">
        <v>401</v>
      </c>
      <c r="J132" s="66" t="s">
        <v>692</v>
      </c>
      <c r="K132" s="65" t="s">
        <v>41</v>
      </c>
      <c r="L132" s="717" t="s">
        <v>999</v>
      </c>
      <c r="M132" s="525">
        <f t="shared" si="10"/>
        <v>6.7</v>
      </c>
      <c r="N132" s="2106">
        <v>1.3</v>
      </c>
      <c r="O132" s="2107">
        <v>5.4</v>
      </c>
      <c r="P132" s="295"/>
      <c r="Q132" s="301"/>
      <c r="R132" s="295"/>
      <c r="S132" s="2109"/>
      <c r="T132" s="66"/>
      <c r="U132" s="66"/>
      <c r="V132" s="66"/>
    </row>
    <row r="133" spans="1:22" ht="15">
      <c r="A133" s="302" t="s">
        <v>1000</v>
      </c>
      <c r="B133" s="65">
        <v>13</v>
      </c>
      <c r="C133" s="957">
        <v>68</v>
      </c>
      <c r="D133" s="957">
        <v>12</v>
      </c>
      <c r="E133" s="958">
        <v>1</v>
      </c>
      <c r="F133" s="521" t="s">
        <v>604</v>
      </c>
      <c r="G133" s="957" t="s">
        <v>177</v>
      </c>
      <c r="H133" s="65" t="s">
        <v>357</v>
      </c>
      <c r="I133" s="66" t="s">
        <v>401</v>
      </c>
      <c r="J133" s="66" t="s">
        <v>692</v>
      </c>
      <c r="K133" s="65" t="s">
        <v>41</v>
      </c>
      <c r="L133" s="717" t="s">
        <v>999</v>
      </c>
      <c r="M133" s="525">
        <f t="shared" si="10"/>
        <v>6.7</v>
      </c>
      <c r="N133" s="2106">
        <v>1.3</v>
      </c>
      <c r="O133" s="2107">
        <v>5.4</v>
      </c>
      <c r="P133" s="295"/>
      <c r="Q133" s="301"/>
      <c r="R133" s="295"/>
      <c r="S133" s="2109"/>
      <c r="T133" s="66"/>
      <c r="U133" s="66"/>
      <c r="V133" s="66"/>
    </row>
    <row r="134" spans="1:22" ht="15">
      <c r="A134" s="302" t="s">
        <v>1000</v>
      </c>
      <c r="B134" s="65">
        <v>14</v>
      </c>
      <c r="C134" s="957">
        <v>56</v>
      </c>
      <c r="D134" s="957">
        <v>16</v>
      </c>
      <c r="E134" s="958">
        <v>0.8</v>
      </c>
      <c r="F134" s="521" t="s">
        <v>604</v>
      </c>
      <c r="G134" s="957" t="s">
        <v>298</v>
      </c>
      <c r="H134" s="65" t="s">
        <v>357</v>
      </c>
      <c r="I134" s="66" t="s">
        <v>401</v>
      </c>
      <c r="J134" s="66" t="s">
        <v>692</v>
      </c>
      <c r="K134" s="65" t="s">
        <v>41</v>
      </c>
      <c r="L134" s="717" t="s">
        <v>999</v>
      </c>
      <c r="M134" s="525">
        <f t="shared" si="10"/>
        <v>5.300000000000001</v>
      </c>
      <c r="N134" s="2106">
        <v>1.1</v>
      </c>
      <c r="O134" s="2110">
        <v>4.2</v>
      </c>
      <c r="P134" s="295"/>
      <c r="Q134" s="301"/>
      <c r="R134" s="295"/>
      <c r="S134" s="2109"/>
      <c r="T134" s="66"/>
      <c r="U134" s="66"/>
      <c r="V134" s="66"/>
    </row>
    <row r="135" spans="1:22" ht="15">
      <c r="A135" s="720" t="s">
        <v>204</v>
      </c>
      <c r="B135" s="547"/>
      <c r="C135" s="547"/>
      <c r="D135" s="547"/>
      <c r="E135" s="719">
        <f>E134+E133+E132+E131+E130+E129+E128+E127+E126+E125+E124+E123+E122+E121</f>
        <v>12</v>
      </c>
      <c r="F135" s="548"/>
      <c r="G135" s="216"/>
      <c r="H135" s="721"/>
      <c r="I135" s="610"/>
      <c r="J135" s="610"/>
      <c r="K135" s="213"/>
      <c r="L135" s="715"/>
      <c r="M135" s="530">
        <f>M134+M133+M132+M131+M130+M129+M128+M127+M126+M125+M124+M123+M122+M121</f>
        <v>80.20000000000002</v>
      </c>
      <c r="N135" s="530">
        <f aca="true" t="shared" si="11" ref="N135:V135">N134+N133+N132+N131+N130+N129+N128+N127+N126+N125+N124+N123+N122+N121</f>
        <v>15.900000000000004</v>
      </c>
      <c r="O135" s="530">
        <f t="shared" si="11"/>
        <v>64.3</v>
      </c>
      <c r="P135" s="530">
        <f t="shared" si="11"/>
        <v>0</v>
      </c>
      <c r="Q135" s="530">
        <f t="shared" si="11"/>
        <v>0</v>
      </c>
      <c r="R135" s="530">
        <f t="shared" si="11"/>
        <v>0</v>
      </c>
      <c r="S135" s="530">
        <f t="shared" si="11"/>
        <v>0</v>
      </c>
      <c r="T135" s="530">
        <f t="shared" si="11"/>
        <v>0</v>
      </c>
      <c r="U135" s="530">
        <f t="shared" si="11"/>
        <v>0</v>
      </c>
      <c r="V135" s="530">
        <f t="shared" si="11"/>
        <v>0</v>
      </c>
    </row>
    <row r="136" spans="1:22" ht="15">
      <c r="A136" s="722" t="s">
        <v>45</v>
      </c>
      <c r="B136" s="722"/>
      <c r="C136" s="722"/>
      <c r="D136" s="722"/>
      <c r="E136" s="723">
        <f>E135+E119+E91+E57+E52+E27+E15</f>
        <v>93.2</v>
      </c>
      <c r="F136" s="722"/>
      <c r="G136" s="722"/>
      <c r="H136" s="722"/>
      <c r="I136" s="722"/>
      <c r="J136" s="722"/>
      <c r="K136" s="722"/>
      <c r="L136" s="722"/>
      <c r="M136" s="724">
        <f>SUM('[1]Сокаль+Бендюга'!M123+'[1]Сокаль+Бендюга'!M137+'[1]В+Р'!M131+'[1]В+Р'!M142+'[1]Лопатин+Бабичі'!M119+'[1]Лопатин+Бабичі'!M126+'[1]Нивиці лк'!M155)</f>
        <v>0</v>
      </c>
      <c r="N136" s="724">
        <f>SUM('[1]Сокаль+Бендюга'!N123+'[1]Сокаль+Бендюга'!N137+'[1]В+Р'!N131+'[1]В+Р'!N142+'[1]Лопатин+Бабичі'!N119+'[1]Лопатин+Бабичі'!N126+'[1]Нивиці лк'!N155)</f>
        <v>0</v>
      </c>
      <c r="O136" s="724">
        <f>SUM('[1]Сокаль+Бендюга'!O123+'[1]Сокаль+Бендюга'!O137+'[1]В+Р'!O131+'[1]В+Р'!O142+'[1]Лопатин+Бабичі'!O119+'[1]Лопатин+Бабичі'!O126+'[1]Нивиці лк'!O155)</f>
        <v>0</v>
      </c>
      <c r="P136" s="724">
        <f>SUM('[1]Сокаль+Бендюга'!P123+'[1]Сокаль+Бендюга'!P137+'[1]В+Р'!P131+'[1]В+Р'!P142+'[1]Лопатин+Бабичі'!P119+'[1]Лопатин+Бабичі'!P126+'[1]Нивиці лк'!P155)</f>
        <v>0</v>
      </c>
      <c r="Q136" s="724">
        <f>SUM('[1]Сокаль+Бендюга'!Q123+'[1]Сокаль+Бендюга'!Q137+'[1]В+Р'!Q131+'[1]В+Р'!Q142+'[1]Лопатин+Бабичі'!Q119+'[1]Лопатин+Бабичі'!Q126+'[1]Нивиці лк'!Q155)</f>
        <v>0</v>
      </c>
      <c r="R136" s="724">
        <f>SUM('[1]Сокаль+Бендюга'!R123+'[1]Сокаль+Бендюга'!R137+'[1]В+Р'!R131+'[1]В+Р'!R142+'[1]Лопатин+Бабичі'!R119+'[1]Лопатин+Бабичі'!R126+'[1]Нивиці лк'!R155)</f>
        <v>0</v>
      </c>
      <c r="S136" s="724">
        <f>SUM('[1]Сокаль+Бендюга'!S123+'[1]Сокаль+Бендюга'!S137+'[1]В+Р'!S131+'[1]В+Р'!S142+'[1]Лопатин+Бабичі'!S119+'[1]Лопатин+Бабичі'!S126+'[1]Нивиці лк'!S155)</f>
        <v>0</v>
      </c>
      <c r="T136" s="724">
        <f>SUM('[1]Сокаль+Бендюга'!T123+'[1]Сокаль+Бендюга'!T137+'[1]В+Р'!T131+'[1]В+Р'!T142+'[1]Лопатин+Бабичі'!T119+'[1]Лопатин+Бабичі'!T126+'[1]Нивиці лк'!T155)</f>
        <v>0</v>
      </c>
      <c r="U136" s="724">
        <f>SUM('[1]Сокаль+Бендюга'!U123+'[1]Сокаль+Бендюга'!U137+'[1]В+Р'!U131+'[1]В+Р'!U142+'[1]Лопатин+Бабичі'!U119+'[1]Лопатин+Бабичі'!U126+'[1]Нивиці лк'!U155)</f>
        <v>0</v>
      </c>
      <c r="V136" s="66"/>
    </row>
    <row r="137" spans="1:22" ht="15">
      <c r="A137" s="293"/>
      <c r="B137" s="293"/>
      <c r="C137" s="293"/>
      <c r="D137" s="293"/>
      <c r="E137" s="602"/>
      <c r="F137" s="293"/>
      <c r="G137" s="293"/>
      <c r="H137" s="293"/>
      <c r="I137" s="293"/>
      <c r="J137" s="293"/>
      <c r="K137" s="293"/>
      <c r="L137" s="293"/>
      <c r="M137" s="293"/>
      <c r="N137" s="293"/>
      <c r="O137" s="293"/>
      <c r="P137" s="293"/>
      <c r="Q137" s="293"/>
      <c r="R137" s="339"/>
      <c r="S137" s="293"/>
      <c r="T137" s="293"/>
      <c r="U137" s="293"/>
      <c r="V137" s="293"/>
    </row>
    <row r="138" spans="1:22" ht="15">
      <c r="A138" s="293" t="s">
        <v>46</v>
      </c>
      <c r="B138" s="293"/>
      <c r="C138" s="293"/>
      <c r="D138" s="293"/>
      <c r="E138" s="293"/>
      <c r="F138" s="293"/>
      <c r="G138" s="293"/>
      <c r="H138" s="293"/>
      <c r="I138" s="293"/>
      <c r="J138" s="293"/>
      <c r="K138" s="293"/>
      <c r="L138" s="293"/>
      <c r="M138" s="293"/>
      <c r="N138" s="293"/>
      <c r="O138" s="293"/>
      <c r="P138" s="293"/>
      <c r="Q138" s="293"/>
      <c r="R138" s="293"/>
      <c r="S138" s="293"/>
      <c r="T138" s="293"/>
      <c r="U138" s="293"/>
      <c r="V138" s="293"/>
    </row>
    <row r="140" spans="1:18" ht="20.25">
      <c r="A140" s="340"/>
      <c r="B140" s="340"/>
      <c r="C140" s="341"/>
      <c r="D140" s="341"/>
      <c r="E140" s="342"/>
      <c r="F140" s="342"/>
      <c r="G140" s="342"/>
      <c r="H140" s="342" t="s">
        <v>47</v>
      </c>
      <c r="I140" s="342" t="s">
        <v>659</v>
      </c>
      <c r="J140" s="343"/>
      <c r="K140" s="342"/>
      <c r="L140" s="342"/>
      <c r="M140" s="341"/>
      <c r="N140" s="341"/>
      <c r="O140" s="341"/>
      <c r="P140" s="340"/>
      <c r="Q140" s="340"/>
      <c r="R140" s="340"/>
    </row>
    <row r="141" spans="1:18" ht="21">
      <c r="A141" s="340"/>
      <c r="B141" s="340"/>
      <c r="C141" s="344"/>
      <c r="D141" s="341"/>
      <c r="E141" s="345" t="s">
        <v>48</v>
      </c>
      <c r="F141" s="342"/>
      <c r="G141" s="342"/>
      <c r="H141" s="342"/>
      <c r="I141" s="342"/>
      <c r="J141" s="342"/>
      <c r="K141" s="342"/>
      <c r="L141" s="342"/>
      <c r="M141" s="341"/>
      <c r="N141" s="341"/>
      <c r="O141" s="341"/>
      <c r="P141" s="340"/>
      <c r="Q141" s="340"/>
      <c r="R141" s="340"/>
    </row>
    <row r="142" spans="1:18" ht="21">
      <c r="A142" s="340"/>
      <c r="B142" s="340"/>
      <c r="C142" s="340"/>
      <c r="D142" s="340"/>
      <c r="E142" s="345"/>
      <c r="F142" s="345"/>
      <c r="G142" s="342" t="s">
        <v>2048</v>
      </c>
      <c r="H142" s="345"/>
      <c r="I142" s="345"/>
      <c r="J142" s="345"/>
      <c r="K142" s="345"/>
      <c r="L142" s="345"/>
      <c r="M142" s="340"/>
      <c r="N142" s="340"/>
      <c r="O142" s="340"/>
      <c r="P142" s="340"/>
      <c r="Q142" s="340"/>
      <c r="R142" s="340"/>
    </row>
    <row r="143" spans="1:18" ht="18">
      <c r="A143" s="341" t="s">
        <v>49</v>
      </c>
      <c r="B143" s="341"/>
      <c r="C143" s="341"/>
      <c r="D143" s="341"/>
      <c r="E143" s="341"/>
      <c r="F143" s="341"/>
      <c r="G143" s="340"/>
      <c r="H143" s="340"/>
      <c r="I143" s="340"/>
      <c r="J143" s="340"/>
      <c r="K143" s="340"/>
      <c r="L143" s="340"/>
      <c r="M143" s="340"/>
      <c r="N143" s="340"/>
      <c r="O143" s="340"/>
      <c r="P143" s="340"/>
      <c r="Q143" s="340"/>
      <c r="R143" s="340"/>
    </row>
    <row r="144" spans="1:18" ht="15">
      <c r="A144" s="352" t="s">
        <v>421</v>
      </c>
      <c r="B144" s="353" t="s">
        <v>226</v>
      </c>
      <c r="C144" s="352"/>
      <c r="D144" s="354"/>
      <c r="E144" s="353"/>
      <c r="F144" s="355" t="s">
        <v>495</v>
      </c>
      <c r="G144" s="353" t="s">
        <v>662</v>
      </c>
      <c r="H144" s="352" t="s">
        <v>230</v>
      </c>
      <c r="I144" s="356" t="s">
        <v>663</v>
      </c>
      <c r="J144" s="357"/>
      <c r="K144" s="353" t="s">
        <v>231</v>
      </c>
      <c r="L144" s="352"/>
      <c r="M144" s="356" t="s">
        <v>664</v>
      </c>
      <c r="N144" s="358"/>
      <c r="O144" s="358"/>
      <c r="P144" s="358"/>
      <c r="Q144" s="357"/>
      <c r="R144" s="352"/>
    </row>
    <row r="145" spans="1:18" ht="15">
      <c r="A145" s="359" t="s">
        <v>50</v>
      </c>
      <c r="B145" s="360" t="s">
        <v>477</v>
      </c>
      <c r="C145" s="360" t="s">
        <v>466</v>
      </c>
      <c r="D145" s="361" t="s">
        <v>666</v>
      </c>
      <c r="E145" s="360" t="s">
        <v>51</v>
      </c>
      <c r="F145" s="362" t="s">
        <v>502</v>
      </c>
      <c r="G145" s="360" t="s">
        <v>667</v>
      </c>
      <c r="H145" s="359" t="s">
        <v>668</v>
      </c>
      <c r="I145" s="352" t="s">
        <v>669</v>
      </c>
      <c r="J145" s="352" t="s">
        <v>52</v>
      </c>
      <c r="K145" s="360" t="s">
        <v>437</v>
      </c>
      <c r="L145" s="360" t="s">
        <v>53</v>
      </c>
      <c r="M145" s="352" t="s">
        <v>592</v>
      </c>
      <c r="N145" s="356" t="s">
        <v>672</v>
      </c>
      <c r="O145" s="358"/>
      <c r="P145" s="358"/>
      <c r="Q145" s="357"/>
      <c r="R145" s="359" t="s">
        <v>159</v>
      </c>
    </row>
    <row r="146" spans="1:18" ht="15">
      <c r="A146" s="363" t="s">
        <v>54</v>
      </c>
      <c r="B146" s="360" t="s">
        <v>484</v>
      </c>
      <c r="C146" s="360" t="s">
        <v>478</v>
      </c>
      <c r="D146" s="364"/>
      <c r="E146" s="360" t="s">
        <v>236</v>
      </c>
      <c r="F146" s="362" t="s">
        <v>55</v>
      </c>
      <c r="G146" s="360" t="s">
        <v>603</v>
      </c>
      <c r="H146" s="359" t="s">
        <v>596</v>
      </c>
      <c r="I146" s="359" t="s">
        <v>254</v>
      </c>
      <c r="J146" s="359"/>
      <c r="K146" s="360"/>
      <c r="L146" s="360" t="s">
        <v>56</v>
      </c>
      <c r="M146" s="359" t="s">
        <v>674</v>
      </c>
      <c r="N146" s="353" t="s">
        <v>675</v>
      </c>
      <c r="O146" s="353" t="s">
        <v>676</v>
      </c>
      <c r="P146" s="353" t="s">
        <v>679</v>
      </c>
      <c r="Q146" s="353" t="s">
        <v>678</v>
      </c>
      <c r="R146" s="359"/>
    </row>
    <row r="147" spans="1:18" ht="15">
      <c r="A147" s="365"/>
      <c r="B147" s="366"/>
      <c r="C147" s="365"/>
      <c r="D147" s="367"/>
      <c r="E147" s="365"/>
      <c r="F147" s="368"/>
      <c r="G147" s="365"/>
      <c r="H147" s="365"/>
      <c r="I147" s="365"/>
      <c r="J147" s="365"/>
      <c r="K147" s="365"/>
      <c r="L147" s="365"/>
      <c r="M147" s="366" t="s">
        <v>683</v>
      </c>
      <c r="N147" s="366" t="s">
        <v>684</v>
      </c>
      <c r="O147" s="366" t="s">
        <v>684</v>
      </c>
      <c r="P147" s="366" t="s">
        <v>687</v>
      </c>
      <c r="Q147" s="366" t="s">
        <v>686</v>
      </c>
      <c r="R147" s="365"/>
    </row>
    <row r="148" spans="1:18" ht="15">
      <c r="A148" s="369">
        <v>1</v>
      </c>
      <c r="B148" s="369">
        <v>2</v>
      </c>
      <c r="C148" s="369">
        <v>3</v>
      </c>
      <c r="D148" s="369">
        <v>4</v>
      </c>
      <c r="E148" s="366">
        <v>5</v>
      </c>
      <c r="F148" s="369">
        <v>6</v>
      </c>
      <c r="G148" s="369">
        <v>7</v>
      </c>
      <c r="H148" s="369">
        <v>8</v>
      </c>
      <c r="I148" s="369">
        <v>9</v>
      </c>
      <c r="J148" s="369">
        <v>10</v>
      </c>
      <c r="K148" s="369">
        <v>11</v>
      </c>
      <c r="L148" s="369">
        <v>12</v>
      </c>
      <c r="M148" s="369">
        <v>13</v>
      </c>
      <c r="N148" s="369">
        <v>14</v>
      </c>
      <c r="O148" s="369">
        <v>15</v>
      </c>
      <c r="P148" s="369">
        <v>16</v>
      </c>
      <c r="Q148" s="369">
        <v>17</v>
      </c>
      <c r="R148" s="369">
        <v>18</v>
      </c>
    </row>
    <row r="149" spans="1:19" ht="15">
      <c r="A149" s="2080" t="s">
        <v>780</v>
      </c>
      <c r="B149" s="66"/>
      <c r="C149" s="66"/>
      <c r="D149" s="65"/>
      <c r="E149" s="66"/>
      <c r="F149" s="66"/>
      <c r="G149" s="66"/>
      <c r="H149" s="66"/>
      <c r="I149" s="66"/>
      <c r="J149" s="66"/>
      <c r="K149" s="66"/>
      <c r="L149" s="917"/>
      <c r="M149" s="65"/>
      <c r="N149" s="65"/>
      <c r="O149" s="65"/>
      <c r="P149" s="65"/>
      <c r="Q149" s="65"/>
      <c r="R149" s="65"/>
      <c r="S149" s="65"/>
    </row>
    <row r="150" spans="1:19" ht="15">
      <c r="A150" s="908" t="s">
        <v>2019</v>
      </c>
      <c r="B150" s="65">
        <v>20</v>
      </c>
      <c r="C150" s="909" t="s">
        <v>297</v>
      </c>
      <c r="D150" s="295">
        <v>0.4</v>
      </c>
      <c r="E150" s="66" t="s">
        <v>781</v>
      </c>
      <c r="F150" s="65" t="s">
        <v>292</v>
      </c>
      <c r="G150" s="65" t="s">
        <v>57</v>
      </c>
      <c r="H150" s="66" t="s">
        <v>61</v>
      </c>
      <c r="I150" s="66"/>
      <c r="J150" s="65"/>
      <c r="K150" s="951" t="s">
        <v>2049</v>
      </c>
      <c r="L150" s="952"/>
      <c r="M150" s="65"/>
      <c r="N150" s="65"/>
      <c r="O150" s="65"/>
      <c r="P150" s="65"/>
      <c r="Q150" s="65"/>
      <c r="R150" s="65"/>
      <c r="S150" s="65"/>
    </row>
    <row r="151" spans="1:19" ht="15.75" thickBot="1">
      <c r="A151" s="908" t="s">
        <v>2019</v>
      </c>
      <c r="B151" s="65">
        <v>24</v>
      </c>
      <c r="C151" s="909" t="s">
        <v>270</v>
      </c>
      <c r="D151" s="295">
        <v>0.7</v>
      </c>
      <c r="E151" s="66" t="s">
        <v>781</v>
      </c>
      <c r="F151" s="65" t="s">
        <v>177</v>
      </c>
      <c r="G151" s="65" t="s">
        <v>57</v>
      </c>
      <c r="H151" s="66" t="s">
        <v>61</v>
      </c>
      <c r="I151" s="66"/>
      <c r="J151" s="65"/>
      <c r="K151" s="951" t="s">
        <v>2049</v>
      </c>
      <c r="L151" s="952"/>
      <c r="M151" s="65"/>
      <c r="N151" s="65"/>
      <c r="O151" s="65"/>
      <c r="P151" s="65"/>
      <c r="Q151" s="65"/>
      <c r="R151" s="65"/>
      <c r="S151" s="65"/>
    </row>
    <row r="152" spans="1:18" ht="15.75" thickBot="1">
      <c r="A152" s="709" t="s">
        <v>204</v>
      </c>
      <c r="B152" s="710"/>
      <c r="C152" s="711"/>
      <c r="D152" s="2111">
        <f>D151+D150</f>
        <v>1.1</v>
      </c>
      <c r="E152" s="954"/>
      <c r="F152" s="711"/>
      <c r="G152" s="711"/>
      <c r="H152" s="711"/>
      <c r="I152" s="711"/>
      <c r="J152" s="711"/>
      <c r="K152" s="711"/>
      <c r="L152" s="711"/>
      <c r="M152" s="711"/>
      <c r="N152" s="711"/>
      <c r="O152" s="711"/>
      <c r="P152" s="711"/>
      <c r="Q152" s="711"/>
      <c r="R152" s="712"/>
    </row>
    <row r="153" spans="1:18" ht="15">
      <c r="A153" s="2112" t="s">
        <v>59</v>
      </c>
      <c r="B153" s="2582"/>
      <c r="C153" s="2583"/>
      <c r="D153" s="2583"/>
      <c r="E153" s="2583"/>
      <c r="F153" s="2583"/>
      <c r="G153" s="2583"/>
      <c r="H153" s="2583"/>
      <c r="I153" s="2583"/>
      <c r="J153" s="2583"/>
      <c r="K153" s="2583"/>
      <c r="L153" s="2583"/>
      <c r="M153" s="2583"/>
      <c r="N153" s="2583"/>
      <c r="O153" s="2583"/>
      <c r="P153" s="2583"/>
      <c r="Q153" s="2583"/>
      <c r="R153" s="2584"/>
    </row>
    <row r="154" spans="1:19" ht="15">
      <c r="A154" s="912" t="s">
        <v>696</v>
      </c>
      <c r="B154" s="951">
        <v>75</v>
      </c>
      <c r="C154" s="951">
        <v>6</v>
      </c>
      <c r="D154" s="955">
        <v>1</v>
      </c>
      <c r="E154" s="66" t="s">
        <v>781</v>
      </c>
      <c r="F154" s="951" t="s">
        <v>298</v>
      </c>
      <c r="G154" s="65" t="s">
        <v>57</v>
      </c>
      <c r="H154" s="66" t="s">
        <v>61</v>
      </c>
      <c r="I154" s="951"/>
      <c r="J154" s="951"/>
      <c r="K154" s="951" t="s">
        <v>1019</v>
      </c>
      <c r="L154" s="917"/>
      <c r="M154" s="956"/>
      <c r="N154" s="956"/>
      <c r="O154" s="951"/>
      <c r="P154" s="951"/>
      <c r="Q154" s="951"/>
      <c r="R154" s="951"/>
      <c r="S154" s="951"/>
    </row>
    <row r="155" spans="1:19" ht="15">
      <c r="A155" s="912" t="s">
        <v>698</v>
      </c>
      <c r="B155" s="951">
        <v>20</v>
      </c>
      <c r="C155" s="951" t="s">
        <v>1020</v>
      </c>
      <c r="D155" s="955">
        <v>0.9</v>
      </c>
      <c r="E155" s="953" t="s">
        <v>58</v>
      </c>
      <c r="F155" s="951" t="s">
        <v>304</v>
      </c>
      <c r="G155" s="65" t="s">
        <v>57</v>
      </c>
      <c r="H155" s="951"/>
      <c r="I155" s="951"/>
      <c r="J155" s="951"/>
      <c r="K155" s="951"/>
      <c r="L155" s="917"/>
      <c r="M155" s="956"/>
      <c r="N155" s="956"/>
      <c r="O155" s="951"/>
      <c r="P155" s="951"/>
      <c r="Q155" s="951"/>
      <c r="R155" s="951"/>
      <c r="S155" s="951"/>
    </row>
    <row r="156" spans="1:19" ht="15">
      <c r="A156" s="912" t="s">
        <v>698</v>
      </c>
      <c r="B156" s="951">
        <v>28</v>
      </c>
      <c r="C156" s="951" t="s">
        <v>1021</v>
      </c>
      <c r="D156" s="955">
        <v>1</v>
      </c>
      <c r="E156" s="66" t="s">
        <v>781</v>
      </c>
      <c r="F156" s="951" t="s">
        <v>292</v>
      </c>
      <c r="G156" s="65" t="s">
        <v>57</v>
      </c>
      <c r="H156" s="66" t="s">
        <v>61</v>
      </c>
      <c r="I156" s="951"/>
      <c r="J156" s="951"/>
      <c r="K156" s="951" t="s">
        <v>782</v>
      </c>
      <c r="L156" s="917"/>
      <c r="M156" s="956"/>
      <c r="N156" s="956"/>
      <c r="O156" s="951"/>
      <c r="P156" s="951"/>
      <c r="Q156" s="951"/>
      <c r="R156" s="951"/>
      <c r="S156" s="951"/>
    </row>
    <row r="157" spans="1:19" ht="15">
      <c r="A157" s="912" t="s">
        <v>698</v>
      </c>
      <c r="B157" s="951">
        <v>28</v>
      </c>
      <c r="C157" s="951" t="s">
        <v>1022</v>
      </c>
      <c r="D157" s="955">
        <v>1</v>
      </c>
      <c r="E157" s="66" t="s">
        <v>781</v>
      </c>
      <c r="F157" s="951" t="s">
        <v>292</v>
      </c>
      <c r="G157" s="65" t="s">
        <v>57</v>
      </c>
      <c r="H157" s="66" t="s">
        <v>61</v>
      </c>
      <c r="I157" s="951"/>
      <c r="J157" s="951"/>
      <c r="K157" s="951" t="s">
        <v>782</v>
      </c>
      <c r="L157" s="917"/>
      <c r="M157" s="956"/>
      <c r="N157" s="956"/>
      <c r="O157" s="951"/>
      <c r="P157" s="951"/>
      <c r="Q157" s="951"/>
      <c r="R157" s="951"/>
      <c r="S157" s="951"/>
    </row>
    <row r="158" spans="1:19" ht="15">
      <c r="A158" s="912" t="s">
        <v>696</v>
      </c>
      <c r="B158" s="951">
        <v>80</v>
      </c>
      <c r="C158" s="951">
        <v>23</v>
      </c>
      <c r="D158" s="955">
        <v>1</v>
      </c>
      <c r="E158" s="66" t="s">
        <v>781</v>
      </c>
      <c r="F158" s="951" t="s">
        <v>298</v>
      </c>
      <c r="G158" s="65" t="s">
        <v>57</v>
      </c>
      <c r="H158" s="66" t="s">
        <v>61</v>
      </c>
      <c r="I158" s="951"/>
      <c r="J158" s="951"/>
      <c r="K158" s="951" t="s">
        <v>1019</v>
      </c>
      <c r="L158" s="917"/>
      <c r="M158" s="956"/>
      <c r="N158" s="956"/>
      <c r="O158" s="951"/>
      <c r="P158" s="951"/>
      <c r="Q158" s="951"/>
      <c r="R158" s="951"/>
      <c r="S158" s="951"/>
    </row>
    <row r="159" spans="1:19" ht="15">
      <c r="A159" s="912" t="s">
        <v>696</v>
      </c>
      <c r="B159" s="951">
        <v>73</v>
      </c>
      <c r="C159" s="951">
        <v>11</v>
      </c>
      <c r="D159" s="955">
        <v>1</v>
      </c>
      <c r="E159" s="66" t="s">
        <v>781</v>
      </c>
      <c r="F159" s="951" t="s">
        <v>304</v>
      </c>
      <c r="G159" s="65" t="s">
        <v>57</v>
      </c>
      <c r="H159" s="66" t="s">
        <v>61</v>
      </c>
      <c r="I159" s="951"/>
      <c r="J159" s="951"/>
      <c r="K159" s="951" t="s">
        <v>1019</v>
      </c>
      <c r="L159" s="917"/>
      <c r="M159" s="956"/>
      <c r="N159" s="956"/>
      <c r="O159" s="951"/>
      <c r="P159" s="951"/>
      <c r="Q159" s="951"/>
      <c r="R159" s="951"/>
      <c r="S159" s="951"/>
    </row>
    <row r="160" spans="1:19" ht="15">
      <c r="A160" s="912" t="s">
        <v>698</v>
      </c>
      <c r="B160" s="951">
        <v>1</v>
      </c>
      <c r="C160" s="951">
        <v>3</v>
      </c>
      <c r="D160" s="955">
        <v>1</v>
      </c>
      <c r="E160" s="953" t="s">
        <v>58</v>
      </c>
      <c r="F160" s="951" t="s">
        <v>304</v>
      </c>
      <c r="G160" s="65" t="s">
        <v>57</v>
      </c>
      <c r="H160" s="951"/>
      <c r="I160" s="951"/>
      <c r="J160" s="951"/>
      <c r="K160" s="951"/>
      <c r="L160" s="917"/>
      <c r="M160" s="956"/>
      <c r="N160" s="956"/>
      <c r="O160" s="951"/>
      <c r="P160" s="951"/>
      <c r="Q160" s="951"/>
      <c r="R160" s="951"/>
      <c r="S160" s="951"/>
    </row>
    <row r="161" spans="1:19" ht="15">
      <c r="A161" s="912" t="s">
        <v>696</v>
      </c>
      <c r="B161" s="951">
        <v>63</v>
      </c>
      <c r="C161" s="951" t="s">
        <v>1023</v>
      </c>
      <c r="D161" s="955">
        <v>0.4</v>
      </c>
      <c r="E161" s="66" t="s">
        <v>781</v>
      </c>
      <c r="F161" s="951" t="s">
        <v>853</v>
      </c>
      <c r="G161" s="65" t="s">
        <v>57</v>
      </c>
      <c r="H161" s="66" t="s">
        <v>61</v>
      </c>
      <c r="I161" s="951"/>
      <c r="J161" s="951"/>
      <c r="K161" s="951" t="s">
        <v>62</v>
      </c>
      <c r="L161" s="917"/>
      <c r="M161" s="956"/>
      <c r="N161" s="956"/>
      <c r="O161" s="951"/>
      <c r="P161" s="951"/>
      <c r="Q161" s="951"/>
      <c r="R161" s="951"/>
      <c r="S161" s="951"/>
    </row>
    <row r="162" spans="1:19" ht="15">
      <c r="A162" s="912" t="s">
        <v>696</v>
      </c>
      <c r="B162" s="951">
        <v>63</v>
      </c>
      <c r="C162" s="951" t="s">
        <v>788</v>
      </c>
      <c r="D162" s="955">
        <v>0.5</v>
      </c>
      <c r="E162" s="66" t="s">
        <v>781</v>
      </c>
      <c r="F162" s="951" t="s">
        <v>853</v>
      </c>
      <c r="G162" s="65" t="s">
        <v>57</v>
      </c>
      <c r="H162" s="66" t="s">
        <v>61</v>
      </c>
      <c r="I162" s="951"/>
      <c r="J162" s="951"/>
      <c r="K162" s="951" t="s">
        <v>62</v>
      </c>
      <c r="L162" s="917"/>
      <c r="M162" s="956"/>
      <c r="N162" s="956"/>
      <c r="O162" s="951"/>
      <c r="P162" s="951"/>
      <c r="Q162" s="951"/>
      <c r="R162" s="951"/>
      <c r="S162" s="951"/>
    </row>
    <row r="163" spans="1:19" ht="15">
      <c r="A163" s="912" t="s">
        <v>696</v>
      </c>
      <c r="B163" s="951">
        <v>74</v>
      </c>
      <c r="C163" s="951">
        <v>12</v>
      </c>
      <c r="D163" s="955">
        <v>1</v>
      </c>
      <c r="E163" s="66" t="s">
        <v>781</v>
      </c>
      <c r="F163" s="951" t="s">
        <v>298</v>
      </c>
      <c r="G163" s="65" t="s">
        <v>57</v>
      </c>
      <c r="H163" s="66" t="s">
        <v>61</v>
      </c>
      <c r="I163" s="951"/>
      <c r="J163" s="951"/>
      <c r="K163" s="951" t="s">
        <v>1019</v>
      </c>
      <c r="L163" s="917"/>
      <c r="M163" s="956"/>
      <c r="N163" s="956"/>
      <c r="O163" s="951"/>
      <c r="P163" s="951"/>
      <c r="Q163" s="951"/>
      <c r="R163" s="951"/>
      <c r="S163" s="951"/>
    </row>
    <row r="164" spans="1:19" ht="15">
      <c r="A164" s="912" t="s">
        <v>696</v>
      </c>
      <c r="B164" s="951">
        <v>80</v>
      </c>
      <c r="C164" s="951">
        <v>29</v>
      </c>
      <c r="D164" s="955">
        <v>1</v>
      </c>
      <c r="E164" s="66" t="s">
        <v>781</v>
      </c>
      <c r="F164" s="951" t="s">
        <v>298</v>
      </c>
      <c r="G164" s="65" t="s">
        <v>57</v>
      </c>
      <c r="H164" s="66" t="s">
        <v>61</v>
      </c>
      <c r="I164" s="951"/>
      <c r="J164" s="951"/>
      <c r="K164" s="951" t="s">
        <v>1019</v>
      </c>
      <c r="L164" s="917"/>
      <c r="M164" s="956"/>
      <c r="N164" s="956"/>
      <c r="O164" s="951"/>
      <c r="P164" s="951"/>
      <c r="Q164" s="951"/>
      <c r="R164" s="951"/>
      <c r="S164" s="951"/>
    </row>
    <row r="165" spans="1:19" ht="15">
      <c r="A165" s="912" t="s">
        <v>698</v>
      </c>
      <c r="B165" s="951">
        <v>31</v>
      </c>
      <c r="C165" s="951">
        <v>42</v>
      </c>
      <c r="D165" s="955">
        <v>0.5</v>
      </c>
      <c r="E165" s="66" t="s">
        <v>781</v>
      </c>
      <c r="F165" s="951" t="s">
        <v>298</v>
      </c>
      <c r="G165" s="65" t="s">
        <v>57</v>
      </c>
      <c r="H165" s="66" t="s">
        <v>61</v>
      </c>
      <c r="I165" s="951"/>
      <c r="J165" s="951"/>
      <c r="K165" s="951" t="s">
        <v>1019</v>
      </c>
      <c r="L165" s="917"/>
      <c r="M165" s="956"/>
      <c r="N165" s="956"/>
      <c r="O165" s="951"/>
      <c r="P165" s="951"/>
      <c r="Q165" s="951"/>
      <c r="R165" s="951"/>
      <c r="S165" s="951"/>
    </row>
    <row r="166" spans="1:19" ht="15">
      <c r="A166" s="912" t="s">
        <v>696</v>
      </c>
      <c r="B166" s="951">
        <v>83</v>
      </c>
      <c r="C166" s="951" t="s">
        <v>1004</v>
      </c>
      <c r="D166" s="955">
        <v>1</v>
      </c>
      <c r="E166" s="66" t="s">
        <v>781</v>
      </c>
      <c r="F166" s="951" t="s">
        <v>292</v>
      </c>
      <c r="G166" s="65" t="s">
        <v>57</v>
      </c>
      <c r="H166" s="66" t="s">
        <v>61</v>
      </c>
      <c r="I166" s="951"/>
      <c r="J166" s="951"/>
      <c r="K166" s="951" t="s">
        <v>1019</v>
      </c>
      <c r="L166" s="917"/>
      <c r="M166" s="956"/>
      <c r="N166" s="956"/>
      <c r="O166" s="951"/>
      <c r="P166" s="951"/>
      <c r="Q166" s="951"/>
      <c r="R166" s="951"/>
      <c r="S166" s="951"/>
    </row>
    <row r="167" spans="1:19" ht="15.75" thickBot="1">
      <c r="A167" s="973" t="s">
        <v>204</v>
      </c>
      <c r="B167" s="974"/>
      <c r="C167" s="974"/>
      <c r="D167" s="2114">
        <f>D166+D165+D164+D163+D162+D161+D160+D159+D158+D157+D156+D155+D154</f>
        <v>11.3</v>
      </c>
      <c r="E167" s="975"/>
      <c r="F167" s="976"/>
      <c r="G167" s="976"/>
      <c r="H167" s="975"/>
      <c r="I167" s="976"/>
      <c r="J167" s="976"/>
      <c r="K167" s="976"/>
      <c r="L167" s="977"/>
      <c r="M167" s="916"/>
      <c r="N167" s="916"/>
      <c r="O167" s="65"/>
      <c r="P167" s="65"/>
      <c r="Q167" s="65"/>
      <c r="R167" s="65"/>
      <c r="S167" s="65"/>
    </row>
    <row r="168" spans="1:19" ht="15">
      <c r="A168" s="2117" t="s">
        <v>60</v>
      </c>
      <c r="B168" s="332"/>
      <c r="C168" s="332"/>
      <c r="D168" s="332"/>
      <c r="E168" s="2115"/>
      <c r="F168" s="1537"/>
      <c r="G168" s="1537"/>
      <c r="H168" s="332"/>
      <c r="I168" s="332"/>
      <c r="J168" s="332"/>
      <c r="K168" s="332"/>
      <c r="L168" s="332"/>
      <c r="M168" s="332"/>
      <c r="N168" s="332"/>
      <c r="O168" s="332"/>
      <c r="P168" s="332"/>
      <c r="Q168" s="332"/>
      <c r="R168" s="332"/>
      <c r="S168" s="332"/>
    </row>
    <row r="169" spans="1:19" ht="15">
      <c r="A169" s="66" t="s">
        <v>786</v>
      </c>
      <c r="B169" s="2116">
        <v>46</v>
      </c>
      <c r="C169" s="2116">
        <v>37</v>
      </c>
      <c r="D169" s="919">
        <v>1</v>
      </c>
      <c r="E169" s="953" t="s">
        <v>58</v>
      </c>
      <c r="F169" s="65" t="s">
        <v>304</v>
      </c>
      <c r="G169" s="65" t="s">
        <v>57</v>
      </c>
      <c r="H169" s="66" t="s">
        <v>61</v>
      </c>
      <c r="I169" s="957"/>
      <c r="J169" s="957"/>
      <c r="K169" s="65" t="s">
        <v>782</v>
      </c>
      <c r="L169" s="917"/>
      <c r="M169" s="959"/>
      <c r="N169" s="959"/>
      <c r="O169" s="959"/>
      <c r="P169" s="959"/>
      <c r="Q169" s="538"/>
      <c r="R169" s="538"/>
      <c r="S169" s="538"/>
    </row>
    <row r="170" spans="1:19" ht="15">
      <c r="A170" s="66" t="s">
        <v>786</v>
      </c>
      <c r="B170" s="2116">
        <v>45</v>
      </c>
      <c r="C170" s="2116">
        <v>33</v>
      </c>
      <c r="D170" s="2116">
        <v>0.8</v>
      </c>
      <c r="E170" s="953" t="s">
        <v>58</v>
      </c>
      <c r="F170" s="951" t="s">
        <v>304</v>
      </c>
      <c r="G170" s="65" t="s">
        <v>57</v>
      </c>
      <c r="H170" s="66" t="s">
        <v>61</v>
      </c>
      <c r="I170" s="957"/>
      <c r="J170" s="957"/>
      <c r="K170" s="951" t="s">
        <v>782</v>
      </c>
      <c r="L170" s="917"/>
      <c r="M170" s="959"/>
      <c r="N170" s="959"/>
      <c r="O170" s="959"/>
      <c r="P170" s="959"/>
      <c r="Q170" s="538"/>
      <c r="R170" s="538"/>
      <c r="S170" s="538"/>
    </row>
    <row r="171" spans="1:19" ht="15">
      <c r="A171" s="66" t="s">
        <v>786</v>
      </c>
      <c r="B171" s="2116">
        <v>24</v>
      </c>
      <c r="C171" s="2116">
        <v>28</v>
      </c>
      <c r="D171" s="2116">
        <v>0.6</v>
      </c>
      <c r="E171" s="953" t="s">
        <v>58</v>
      </c>
      <c r="F171" s="951" t="s">
        <v>304</v>
      </c>
      <c r="G171" s="65" t="s">
        <v>57</v>
      </c>
      <c r="H171" s="66" t="s">
        <v>61</v>
      </c>
      <c r="I171" s="957"/>
      <c r="J171" s="957"/>
      <c r="K171" s="951" t="s">
        <v>782</v>
      </c>
      <c r="L171" s="917"/>
      <c r="M171" s="959"/>
      <c r="N171" s="959"/>
      <c r="O171" s="959"/>
      <c r="P171" s="959"/>
      <c r="Q171" s="538"/>
      <c r="R171" s="538"/>
      <c r="S171" s="538"/>
    </row>
    <row r="172" spans="1:19" ht="15">
      <c r="A172" s="66" t="s">
        <v>786</v>
      </c>
      <c r="B172" s="2116">
        <v>34</v>
      </c>
      <c r="C172" s="2116">
        <v>2</v>
      </c>
      <c r="D172" s="2116">
        <v>0.8</v>
      </c>
      <c r="E172" s="953" t="s">
        <v>58</v>
      </c>
      <c r="F172" s="951" t="s">
        <v>304</v>
      </c>
      <c r="G172" s="65" t="s">
        <v>57</v>
      </c>
      <c r="H172" s="66" t="s">
        <v>61</v>
      </c>
      <c r="I172" s="957"/>
      <c r="J172" s="957"/>
      <c r="K172" s="951" t="s">
        <v>782</v>
      </c>
      <c r="L172" s="917"/>
      <c r="M172" s="959"/>
      <c r="N172" s="959"/>
      <c r="O172" s="959"/>
      <c r="P172" s="959"/>
      <c r="Q172" s="538"/>
      <c r="R172" s="538"/>
      <c r="S172" s="538"/>
    </row>
    <row r="173" spans="1:19" ht="15">
      <c r="A173" s="66" t="s">
        <v>786</v>
      </c>
      <c r="B173" s="2116">
        <v>31</v>
      </c>
      <c r="C173" s="2116">
        <v>2</v>
      </c>
      <c r="D173" s="2116">
        <v>0.8</v>
      </c>
      <c r="E173" s="953" t="s">
        <v>58</v>
      </c>
      <c r="F173" s="951" t="s">
        <v>304</v>
      </c>
      <c r="G173" s="65" t="s">
        <v>57</v>
      </c>
      <c r="H173" s="66" t="s">
        <v>61</v>
      </c>
      <c r="I173" s="957"/>
      <c r="J173" s="957"/>
      <c r="K173" s="951" t="s">
        <v>782</v>
      </c>
      <c r="L173" s="917"/>
      <c r="M173" s="959"/>
      <c r="N173" s="959"/>
      <c r="O173" s="959"/>
      <c r="P173" s="959"/>
      <c r="Q173" s="538"/>
      <c r="R173" s="538"/>
      <c r="S173" s="538"/>
    </row>
    <row r="174" spans="1:19" ht="15">
      <c r="A174" s="66" t="s">
        <v>786</v>
      </c>
      <c r="B174" s="2116">
        <v>65</v>
      </c>
      <c r="C174" s="2116">
        <v>22</v>
      </c>
      <c r="D174" s="2116">
        <v>0.7</v>
      </c>
      <c r="E174" s="953" t="s">
        <v>58</v>
      </c>
      <c r="F174" s="951" t="s">
        <v>304</v>
      </c>
      <c r="G174" s="65" t="s">
        <v>57</v>
      </c>
      <c r="H174" s="66" t="s">
        <v>61</v>
      </c>
      <c r="I174" s="957"/>
      <c r="J174" s="957"/>
      <c r="K174" s="951" t="s">
        <v>782</v>
      </c>
      <c r="L174" s="917"/>
      <c r="M174" s="959"/>
      <c r="N174" s="959"/>
      <c r="O174" s="959"/>
      <c r="P174" s="959"/>
      <c r="Q174" s="538"/>
      <c r="R174" s="538"/>
      <c r="S174" s="538"/>
    </row>
    <row r="175" spans="1:19" ht="15.75" thickBot="1">
      <c r="A175" s="66" t="s">
        <v>786</v>
      </c>
      <c r="B175" s="2116">
        <v>53</v>
      </c>
      <c r="C175" s="2116">
        <v>14</v>
      </c>
      <c r="D175" s="2116">
        <v>0.8</v>
      </c>
      <c r="E175" s="953" t="s">
        <v>58</v>
      </c>
      <c r="F175" s="951" t="s">
        <v>304</v>
      </c>
      <c r="G175" s="65" t="s">
        <v>57</v>
      </c>
      <c r="H175" s="66" t="s">
        <v>61</v>
      </c>
      <c r="I175" s="957"/>
      <c r="J175" s="957"/>
      <c r="K175" s="951" t="s">
        <v>782</v>
      </c>
      <c r="L175" s="917"/>
      <c r="M175" s="959"/>
      <c r="N175" s="959"/>
      <c r="O175" s="959"/>
      <c r="P175" s="959"/>
      <c r="Q175" s="538"/>
      <c r="R175" s="538"/>
      <c r="S175" s="538"/>
    </row>
    <row r="176" spans="1:18" ht="15.75" thickBot="1">
      <c r="A176" s="970" t="s">
        <v>204</v>
      </c>
      <c r="B176" s="971"/>
      <c r="C176" s="972"/>
      <c r="D176" s="969">
        <f>D175+D174+D173+D172+D171+D170+D169</f>
        <v>5.5</v>
      </c>
      <c r="E176" s="960"/>
      <c r="F176" s="348"/>
      <c r="G176" s="348"/>
      <c r="H176" s="348"/>
      <c r="I176" s="348"/>
      <c r="J176" s="348"/>
      <c r="K176" s="348"/>
      <c r="L176" s="348"/>
      <c r="M176" s="348"/>
      <c r="N176" s="348"/>
      <c r="O176" s="348"/>
      <c r="P176" s="348"/>
      <c r="Q176" s="348"/>
      <c r="R176" s="338"/>
    </row>
    <row r="177" spans="1:18" ht="15">
      <c r="A177" s="2112" t="s">
        <v>63</v>
      </c>
      <c r="B177" s="334"/>
      <c r="C177" s="66"/>
      <c r="D177" s="337"/>
      <c r="E177" s="66"/>
      <c r="F177" s="302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</row>
    <row r="178" spans="1:19" ht="15">
      <c r="A178" s="65" t="s">
        <v>1000</v>
      </c>
      <c r="B178" s="65">
        <v>5</v>
      </c>
      <c r="C178" s="909" t="s">
        <v>270</v>
      </c>
      <c r="D178" s="295">
        <v>1</v>
      </c>
      <c r="E178" s="953" t="s">
        <v>58</v>
      </c>
      <c r="F178" s="65" t="s">
        <v>298</v>
      </c>
      <c r="G178" s="65" t="s">
        <v>57</v>
      </c>
      <c r="H178" s="66" t="s">
        <v>61</v>
      </c>
      <c r="I178" s="66"/>
      <c r="J178" s="66"/>
      <c r="K178" s="951" t="s">
        <v>1025</v>
      </c>
      <c r="L178" s="917"/>
      <c r="M178" s="538"/>
      <c r="N178" s="538"/>
      <c r="O178" s="538"/>
      <c r="P178" s="538"/>
      <c r="Q178" s="538"/>
      <c r="R178" s="538"/>
      <c r="S178" s="538"/>
    </row>
    <row r="179" spans="1:19" ht="15">
      <c r="A179" s="65" t="s">
        <v>1000</v>
      </c>
      <c r="B179" s="65">
        <v>5</v>
      </c>
      <c r="C179" s="909" t="s">
        <v>369</v>
      </c>
      <c r="D179" s="295">
        <v>0.9</v>
      </c>
      <c r="E179" s="953" t="s">
        <v>58</v>
      </c>
      <c r="F179" s="65" t="s">
        <v>298</v>
      </c>
      <c r="G179" s="65" t="s">
        <v>57</v>
      </c>
      <c r="H179" s="66" t="s">
        <v>61</v>
      </c>
      <c r="I179" s="66"/>
      <c r="J179" s="66"/>
      <c r="K179" s="951" t="s">
        <v>62</v>
      </c>
      <c r="L179" s="917"/>
      <c r="M179" s="538"/>
      <c r="N179" s="538"/>
      <c r="O179" s="538"/>
      <c r="P179" s="538"/>
      <c r="Q179" s="538"/>
      <c r="R179" s="538"/>
      <c r="S179" s="538"/>
    </row>
    <row r="180" spans="1:19" ht="15">
      <c r="A180" s="65" t="s">
        <v>1000</v>
      </c>
      <c r="B180" s="65">
        <v>6</v>
      </c>
      <c r="C180" s="909" t="s">
        <v>1016</v>
      </c>
      <c r="D180" s="295">
        <v>0.8</v>
      </c>
      <c r="E180" s="66" t="s">
        <v>731</v>
      </c>
      <c r="F180" s="65" t="s">
        <v>298</v>
      </c>
      <c r="G180" s="65" t="s">
        <v>57</v>
      </c>
      <c r="H180" s="66" t="s">
        <v>61</v>
      </c>
      <c r="I180" s="66"/>
      <c r="J180" s="66"/>
      <c r="K180" s="951" t="s">
        <v>1027</v>
      </c>
      <c r="L180" s="917"/>
      <c r="M180" s="538"/>
      <c r="N180" s="538"/>
      <c r="O180" s="538"/>
      <c r="P180" s="538"/>
      <c r="Q180" s="538"/>
      <c r="R180" s="538"/>
      <c r="S180" s="538"/>
    </row>
    <row r="181" spans="1:19" ht="15">
      <c r="A181" s="65" t="s">
        <v>1000</v>
      </c>
      <c r="B181" s="65">
        <v>8</v>
      </c>
      <c r="C181" s="909" t="s">
        <v>306</v>
      </c>
      <c r="D181" s="295">
        <v>0.9</v>
      </c>
      <c r="E181" s="66" t="s">
        <v>781</v>
      </c>
      <c r="F181" s="65" t="s">
        <v>298</v>
      </c>
      <c r="G181" s="65" t="s">
        <v>57</v>
      </c>
      <c r="H181" s="66" t="s">
        <v>61</v>
      </c>
      <c r="I181" s="66"/>
      <c r="J181" s="66"/>
      <c r="K181" s="951" t="s">
        <v>62</v>
      </c>
      <c r="L181" s="917"/>
      <c r="M181" s="538"/>
      <c r="N181" s="538"/>
      <c r="O181" s="538"/>
      <c r="P181" s="538"/>
      <c r="Q181" s="538"/>
      <c r="R181" s="538"/>
      <c r="S181" s="538"/>
    </row>
    <row r="182" spans="1:19" ht="15">
      <c r="A182" s="65" t="s">
        <v>1000</v>
      </c>
      <c r="B182" s="65">
        <v>8</v>
      </c>
      <c r="C182" s="909" t="s">
        <v>638</v>
      </c>
      <c r="D182" s="295">
        <v>1</v>
      </c>
      <c r="E182" s="66" t="s">
        <v>781</v>
      </c>
      <c r="F182" s="65" t="s">
        <v>298</v>
      </c>
      <c r="G182" s="65" t="s">
        <v>57</v>
      </c>
      <c r="H182" s="66" t="s">
        <v>61</v>
      </c>
      <c r="I182" s="66"/>
      <c r="J182" s="66"/>
      <c r="K182" s="951" t="s">
        <v>62</v>
      </c>
      <c r="L182" s="917"/>
      <c r="M182" s="538"/>
      <c r="N182" s="538"/>
      <c r="O182" s="538"/>
      <c r="P182" s="538"/>
      <c r="Q182" s="538"/>
      <c r="R182" s="538"/>
      <c r="S182" s="538"/>
    </row>
    <row r="183" spans="1:19" ht="15">
      <c r="A183" s="65" t="s">
        <v>1000</v>
      </c>
      <c r="B183" s="65">
        <v>13</v>
      </c>
      <c r="C183" s="909" t="s">
        <v>372</v>
      </c>
      <c r="D183" s="295">
        <v>1</v>
      </c>
      <c r="E183" s="66" t="s">
        <v>781</v>
      </c>
      <c r="F183" s="65" t="s">
        <v>298</v>
      </c>
      <c r="G183" s="65" t="s">
        <v>57</v>
      </c>
      <c r="H183" s="66" t="s">
        <v>61</v>
      </c>
      <c r="I183" s="66"/>
      <c r="J183" s="66"/>
      <c r="K183" s="951" t="s">
        <v>62</v>
      </c>
      <c r="L183" s="917"/>
      <c r="M183" s="538"/>
      <c r="N183" s="538"/>
      <c r="O183" s="538"/>
      <c r="P183" s="538"/>
      <c r="Q183" s="538"/>
      <c r="R183" s="538"/>
      <c r="S183" s="538"/>
    </row>
    <row r="184" spans="1:19" ht="15">
      <c r="A184" s="65" t="s">
        <v>1000</v>
      </c>
      <c r="B184" s="65">
        <v>14</v>
      </c>
      <c r="C184" s="909" t="s">
        <v>1182</v>
      </c>
      <c r="D184" s="295">
        <v>1</v>
      </c>
      <c r="E184" s="66" t="s">
        <v>781</v>
      </c>
      <c r="F184" s="65" t="s">
        <v>299</v>
      </c>
      <c r="G184" s="65" t="s">
        <v>57</v>
      </c>
      <c r="H184" s="66" t="s">
        <v>61</v>
      </c>
      <c r="I184" s="66"/>
      <c r="J184" s="66"/>
      <c r="K184" s="951" t="s">
        <v>62</v>
      </c>
      <c r="L184" s="917"/>
      <c r="M184" s="538"/>
      <c r="N184" s="538"/>
      <c r="O184" s="538"/>
      <c r="P184" s="538"/>
      <c r="Q184" s="538"/>
      <c r="R184" s="538"/>
      <c r="S184" s="538"/>
    </row>
    <row r="185" spans="1:19" ht="15">
      <c r="A185" s="65" t="s">
        <v>1000</v>
      </c>
      <c r="B185" s="65">
        <v>19</v>
      </c>
      <c r="C185" s="909" t="s">
        <v>381</v>
      </c>
      <c r="D185" s="295">
        <v>1</v>
      </c>
      <c r="E185" s="66" t="s">
        <v>781</v>
      </c>
      <c r="F185" s="65" t="s">
        <v>298</v>
      </c>
      <c r="G185" s="65" t="s">
        <v>57</v>
      </c>
      <c r="H185" s="66"/>
      <c r="I185" s="66"/>
      <c r="J185" s="66"/>
      <c r="K185" s="951" t="s">
        <v>2050</v>
      </c>
      <c r="L185" s="917"/>
      <c r="M185" s="538"/>
      <c r="N185" s="538"/>
      <c r="O185" s="538"/>
      <c r="P185" s="538"/>
      <c r="Q185" s="538"/>
      <c r="R185" s="538"/>
      <c r="S185" s="538"/>
    </row>
    <row r="186" spans="1:19" ht="15">
      <c r="A186" s="65" t="s">
        <v>1000</v>
      </c>
      <c r="B186" s="65">
        <v>19</v>
      </c>
      <c r="C186" s="909" t="s">
        <v>277</v>
      </c>
      <c r="D186" s="295">
        <v>1</v>
      </c>
      <c r="E186" s="66" t="s">
        <v>781</v>
      </c>
      <c r="F186" s="65" t="s">
        <v>298</v>
      </c>
      <c r="G186" s="65" t="s">
        <v>57</v>
      </c>
      <c r="H186" s="66"/>
      <c r="I186" s="66"/>
      <c r="J186" s="66"/>
      <c r="K186" s="951" t="s">
        <v>2050</v>
      </c>
      <c r="L186" s="917"/>
      <c r="M186" s="538"/>
      <c r="N186" s="538"/>
      <c r="O186" s="538"/>
      <c r="P186" s="538"/>
      <c r="Q186" s="538"/>
      <c r="R186" s="538"/>
      <c r="S186" s="538"/>
    </row>
    <row r="187" spans="1:19" ht="15">
      <c r="A187" s="65" t="s">
        <v>1000</v>
      </c>
      <c r="B187" s="65">
        <v>20</v>
      </c>
      <c r="C187" s="909" t="s">
        <v>367</v>
      </c>
      <c r="D187" s="295">
        <v>0.9</v>
      </c>
      <c r="E187" s="66" t="s">
        <v>781</v>
      </c>
      <c r="F187" s="65" t="s">
        <v>298</v>
      </c>
      <c r="G187" s="65" t="s">
        <v>57</v>
      </c>
      <c r="H187" s="66"/>
      <c r="I187" s="66"/>
      <c r="J187" s="66"/>
      <c r="K187" s="951" t="s">
        <v>2050</v>
      </c>
      <c r="L187" s="917"/>
      <c r="M187" s="538"/>
      <c r="N187" s="538"/>
      <c r="O187" s="538"/>
      <c r="P187" s="538"/>
      <c r="Q187" s="538"/>
      <c r="R187" s="538"/>
      <c r="S187" s="538"/>
    </row>
    <row r="188" spans="1:19" ht="15">
      <c r="A188" s="65" t="s">
        <v>1000</v>
      </c>
      <c r="B188" s="65">
        <v>21</v>
      </c>
      <c r="C188" s="909" t="s">
        <v>992</v>
      </c>
      <c r="D188" s="295">
        <v>0.9</v>
      </c>
      <c r="E188" s="66" t="s">
        <v>781</v>
      </c>
      <c r="F188" s="65" t="s">
        <v>298</v>
      </c>
      <c r="G188" s="65" t="s">
        <v>57</v>
      </c>
      <c r="H188" s="66"/>
      <c r="I188" s="66"/>
      <c r="J188" s="66"/>
      <c r="K188" s="951" t="s">
        <v>2050</v>
      </c>
      <c r="L188" s="917"/>
      <c r="M188" s="538"/>
      <c r="N188" s="538"/>
      <c r="O188" s="538"/>
      <c r="P188" s="538"/>
      <c r="Q188" s="538"/>
      <c r="R188" s="538"/>
      <c r="S188" s="538"/>
    </row>
    <row r="189" spans="1:19" ht="15">
      <c r="A189" s="65" t="s">
        <v>1000</v>
      </c>
      <c r="B189" s="65">
        <v>49</v>
      </c>
      <c r="C189" s="909" t="s">
        <v>2051</v>
      </c>
      <c r="D189" s="295">
        <v>1</v>
      </c>
      <c r="E189" s="66" t="s">
        <v>781</v>
      </c>
      <c r="F189" s="65" t="s">
        <v>292</v>
      </c>
      <c r="G189" s="65" t="s">
        <v>57</v>
      </c>
      <c r="H189" s="66" t="s">
        <v>61</v>
      </c>
      <c r="I189" s="66"/>
      <c r="J189" s="66"/>
      <c r="K189" s="951" t="s">
        <v>62</v>
      </c>
      <c r="L189" s="917"/>
      <c r="M189" s="538"/>
      <c r="N189" s="538"/>
      <c r="O189" s="538"/>
      <c r="P189" s="538"/>
      <c r="Q189" s="538"/>
      <c r="R189" s="538"/>
      <c r="S189" s="538"/>
    </row>
    <row r="190" spans="1:19" ht="15">
      <c r="A190" s="65" t="s">
        <v>1000</v>
      </c>
      <c r="B190" s="65">
        <v>51</v>
      </c>
      <c r="C190" s="909" t="s">
        <v>375</v>
      </c>
      <c r="D190" s="295">
        <v>0.8</v>
      </c>
      <c r="E190" s="66" t="s">
        <v>781</v>
      </c>
      <c r="F190" s="65" t="s">
        <v>298</v>
      </c>
      <c r="G190" s="65" t="s">
        <v>57</v>
      </c>
      <c r="H190" s="66" t="s">
        <v>61</v>
      </c>
      <c r="I190" s="66"/>
      <c r="J190" s="66"/>
      <c r="K190" s="951" t="s">
        <v>62</v>
      </c>
      <c r="L190" s="917"/>
      <c r="M190" s="538"/>
      <c r="N190" s="538"/>
      <c r="O190" s="538"/>
      <c r="P190" s="538"/>
      <c r="Q190" s="538"/>
      <c r="R190" s="538"/>
      <c r="S190" s="538"/>
    </row>
    <row r="191" spans="1:19" ht="15">
      <c r="A191" s="65" t="s">
        <v>1028</v>
      </c>
      <c r="B191" s="65">
        <v>62</v>
      </c>
      <c r="C191" s="909" t="s">
        <v>306</v>
      </c>
      <c r="D191" s="295">
        <v>0.3</v>
      </c>
      <c r="E191" s="66" t="s">
        <v>781</v>
      </c>
      <c r="F191" s="65" t="s">
        <v>298</v>
      </c>
      <c r="G191" s="65" t="s">
        <v>57</v>
      </c>
      <c r="H191" s="66" t="s">
        <v>61</v>
      </c>
      <c r="I191" s="66"/>
      <c r="J191" s="66"/>
      <c r="K191" s="951" t="s">
        <v>62</v>
      </c>
      <c r="L191" s="917"/>
      <c r="M191" s="538"/>
      <c r="N191" s="538"/>
      <c r="O191" s="538"/>
      <c r="P191" s="538"/>
      <c r="Q191" s="538"/>
      <c r="R191" s="538"/>
      <c r="S191" s="538"/>
    </row>
    <row r="192" spans="1:19" ht="15">
      <c r="A192" s="65" t="s">
        <v>2052</v>
      </c>
      <c r="B192" s="65">
        <v>32</v>
      </c>
      <c r="C192" s="909" t="s">
        <v>815</v>
      </c>
      <c r="D192" s="295">
        <v>1</v>
      </c>
      <c r="E192" s="66" t="s">
        <v>2053</v>
      </c>
      <c r="F192" s="65" t="s">
        <v>321</v>
      </c>
      <c r="G192" s="65" t="s">
        <v>57</v>
      </c>
      <c r="H192" s="66" t="s">
        <v>61</v>
      </c>
      <c r="I192" s="66"/>
      <c r="J192" s="66"/>
      <c r="K192" s="951" t="s">
        <v>2054</v>
      </c>
      <c r="L192" s="917"/>
      <c r="M192" s="538"/>
      <c r="N192" s="538"/>
      <c r="O192" s="538"/>
      <c r="P192" s="538"/>
      <c r="Q192" s="538"/>
      <c r="R192" s="538"/>
      <c r="S192" s="538"/>
    </row>
    <row r="193" spans="1:19" ht="15">
      <c r="A193" s="65" t="s">
        <v>1000</v>
      </c>
      <c r="B193" s="65">
        <v>46</v>
      </c>
      <c r="C193" s="909" t="s">
        <v>2055</v>
      </c>
      <c r="D193" s="295">
        <v>0.6</v>
      </c>
      <c r="E193" s="953" t="s">
        <v>58</v>
      </c>
      <c r="F193" s="65" t="s">
        <v>304</v>
      </c>
      <c r="G193" s="65" t="s">
        <v>57</v>
      </c>
      <c r="H193" s="66"/>
      <c r="I193" s="66"/>
      <c r="J193" s="66"/>
      <c r="K193" s="2113"/>
      <c r="L193" s="917"/>
      <c r="M193" s="538"/>
      <c r="N193" s="538"/>
      <c r="O193" s="538"/>
      <c r="P193" s="538"/>
      <c r="Q193" s="538"/>
      <c r="R193" s="538"/>
      <c r="S193" s="538"/>
    </row>
    <row r="194" spans="1:19" ht="15">
      <c r="A194" s="65" t="s">
        <v>1000</v>
      </c>
      <c r="B194" s="65">
        <v>21</v>
      </c>
      <c r="C194" s="909" t="s">
        <v>1016</v>
      </c>
      <c r="D194" s="295">
        <v>0.4</v>
      </c>
      <c r="E194" s="66" t="s">
        <v>781</v>
      </c>
      <c r="F194" s="65" t="s">
        <v>292</v>
      </c>
      <c r="G194" s="65" t="s">
        <v>57</v>
      </c>
      <c r="H194" s="66" t="s">
        <v>61</v>
      </c>
      <c r="I194" s="66"/>
      <c r="J194" s="66"/>
      <c r="K194" s="65" t="s">
        <v>62</v>
      </c>
      <c r="L194" s="917"/>
      <c r="M194" s="538"/>
      <c r="N194" s="538"/>
      <c r="O194" s="538"/>
      <c r="P194" s="538"/>
      <c r="Q194" s="538"/>
      <c r="R194" s="538"/>
      <c r="S194" s="538"/>
    </row>
    <row r="195" spans="1:19" ht="15">
      <c r="A195" s="65" t="s">
        <v>1000</v>
      </c>
      <c r="B195" s="65">
        <v>56</v>
      </c>
      <c r="C195" s="909" t="s">
        <v>1016</v>
      </c>
      <c r="D195" s="295">
        <v>0.3</v>
      </c>
      <c r="E195" s="66" t="s">
        <v>781</v>
      </c>
      <c r="F195" s="65" t="s">
        <v>298</v>
      </c>
      <c r="G195" s="65" t="s">
        <v>57</v>
      </c>
      <c r="H195" s="66" t="s">
        <v>61</v>
      </c>
      <c r="I195" s="66"/>
      <c r="J195" s="66"/>
      <c r="K195" s="65" t="s">
        <v>62</v>
      </c>
      <c r="L195" s="917"/>
      <c r="M195" s="538"/>
      <c r="N195" s="538"/>
      <c r="O195" s="538"/>
      <c r="P195" s="538"/>
      <c r="Q195" s="538"/>
      <c r="R195" s="538"/>
      <c r="S195" s="538"/>
    </row>
    <row r="196" spans="1:19" ht="15">
      <c r="A196" s="65" t="s">
        <v>1000</v>
      </c>
      <c r="B196" s="65">
        <v>56</v>
      </c>
      <c r="C196" s="909" t="s">
        <v>2056</v>
      </c>
      <c r="D196" s="295">
        <v>0.2</v>
      </c>
      <c r="E196" s="66" t="s">
        <v>781</v>
      </c>
      <c r="F196" s="65" t="s">
        <v>298</v>
      </c>
      <c r="G196" s="65" t="s">
        <v>57</v>
      </c>
      <c r="H196" s="66" t="s">
        <v>61</v>
      </c>
      <c r="I196" s="66"/>
      <c r="J196" s="66"/>
      <c r="K196" s="65" t="s">
        <v>62</v>
      </c>
      <c r="L196" s="917"/>
      <c r="M196" s="538"/>
      <c r="N196" s="538"/>
      <c r="O196" s="538"/>
      <c r="P196" s="538"/>
      <c r="Q196" s="538"/>
      <c r="R196" s="538"/>
      <c r="S196" s="538"/>
    </row>
    <row r="197" spans="1:19" ht="15">
      <c r="A197" s="65" t="s">
        <v>1000</v>
      </c>
      <c r="B197" s="65">
        <v>56</v>
      </c>
      <c r="C197" s="909" t="s">
        <v>375</v>
      </c>
      <c r="D197" s="295">
        <v>0.3</v>
      </c>
      <c r="E197" s="66" t="s">
        <v>781</v>
      </c>
      <c r="F197" s="65" t="s">
        <v>292</v>
      </c>
      <c r="G197" s="65" t="s">
        <v>57</v>
      </c>
      <c r="H197" s="66" t="s">
        <v>61</v>
      </c>
      <c r="I197" s="66"/>
      <c r="J197" s="66"/>
      <c r="K197" s="65" t="s">
        <v>62</v>
      </c>
      <c r="L197" s="917"/>
      <c r="M197" s="538"/>
      <c r="N197" s="538"/>
      <c r="O197" s="538"/>
      <c r="P197" s="538"/>
      <c r="Q197" s="538"/>
      <c r="R197" s="538"/>
      <c r="S197" s="538"/>
    </row>
    <row r="198" spans="1:19" ht="15">
      <c r="A198" s="65" t="s">
        <v>1000</v>
      </c>
      <c r="B198" s="65">
        <v>56</v>
      </c>
      <c r="C198" s="909" t="s">
        <v>2057</v>
      </c>
      <c r="D198" s="295">
        <v>0.6</v>
      </c>
      <c r="E198" s="66" t="s">
        <v>781</v>
      </c>
      <c r="F198" s="65" t="s">
        <v>292</v>
      </c>
      <c r="G198" s="65" t="s">
        <v>57</v>
      </c>
      <c r="H198" s="66" t="s">
        <v>61</v>
      </c>
      <c r="I198" s="66"/>
      <c r="J198" s="66"/>
      <c r="K198" s="65" t="s">
        <v>62</v>
      </c>
      <c r="L198" s="917"/>
      <c r="M198" s="538"/>
      <c r="N198" s="538"/>
      <c r="O198" s="538"/>
      <c r="P198" s="538"/>
      <c r="Q198" s="538"/>
      <c r="R198" s="538"/>
      <c r="S198" s="538"/>
    </row>
    <row r="199" spans="1:19" ht="15">
      <c r="A199" s="65" t="s">
        <v>1000</v>
      </c>
      <c r="B199" s="65">
        <v>10</v>
      </c>
      <c r="C199" s="909" t="s">
        <v>269</v>
      </c>
      <c r="D199" s="295">
        <v>1</v>
      </c>
      <c r="E199" s="953" t="s">
        <v>58</v>
      </c>
      <c r="F199" s="65" t="s">
        <v>616</v>
      </c>
      <c r="G199" s="65" t="s">
        <v>57</v>
      </c>
      <c r="H199" s="964"/>
      <c r="I199" s="66"/>
      <c r="J199" s="66"/>
      <c r="K199" s="2113"/>
      <c r="L199" s="917"/>
      <c r="M199" s="538"/>
      <c r="N199" s="538"/>
      <c r="O199" s="538"/>
      <c r="P199" s="538"/>
      <c r="Q199" s="538"/>
      <c r="R199" s="538"/>
      <c r="S199" s="538"/>
    </row>
    <row r="200" spans="1:19" ht="15">
      <c r="A200" s="65" t="s">
        <v>1028</v>
      </c>
      <c r="B200" s="65">
        <v>10</v>
      </c>
      <c r="C200" s="909" t="s">
        <v>312</v>
      </c>
      <c r="D200" s="295">
        <v>1</v>
      </c>
      <c r="E200" s="953" t="s">
        <v>58</v>
      </c>
      <c r="F200" s="65" t="s">
        <v>304</v>
      </c>
      <c r="G200" s="65" t="s">
        <v>57</v>
      </c>
      <c r="H200" s="964"/>
      <c r="I200" s="66"/>
      <c r="J200" s="66"/>
      <c r="K200" s="2113"/>
      <c r="L200" s="917"/>
      <c r="M200" s="538"/>
      <c r="N200" s="538"/>
      <c r="O200" s="538"/>
      <c r="P200" s="538"/>
      <c r="Q200" s="538"/>
      <c r="R200" s="538"/>
      <c r="S200" s="538"/>
    </row>
    <row r="201" spans="1:19" ht="15">
      <c r="A201" s="65" t="s">
        <v>1000</v>
      </c>
      <c r="B201" s="65">
        <v>15</v>
      </c>
      <c r="C201" s="909" t="s">
        <v>180</v>
      </c>
      <c r="D201" s="295">
        <v>0.8</v>
      </c>
      <c r="E201" s="953" t="s">
        <v>58</v>
      </c>
      <c r="F201" s="65" t="s">
        <v>616</v>
      </c>
      <c r="G201" s="65" t="s">
        <v>57</v>
      </c>
      <c r="H201" s="964"/>
      <c r="I201" s="66"/>
      <c r="J201" s="66"/>
      <c r="K201" s="2113"/>
      <c r="L201" s="917"/>
      <c r="M201" s="538"/>
      <c r="N201" s="538"/>
      <c r="O201" s="538"/>
      <c r="P201" s="538"/>
      <c r="Q201" s="538"/>
      <c r="R201" s="538"/>
      <c r="S201" s="538"/>
    </row>
    <row r="202" spans="1:19" ht="15">
      <c r="A202" s="65" t="s">
        <v>1000</v>
      </c>
      <c r="B202" s="65">
        <v>15</v>
      </c>
      <c r="C202" s="909" t="s">
        <v>1029</v>
      </c>
      <c r="D202" s="295">
        <v>0.7</v>
      </c>
      <c r="E202" s="953" t="s">
        <v>58</v>
      </c>
      <c r="F202" s="65" t="s">
        <v>304</v>
      </c>
      <c r="G202" s="65" t="s">
        <v>57</v>
      </c>
      <c r="H202" s="964"/>
      <c r="I202" s="66"/>
      <c r="J202" s="66"/>
      <c r="K202" s="2113"/>
      <c r="L202" s="917"/>
      <c r="M202" s="538"/>
      <c r="N202" s="538"/>
      <c r="O202" s="538"/>
      <c r="P202" s="538"/>
      <c r="Q202" s="538"/>
      <c r="R202" s="538"/>
      <c r="S202" s="538"/>
    </row>
    <row r="203" spans="1:19" ht="15">
      <c r="A203" s="65" t="s">
        <v>1000</v>
      </c>
      <c r="B203" s="65">
        <v>22</v>
      </c>
      <c r="C203" s="909" t="s">
        <v>922</v>
      </c>
      <c r="D203" s="295">
        <v>0.7</v>
      </c>
      <c r="E203" s="953" t="s">
        <v>58</v>
      </c>
      <c r="F203" s="65" t="s">
        <v>304</v>
      </c>
      <c r="G203" s="65" t="s">
        <v>57</v>
      </c>
      <c r="H203" s="964"/>
      <c r="I203" s="66"/>
      <c r="J203" s="66"/>
      <c r="K203" s="961"/>
      <c r="L203" s="917"/>
      <c r="M203" s="538"/>
      <c r="N203" s="538"/>
      <c r="O203" s="538"/>
      <c r="P203" s="538"/>
      <c r="Q203" s="538"/>
      <c r="R203" s="538"/>
      <c r="S203" s="538"/>
    </row>
    <row r="204" spans="1:19" ht="15">
      <c r="A204" s="65" t="s">
        <v>1000</v>
      </c>
      <c r="B204" s="65">
        <v>27</v>
      </c>
      <c r="C204" s="909" t="s">
        <v>310</v>
      </c>
      <c r="D204" s="295">
        <v>0.9</v>
      </c>
      <c r="E204" s="953" t="s">
        <v>58</v>
      </c>
      <c r="F204" s="65" t="s">
        <v>304</v>
      </c>
      <c r="G204" s="65" t="s">
        <v>57</v>
      </c>
      <c r="H204" s="964"/>
      <c r="I204" s="66"/>
      <c r="J204" s="66"/>
      <c r="K204" s="961"/>
      <c r="L204" s="917"/>
      <c r="M204" s="538"/>
      <c r="N204" s="538"/>
      <c r="O204" s="538"/>
      <c r="P204" s="538"/>
      <c r="Q204" s="538"/>
      <c r="R204" s="538"/>
      <c r="S204" s="538"/>
    </row>
    <row r="205" spans="1:19" ht="15">
      <c r="A205" s="65" t="s">
        <v>1000</v>
      </c>
      <c r="B205" s="65">
        <v>28</v>
      </c>
      <c r="C205" s="909" t="s">
        <v>2058</v>
      </c>
      <c r="D205" s="295">
        <v>0.7</v>
      </c>
      <c r="E205" s="953" t="s">
        <v>58</v>
      </c>
      <c r="F205" s="65" t="s">
        <v>292</v>
      </c>
      <c r="G205" s="65" t="s">
        <v>57</v>
      </c>
      <c r="H205" s="964"/>
      <c r="I205" s="66"/>
      <c r="J205" s="66"/>
      <c r="K205" s="2113"/>
      <c r="L205" s="917"/>
      <c r="M205" s="538"/>
      <c r="N205" s="538"/>
      <c r="O205" s="538"/>
      <c r="P205" s="538"/>
      <c r="Q205" s="538"/>
      <c r="R205" s="538"/>
      <c r="S205" s="538"/>
    </row>
    <row r="206" spans="1:19" ht="15">
      <c r="A206" s="65" t="s">
        <v>1000</v>
      </c>
      <c r="B206" s="65">
        <v>40</v>
      </c>
      <c r="C206" s="909" t="s">
        <v>378</v>
      </c>
      <c r="D206" s="295">
        <v>0.7</v>
      </c>
      <c r="E206" s="953" t="s">
        <v>58</v>
      </c>
      <c r="F206" s="65" t="s">
        <v>304</v>
      </c>
      <c r="G206" s="65" t="s">
        <v>57</v>
      </c>
      <c r="H206" s="964"/>
      <c r="I206" s="66"/>
      <c r="J206" s="66"/>
      <c r="K206" s="2113"/>
      <c r="L206" s="917"/>
      <c r="M206" s="538"/>
      <c r="N206" s="538"/>
      <c r="O206" s="538"/>
      <c r="P206" s="538"/>
      <c r="Q206" s="538"/>
      <c r="R206" s="538"/>
      <c r="S206" s="538"/>
    </row>
    <row r="207" spans="1:19" ht="15">
      <c r="A207" s="65" t="s">
        <v>1000</v>
      </c>
      <c r="B207" s="65">
        <v>40</v>
      </c>
      <c r="C207" s="909" t="s">
        <v>310</v>
      </c>
      <c r="D207" s="295">
        <v>0.8</v>
      </c>
      <c r="E207" s="953" t="s">
        <v>58</v>
      </c>
      <c r="F207" s="65" t="s">
        <v>292</v>
      </c>
      <c r="G207" s="65" t="s">
        <v>57</v>
      </c>
      <c r="H207" s="964"/>
      <c r="I207" s="66"/>
      <c r="J207" s="66"/>
      <c r="K207" s="2113"/>
      <c r="L207" s="917"/>
      <c r="M207" s="538"/>
      <c r="N207" s="538"/>
      <c r="O207" s="538"/>
      <c r="P207" s="538"/>
      <c r="Q207" s="538"/>
      <c r="R207" s="538"/>
      <c r="S207" s="538"/>
    </row>
    <row r="208" spans="1:19" ht="15">
      <c r="A208" s="65" t="s">
        <v>1000</v>
      </c>
      <c r="B208" s="65">
        <v>41</v>
      </c>
      <c r="C208" s="909" t="s">
        <v>180</v>
      </c>
      <c r="D208" s="295">
        <v>1</v>
      </c>
      <c r="E208" s="953" t="s">
        <v>58</v>
      </c>
      <c r="F208" s="65" t="s">
        <v>292</v>
      </c>
      <c r="G208" s="65" t="s">
        <v>57</v>
      </c>
      <c r="H208" s="964"/>
      <c r="I208" s="66"/>
      <c r="J208" s="66"/>
      <c r="K208" s="2113"/>
      <c r="L208" s="917"/>
      <c r="M208" s="538"/>
      <c r="N208" s="538"/>
      <c r="O208" s="538"/>
      <c r="P208" s="538"/>
      <c r="Q208" s="538"/>
      <c r="R208" s="538"/>
      <c r="S208" s="538"/>
    </row>
    <row r="209" spans="1:19" ht="15">
      <c r="A209" s="65" t="s">
        <v>1000</v>
      </c>
      <c r="B209" s="65">
        <v>43</v>
      </c>
      <c r="C209" s="909" t="s">
        <v>306</v>
      </c>
      <c r="D209" s="295">
        <v>1</v>
      </c>
      <c r="E209" s="953" t="s">
        <v>58</v>
      </c>
      <c r="F209" s="65" t="s">
        <v>298</v>
      </c>
      <c r="G209" s="65" t="s">
        <v>57</v>
      </c>
      <c r="H209" s="964"/>
      <c r="I209" s="66"/>
      <c r="J209" s="66"/>
      <c r="K209" s="961"/>
      <c r="L209" s="917"/>
      <c r="M209" s="538"/>
      <c r="N209" s="538"/>
      <c r="O209" s="538"/>
      <c r="P209" s="538"/>
      <c r="Q209" s="538"/>
      <c r="R209" s="538"/>
      <c r="S209" s="538"/>
    </row>
    <row r="210" spans="1:19" ht="15">
      <c r="A210" s="65" t="s">
        <v>1000</v>
      </c>
      <c r="B210" s="65">
        <v>47</v>
      </c>
      <c r="C210" s="909" t="s">
        <v>367</v>
      </c>
      <c r="D210" s="295">
        <v>1</v>
      </c>
      <c r="E210" s="953" t="s">
        <v>58</v>
      </c>
      <c r="F210" s="65" t="s">
        <v>292</v>
      </c>
      <c r="G210" s="65" t="s">
        <v>57</v>
      </c>
      <c r="H210" s="964"/>
      <c r="I210" s="66"/>
      <c r="J210" s="66"/>
      <c r="K210" s="961"/>
      <c r="L210" s="917"/>
      <c r="M210" s="538"/>
      <c r="N210" s="538"/>
      <c r="O210" s="538"/>
      <c r="P210" s="538"/>
      <c r="Q210" s="538"/>
      <c r="R210" s="538"/>
      <c r="S210" s="538"/>
    </row>
    <row r="211" spans="1:19" ht="15">
      <c r="A211" s="65" t="s">
        <v>1000</v>
      </c>
      <c r="B211" s="65">
        <v>58</v>
      </c>
      <c r="C211" s="909" t="s">
        <v>306</v>
      </c>
      <c r="D211" s="295">
        <v>0.8</v>
      </c>
      <c r="E211" s="953" t="s">
        <v>58</v>
      </c>
      <c r="F211" s="65" t="s">
        <v>292</v>
      </c>
      <c r="G211" s="65" t="s">
        <v>57</v>
      </c>
      <c r="H211" s="964"/>
      <c r="I211" s="66"/>
      <c r="J211" s="66"/>
      <c r="K211" s="961"/>
      <c r="L211" s="917"/>
      <c r="M211" s="538"/>
      <c r="N211" s="538"/>
      <c r="O211" s="538"/>
      <c r="P211" s="538"/>
      <c r="Q211" s="538"/>
      <c r="R211" s="538"/>
      <c r="S211" s="538"/>
    </row>
    <row r="212" spans="1:19" ht="15">
      <c r="A212" s="65" t="s">
        <v>1000</v>
      </c>
      <c r="B212" s="65">
        <v>58</v>
      </c>
      <c r="C212" s="909" t="s">
        <v>820</v>
      </c>
      <c r="D212" s="295">
        <v>1</v>
      </c>
      <c r="E212" s="953" t="s">
        <v>58</v>
      </c>
      <c r="F212" s="65" t="s">
        <v>299</v>
      </c>
      <c r="G212" s="65" t="s">
        <v>57</v>
      </c>
      <c r="H212" s="964"/>
      <c r="I212" s="66"/>
      <c r="J212" s="66"/>
      <c r="K212" s="961"/>
      <c r="L212" s="917"/>
      <c r="M212" s="538"/>
      <c r="N212" s="538"/>
      <c r="O212" s="538"/>
      <c r="P212" s="538"/>
      <c r="Q212" s="538"/>
      <c r="R212" s="538"/>
      <c r="S212" s="538"/>
    </row>
    <row r="213" spans="1:19" ht="15">
      <c r="A213" s="65" t="s">
        <v>1028</v>
      </c>
      <c r="B213" s="65">
        <v>64</v>
      </c>
      <c r="C213" s="909" t="s">
        <v>2059</v>
      </c>
      <c r="D213" s="295">
        <v>0.9</v>
      </c>
      <c r="E213" s="953" t="s">
        <v>58</v>
      </c>
      <c r="F213" s="65" t="s">
        <v>292</v>
      </c>
      <c r="G213" s="65" t="s">
        <v>57</v>
      </c>
      <c r="H213" s="66"/>
      <c r="I213" s="66"/>
      <c r="J213" s="66"/>
      <c r="K213" s="961"/>
      <c r="L213" s="917"/>
      <c r="M213" s="538"/>
      <c r="N213" s="538"/>
      <c r="O213" s="538"/>
      <c r="P213" s="538"/>
      <c r="Q213" s="538"/>
      <c r="R213" s="538"/>
      <c r="S213" s="538"/>
    </row>
    <row r="214" spans="1:19" ht="15">
      <c r="A214" s="65" t="s">
        <v>1000</v>
      </c>
      <c r="B214" s="65">
        <v>66</v>
      </c>
      <c r="C214" s="909" t="s">
        <v>180</v>
      </c>
      <c r="D214" s="295">
        <v>0.9</v>
      </c>
      <c r="E214" s="953" t="s">
        <v>58</v>
      </c>
      <c r="F214" s="65" t="s">
        <v>321</v>
      </c>
      <c r="G214" s="65" t="s">
        <v>57</v>
      </c>
      <c r="H214" s="66"/>
      <c r="I214" s="66"/>
      <c r="J214" s="66"/>
      <c r="K214" s="961"/>
      <c r="L214" s="917"/>
      <c r="M214" s="538"/>
      <c r="N214" s="538"/>
      <c r="O214" s="538"/>
      <c r="P214" s="538"/>
      <c r="Q214" s="538"/>
      <c r="R214" s="538"/>
      <c r="S214" s="538"/>
    </row>
    <row r="215" spans="1:19" ht="15">
      <c r="A215" s="65" t="s">
        <v>1000</v>
      </c>
      <c r="B215" s="65">
        <v>69</v>
      </c>
      <c r="C215" s="909" t="s">
        <v>273</v>
      </c>
      <c r="D215" s="295">
        <v>1</v>
      </c>
      <c r="E215" s="953" t="s">
        <v>58</v>
      </c>
      <c r="F215" s="65" t="s">
        <v>298</v>
      </c>
      <c r="G215" s="65" t="s">
        <v>57</v>
      </c>
      <c r="H215" s="66"/>
      <c r="I215" s="66"/>
      <c r="J215" s="66"/>
      <c r="K215" s="961"/>
      <c r="L215" s="917"/>
      <c r="M215" s="538"/>
      <c r="N215" s="538"/>
      <c r="O215" s="538"/>
      <c r="P215" s="538"/>
      <c r="Q215" s="538"/>
      <c r="R215" s="538"/>
      <c r="S215" s="538"/>
    </row>
    <row r="216" spans="1:19" ht="15">
      <c r="A216" s="65" t="s">
        <v>1000</v>
      </c>
      <c r="B216" s="65">
        <v>70</v>
      </c>
      <c r="C216" s="909" t="s">
        <v>1016</v>
      </c>
      <c r="D216" s="295">
        <v>0.9</v>
      </c>
      <c r="E216" s="953" t="s">
        <v>58</v>
      </c>
      <c r="F216" s="65" t="s">
        <v>298</v>
      </c>
      <c r="G216" s="65" t="s">
        <v>57</v>
      </c>
      <c r="H216" s="66"/>
      <c r="I216" s="66"/>
      <c r="J216" s="66"/>
      <c r="K216" s="961"/>
      <c r="L216" s="917"/>
      <c r="M216" s="538"/>
      <c r="N216" s="538"/>
      <c r="O216" s="538"/>
      <c r="P216" s="538"/>
      <c r="Q216" s="538"/>
      <c r="R216" s="538"/>
      <c r="S216" s="538"/>
    </row>
    <row r="217" spans="1:19" ht="15">
      <c r="A217" s="65" t="s">
        <v>1000</v>
      </c>
      <c r="B217" s="65">
        <v>9</v>
      </c>
      <c r="C217" s="909" t="s">
        <v>318</v>
      </c>
      <c r="D217" s="295">
        <v>0.6</v>
      </c>
      <c r="E217" s="66" t="s">
        <v>781</v>
      </c>
      <c r="F217" s="65" t="s">
        <v>298</v>
      </c>
      <c r="G217" s="65" t="s">
        <v>57</v>
      </c>
      <c r="H217" s="610"/>
      <c r="I217" s="610"/>
      <c r="J217" s="610"/>
      <c r="K217" s="962"/>
      <c r="L217" s="917"/>
      <c r="M217" s="963"/>
      <c r="N217" s="963"/>
      <c r="O217" s="963"/>
      <c r="P217" s="963"/>
      <c r="Q217" s="963"/>
      <c r="R217" s="963"/>
      <c r="S217" s="963"/>
    </row>
    <row r="218" spans="1:19" ht="15">
      <c r="A218" s="65" t="s">
        <v>1000</v>
      </c>
      <c r="B218" s="65">
        <v>11</v>
      </c>
      <c r="C218" s="909" t="s">
        <v>273</v>
      </c>
      <c r="D218" s="295">
        <v>1</v>
      </c>
      <c r="E218" s="66" t="s">
        <v>781</v>
      </c>
      <c r="F218" s="65" t="s">
        <v>335</v>
      </c>
      <c r="G218" s="65" t="s">
        <v>57</v>
      </c>
      <c r="H218" s="66"/>
      <c r="I218" s="66"/>
      <c r="J218" s="66"/>
      <c r="K218" s="964"/>
      <c r="L218" s="917"/>
      <c r="M218" s="538"/>
      <c r="N218" s="538"/>
      <c r="O218" s="538"/>
      <c r="P218" s="538"/>
      <c r="Q218" s="538"/>
      <c r="R218" s="538"/>
      <c r="S218" s="538"/>
    </row>
    <row r="219" spans="1:19" ht="15.75" thickBot="1">
      <c r="A219" s="65" t="s">
        <v>2052</v>
      </c>
      <c r="B219" s="65">
        <v>32</v>
      </c>
      <c r="C219" s="909" t="s">
        <v>2051</v>
      </c>
      <c r="D219" s="295">
        <v>1</v>
      </c>
      <c r="E219" s="953" t="s">
        <v>58</v>
      </c>
      <c r="F219" s="65" t="s">
        <v>616</v>
      </c>
      <c r="G219" s="65" t="s">
        <v>57</v>
      </c>
      <c r="H219" s="328"/>
      <c r="I219" s="328"/>
      <c r="J219" s="328"/>
      <c r="K219" s="965"/>
      <c r="L219" s="917"/>
      <c r="M219" s="966"/>
      <c r="N219" s="966"/>
      <c r="O219" s="966"/>
      <c r="P219" s="966"/>
      <c r="Q219" s="966"/>
      <c r="R219" s="966"/>
      <c r="S219" s="966"/>
    </row>
    <row r="220" spans="1:18" ht="15.75" thickBot="1">
      <c r="A220" s="967" t="s">
        <v>204</v>
      </c>
      <c r="B220" s="346"/>
      <c r="C220" s="346"/>
      <c r="D220" s="2118">
        <f>D219+D218+D217+D216+D215+D214+D213+D212+D211+D210+D209+D208+D207+D206+D205+D204+D203+D202+D201+D200+D199+D198+D197+D196+D195+D194+D193+D192+D191+D190+D189+D187+D188+D186+D185+D184+D183+D182+D181+D180+D179+D178</f>
        <v>34.3</v>
      </c>
      <c r="E220" s="968"/>
      <c r="F220" s="349"/>
      <c r="G220" s="346"/>
      <c r="H220" s="346"/>
      <c r="I220" s="348"/>
      <c r="J220" s="348"/>
      <c r="K220" s="348"/>
      <c r="L220" s="348"/>
      <c r="M220" s="348"/>
      <c r="N220" s="348"/>
      <c r="O220" s="348"/>
      <c r="P220" s="348"/>
      <c r="Q220" s="348"/>
      <c r="R220" s="338"/>
    </row>
    <row r="221" spans="1:18" ht="15">
      <c r="A221" s="2120" t="s">
        <v>64</v>
      </c>
      <c r="B221" s="303"/>
      <c r="C221" s="303"/>
      <c r="D221" s="303"/>
      <c r="E221" s="293"/>
      <c r="F221" s="350"/>
      <c r="G221" s="327"/>
      <c r="H221" s="303"/>
      <c r="I221" s="333"/>
      <c r="J221" s="333"/>
      <c r="K221" s="333"/>
      <c r="L221" s="351"/>
      <c r="M221" s="333"/>
      <c r="N221" s="333"/>
      <c r="O221" s="333"/>
      <c r="P221" s="333"/>
      <c r="Q221" s="333"/>
      <c r="R221" s="333"/>
    </row>
    <row r="222" spans="1:19" ht="15">
      <c r="A222" s="302" t="s">
        <v>1028</v>
      </c>
      <c r="B222" s="65">
        <v>6</v>
      </c>
      <c r="C222" s="65">
        <v>36</v>
      </c>
      <c r="D222" s="295">
        <v>0.8</v>
      </c>
      <c r="E222" s="65" t="s">
        <v>1030</v>
      </c>
      <c r="F222" s="65" t="s">
        <v>304</v>
      </c>
      <c r="G222" s="65" t="s">
        <v>57</v>
      </c>
      <c r="H222" s="65" t="s">
        <v>61</v>
      </c>
      <c r="I222" s="328"/>
      <c r="J222" s="65"/>
      <c r="K222" s="951" t="s">
        <v>1031</v>
      </c>
      <c r="L222" s="917"/>
      <c r="M222" s="966"/>
      <c r="N222" s="966"/>
      <c r="O222" s="966"/>
      <c r="P222" s="966"/>
      <c r="Q222" s="966"/>
      <c r="R222" s="966"/>
      <c r="S222" s="966"/>
    </row>
    <row r="223" spans="1:19" ht="15">
      <c r="A223" s="302" t="s">
        <v>1028</v>
      </c>
      <c r="B223" s="65">
        <v>15</v>
      </c>
      <c r="C223" s="65">
        <v>34</v>
      </c>
      <c r="D223" s="295">
        <v>0.6</v>
      </c>
      <c r="E223" s="65" t="s">
        <v>1030</v>
      </c>
      <c r="F223" s="65" t="s">
        <v>304</v>
      </c>
      <c r="G223" s="65" t="s">
        <v>57</v>
      </c>
      <c r="H223" s="65" t="s">
        <v>61</v>
      </c>
      <c r="I223" s="328"/>
      <c r="J223" s="65"/>
      <c r="K223" s="951" t="s">
        <v>1031</v>
      </c>
      <c r="L223" s="917"/>
      <c r="M223" s="966"/>
      <c r="N223" s="966"/>
      <c r="O223" s="966"/>
      <c r="P223" s="966"/>
      <c r="Q223" s="966"/>
      <c r="R223" s="966"/>
      <c r="S223" s="966"/>
    </row>
    <row r="224" spans="1:19" ht="15">
      <c r="A224" s="302" t="s">
        <v>1028</v>
      </c>
      <c r="B224" s="65">
        <v>5</v>
      </c>
      <c r="C224" s="65">
        <v>30</v>
      </c>
      <c r="D224" s="295">
        <v>1</v>
      </c>
      <c r="E224" s="65" t="s">
        <v>1030</v>
      </c>
      <c r="F224" s="65" t="s">
        <v>304</v>
      </c>
      <c r="G224" s="65" t="s">
        <v>57</v>
      </c>
      <c r="H224" s="65" t="s">
        <v>61</v>
      </c>
      <c r="I224" s="328"/>
      <c r="J224" s="65"/>
      <c r="K224" s="951" t="s">
        <v>1031</v>
      </c>
      <c r="L224" s="917"/>
      <c r="M224" s="966"/>
      <c r="N224" s="966"/>
      <c r="O224" s="966"/>
      <c r="P224" s="966"/>
      <c r="Q224" s="966"/>
      <c r="R224" s="966"/>
      <c r="S224" s="966"/>
    </row>
    <row r="225" spans="1:19" ht="15">
      <c r="A225" s="302" t="s">
        <v>1028</v>
      </c>
      <c r="B225" s="65">
        <v>10</v>
      </c>
      <c r="C225" s="65">
        <v>3</v>
      </c>
      <c r="D225" s="295">
        <v>1</v>
      </c>
      <c r="E225" s="66" t="s">
        <v>781</v>
      </c>
      <c r="F225" s="65" t="s">
        <v>298</v>
      </c>
      <c r="G225" s="65" t="s">
        <v>57</v>
      </c>
      <c r="H225" s="65" t="s">
        <v>61</v>
      </c>
      <c r="I225" s="328"/>
      <c r="J225" s="65"/>
      <c r="K225" s="951" t="s">
        <v>782</v>
      </c>
      <c r="L225" s="917"/>
      <c r="M225" s="966"/>
      <c r="N225" s="966"/>
      <c r="O225" s="966"/>
      <c r="P225" s="966"/>
      <c r="Q225" s="966"/>
      <c r="R225" s="966"/>
      <c r="S225" s="966"/>
    </row>
    <row r="226" spans="1:19" ht="15">
      <c r="A226" s="302" t="s">
        <v>1028</v>
      </c>
      <c r="B226" s="65">
        <v>15</v>
      </c>
      <c r="C226" s="65">
        <v>11</v>
      </c>
      <c r="D226" s="295">
        <v>0.9</v>
      </c>
      <c r="E226" s="66" t="s">
        <v>781</v>
      </c>
      <c r="F226" s="65" t="s">
        <v>298</v>
      </c>
      <c r="G226" s="65" t="s">
        <v>57</v>
      </c>
      <c r="H226" s="65" t="s">
        <v>61</v>
      </c>
      <c r="I226" s="328"/>
      <c r="J226" s="65"/>
      <c r="K226" s="951" t="s">
        <v>782</v>
      </c>
      <c r="L226" s="917"/>
      <c r="M226" s="966"/>
      <c r="N226" s="966"/>
      <c r="O226" s="966"/>
      <c r="P226" s="966"/>
      <c r="Q226" s="966"/>
      <c r="R226" s="966"/>
      <c r="S226" s="966"/>
    </row>
    <row r="227" spans="1:19" ht="15">
      <c r="A227" s="302" t="s">
        <v>1028</v>
      </c>
      <c r="B227" s="65">
        <v>19</v>
      </c>
      <c r="C227" s="65">
        <v>17</v>
      </c>
      <c r="D227" s="295">
        <v>1</v>
      </c>
      <c r="E227" s="66" t="s">
        <v>781</v>
      </c>
      <c r="F227" s="65" t="s">
        <v>292</v>
      </c>
      <c r="G227" s="65" t="s">
        <v>57</v>
      </c>
      <c r="H227" s="65" t="s">
        <v>61</v>
      </c>
      <c r="I227" s="328"/>
      <c r="J227" s="65"/>
      <c r="K227" s="951" t="s">
        <v>782</v>
      </c>
      <c r="L227" s="917"/>
      <c r="M227" s="966"/>
      <c r="N227" s="966"/>
      <c r="O227" s="966"/>
      <c r="P227" s="966"/>
      <c r="Q227" s="966"/>
      <c r="R227" s="966"/>
      <c r="S227" s="966"/>
    </row>
    <row r="228" spans="1:19" ht="15">
      <c r="A228" s="302" t="s">
        <v>1028</v>
      </c>
      <c r="B228" s="65">
        <v>35</v>
      </c>
      <c r="C228" s="65">
        <v>31</v>
      </c>
      <c r="D228" s="295">
        <v>0.8</v>
      </c>
      <c r="E228" s="66" t="s">
        <v>781</v>
      </c>
      <c r="F228" s="65" t="s">
        <v>298</v>
      </c>
      <c r="G228" s="65" t="s">
        <v>57</v>
      </c>
      <c r="H228" s="65" t="s">
        <v>61</v>
      </c>
      <c r="I228" s="328"/>
      <c r="J228" s="65"/>
      <c r="K228" s="951" t="s">
        <v>1032</v>
      </c>
      <c r="L228" s="917"/>
      <c r="M228" s="966"/>
      <c r="N228" s="966"/>
      <c r="O228" s="966"/>
      <c r="P228" s="966"/>
      <c r="Q228" s="966"/>
      <c r="R228" s="966"/>
      <c r="S228" s="966"/>
    </row>
    <row r="229" spans="1:19" ht="15">
      <c r="A229" s="302" t="s">
        <v>1028</v>
      </c>
      <c r="B229" s="65">
        <v>51</v>
      </c>
      <c r="C229" s="65">
        <v>14</v>
      </c>
      <c r="D229" s="295">
        <v>1</v>
      </c>
      <c r="E229" s="66" t="s">
        <v>781</v>
      </c>
      <c r="F229" s="65" t="s">
        <v>298</v>
      </c>
      <c r="G229" s="65" t="s">
        <v>57</v>
      </c>
      <c r="H229" s="65" t="s">
        <v>61</v>
      </c>
      <c r="I229" s="328"/>
      <c r="J229" s="65"/>
      <c r="K229" s="951" t="s">
        <v>1032</v>
      </c>
      <c r="L229" s="917"/>
      <c r="M229" s="966"/>
      <c r="N229" s="966"/>
      <c r="O229" s="966"/>
      <c r="P229" s="966"/>
      <c r="Q229" s="966"/>
      <c r="R229" s="966"/>
      <c r="S229" s="966"/>
    </row>
    <row r="230" spans="1:19" ht="15">
      <c r="A230" s="302" t="s">
        <v>1028</v>
      </c>
      <c r="B230" s="65">
        <v>52</v>
      </c>
      <c r="C230" s="65">
        <v>35</v>
      </c>
      <c r="D230" s="295">
        <v>0.7</v>
      </c>
      <c r="E230" s="66" t="s">
        <v>781</v>
      </c>
      <c r="F230" s="65" t="s">
        <v>298</v>
      </c>
      <c r="G230" s="65" t="s">
        <v>57</v>
      </c>
      <c r="H230" s="65" t="s">
        <v>61</v>
      </c>
      <c r="I230" s="328"/>
      <c r="J230" s="65"/>
      <c r="K230" s="951" t="s">
        <v>1032</v>
      </c>
      <c r="L230" s="917"/>
      <c r="M230" s="966"/>
      <c r="N230" s="966"/>
      <c r="O230" s="966"/>
      <c r="P230" s="966"/>
      <c r="Q230" s="966"/>
      <c r="R230" s="966"/>
      <c r="S230" s="966"/>
    </row>
    <row r="231" spans="1:19" ht="15">
      <c r="A231" s="302" t="s">
        <v>1028</v>
      </c>
      <c r="B231" s="65">
        <v>43</v>
      </c>
      <c r="C231" s="65">
        <v>14</v>
      </c>
      <c r="D231" s="295">
        <v>0.9</v>
      </c>
      <c r="E231" s="66" t="s">
        <v>781</v>
      </c>
      <c r="F231" s="65" t="s">
        <v>298</v>
      </c>
      <c r="G231" s="65" t="s">
        <v>57</v>
      </c>
      <c r="H231" s="65" t="s">
        <v>61</v>
      </c>
      <c r="I231" s="328"/>
      <c r="J231" s="65"/>
      <c r="K231" s="951" t="s">
        <v>1032</v>
      </c>
      <c r="L231" s="917"/>
      <c r="M231" s="966"/>
      <c r="N231" s="966"/>
      <c r="O231" s="966"/>
      <c r="P231" s="966"/>
      <c r="Q231" s="966"/>
      <c r="R231" s="966"/>
      <c r="S231" s="966"/>
    </row>
    <row r="232" spans="1:19" ht="15">
      <c r="A232" s="302" t="s">
        <v>1028</v>
      </c>
      <c r="B232" s="65">
        <v>44</v>
      </c>
      <c r="C232" s="65">
        <v>7</v>
      </c>
      <c r="D232" s="295">
        <v>0.9</v>
      </c>
      <c r="E232" s="66" t="s">
        <v>781</v>
      </c>
      <c r="F232" s="65" t="s">
        <v>298</v>
      </c>
      <c r="G232" s="65" t="s">
        <v>57</v>
      </c>
      <c r="H232" s="65" t="s">
        <v>61</v>
      </c>
      <c r="I232" s="328"/>
      <c r="J232" s="65"/>
      <c r="K232" s="951" t="s">
        <v>1032</v>
      </c>
      <c r="L232" s="917"/>
      <c r="M232" s="966"/>
      <c r="N232" s="966"/>
      <c r="O232" s="966"/>
      <c r="P232" s="966"/>
      <c r="Q232" s="966"/>
      <c r="R232" s="966"/>
      <c r="S232" s="966"/>
    </row>
    <row r="233" spans="1:19" ht="15">
      <c r="A233" s="302" t="s">
        <v>1028</v>
      </c>
      <c r="B233" s="65">
        <v>62</v>
      </c>
      <c r="C233" s="65">
        <v>9</v>
      </c>
      <c r="D233" s="295">
        <v>0.9</v>
      </c>
      <c r="E233" s="66" t="s">
        <v>781</v>
      </c>
      <c r="F233" s="65" t="s">
        <v>298</v>
      </c>
      <c r="G233" s="65" t="s">
        <v>57</v>
      </c>
      <c r="H233" s="65" t="s">
        <v>61</v>
      </c>
      <c r="I233" s="328"/>
      <c r="J233" s="65"/>
      <c r="K233" s="951" t="s">
        <v>1032</v>
      </c>
      <c r="L233" s="917"/>
      <c r="M233" s="966"/>
      <c r="N233" s="966"/>
      <c r="O233" s="966"/>
      <c r="P233" s="966"/>
      <c r="Q233" s="966"/>
      <c r="R233" s="966"/>
      <c r="S233" s="966"/>
    </row>
    <row r="234" spans="1:19" ht="15">
      <c r="A234" s="302" t="s">
        <v>1028</v>
      </c>
      <c r="B234" s="65">
        <v>63</v>
      </c>
      <c r="C234" s="2084" t="s">
        <v>2060</v>
      </c>
      <c r="D234" s="295">
        <v>0.9</v>
      </c>
      <c r="E234" s="66" t="s">
        <v>781</v>
      </c>
      <c r="F234" s="65" t="s">
        <v>292</v>
      </c>
      <c r="G234" s="65" t="s">
        <v>57</v>
      </c>
      <c r="H234" s="65" t="s">
        <v>61</v>
      </c>
      <c r="I234" s="328"/>
      <c r="J234" s="65"/>
      <c r="K234" s="951" t="s">
        <v>782</v>
      </c>
      <c r="L234" s="917"/>
      <c r="M234" s="966"/>
      <c r="N234" s="966"/>
      <c r="O234" s="966"/>
      <c r="P234" s="966"/>
      <c r="Q234" s="966"/>
      <c r="R234" s="966"/>
      <c r="S234" s="966"/>
    </row>
    <row r="235" spans="1:19" ht="15">
      <c r="A235" s="302" t="s">
        <v>1028</v>
      </c>
      <c r="B235" s="65">
        <v>63</v>
      </c>
      <c r="C235" s="65">
        <v>17</v>
      </c>
      <c r="D235" s="295">
        <v>0.9</v>
      </c>
      <c r="E235" s="66" t="s">
        <v>781</v>
      </c>
      <c r="F235" s="65" t="s">
        <v>292</v>
      </c>
      <c r="G235" s="65" t="s">
        <v>57</v>
      </c>
      <c r="H235" s="65" t="s">
        <v>61</v>
      </c>
      <c r="I235" s="328"/>
      <c r="J235" s="65"/>
      <c r="K235" s="951" t="s">
        <v>782</v>
      </c>
      <c r="L235" s="917"/>
      <c r="M235" s="966"/>
      <c r="N235" s="966"/>
      <c r="O235" s="966"/>
      <c r="P235" s="966"/>
      <c r="Q235" s="966"/>
      <c r="R235" s="966"/>
      <c r="S235" s="966"/>
    </row>
    <row r="236" spans="1:19" ht="15.75" thickBot="1">
      <c r="A236" s="302" t="s">
        <v>1028</v>
      </c>
      <c r="B236" s="65">
        <v>63</v>
      </c>
      <c r="C236" s="2084" t="s">
        <v>2061</v>
      </c>
      <c r="D236" s="295">
        <v>0.6</v>
      </c>
      <c r="E236" s="66" t="s">
        <v>781</v>
      </c>
      <c r="F236" s="65" t="s">
        <v>298</v>
      </c>
      <c r="G236" s="65" t="s">
        <v>57</v>
      </c>
      <c r="H236" s="65" t="s">
        <v>61</v>
      </c>
      <c r="I236" s="328"/>
      <c r="J236" s="65"/>
      <c r="K236" s="951" t="s">
        <v>1032</v>
      </c>
      <c r="L236" s="917"/>
      <c r="M236" s="966"/>
      <c r="N236" s="966"/>
      <c r="O236" s="966"/>
      <c r="P236" s="966"/>
      <c r="Q236" s="966"/>
      <c r="R236" s="966"/>
      <c r="S236" s="966"/>
    </row>
    <row r="237" spans="1:18" ht="15.75" thickBot="1">
      <c r="A237" s="967" t="s">
        <v>204</v>
      </c>
      <c r="B237" s="346"/>
      <c r="C237" s="346"/>
      <c r="D237" s="2119">
        <f>D236+D235+D234+D233+D232+D231+D230+D229+D228+D227+D226+D225+D224+D223+D222</f>
        <v>12.900000000000002</v>
      </c>
      <c r="E237" s="960"/>
      <c r="F237" s="347"/>
      <c r="G237" s="346"/>
      <c r="H237" s="346"/>
      <c r="I237" s="348"/>
      <c r="J237" s="348"/>
      <c r="K237" s="348"/>
      <c r="L237" s="348"/>
      <c r="M237" s="348"/>
      <c r="N237" s="348"/>
      <c r="O237" s="348"/>
      <c r="P237" s="348"/>
      <c r="Q237" s="348"/>
      <c r="R237" s="338"/>
    </row>
    <row r="238" spans="1:18" ht="15.75" thickBot="1">
      <c r="A238" s="2121" t="s">
        <v>65</v>
      </c>
      <c r="B238" s="370"/>
      <c r="C238" s="370"/>
      <c r="D238" s="2119">
        <f>D237+D220+D176+D167+D152</f>
        <v>65.1</v>
      </c>
      <c r="E238" s="371"/>
      <c r="F238" s="370"/>
      <c r="G238" s="370"/>
      <c r="H238" s="370"/>
      <c r="I238" s="370"/>
      <c r="J238" s="370"/>
      <c r="K238" s="370"/>
      <c r="L238" s="370"/>
      <c r="M238" s="370"/>
      <c r="N238" s="370"/>
      <c r="O238" s="370"/>
      <c r="P238" s="370"/>
      <c r="Q238" s="370"/>
      <c r="R238" s="372"/>
    </row>
    <row r="241" ht="12.75">
      <c r="F241" s="549"/>
    </row>
    <row r="242" ht="12.75">
      <c r="F242" s="549"/>
    </row>
  </sheetData>
  <sheetProtection/>
  <mergeCells count="1">
    <mergeCell ref="B153:R1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2:Y49"/>
  <sheetViews>
    <sheetView zoomScalePageLayoutView="0" workbookViewId="0" topLeftCell="B1">
      <selection activeCell="F4" sqref="F4"/>
    </sheetView>
  </sheetViews>
  <sheetFormatPr defaultColWidth="9.140625" defaultRowHeight="15"/>
  <cols>
    <col min="1" max="1" width="21.8515625" style="0" customWidth="1"/>
    <col min="4" max="4" width="9.421875" style="0" customWidth="1"/>
    <col min="6" max="6" width="9.421875" style="0" customWidth="1"/>
    <col min="8" max="8" width="10.140625" style="0" customWidth="1"/>
    <col min="9" max="9" width="11.57421875" style="0" customWidth="1"/>
    <col min="11" max="11" width="12.7109375" style="0" customWidth="1"/>
    <col min="12" max="12" width="21.7109375" style="0" customWidth="1"/>
  </cols>
  <sheetData>
    <row r="2" spans="1:25" ht="17.25">
      <c r="A2" s="35"/>
      <c r="B2" s="35"/>
      <c r="C2" s="35"/>
      <c r="D2" s="35"/>
      <c r="E2" s="35"/>
      <c r="F2" s="35"/>
      <c r="G2" s="35"/>
      <c r="H2" s="35"/>
      <c r="I2" s="35"/>
      <c r="J2" s="71" t="s">
        <v>283</v>
      </c>
      <c r="K2" s="71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15">
      <c r="A3" s="35" t="s">
        <v>66</v>
      </c>
      <c r="B3" s="57" t="s">
        <v>209</v>
      </c>
      <c r="C3" s="57"/>
      <c r="D3" s="57"/>
      <c r="E3" s="57"/>
      <c r="F3" s="57"/>
      <c r="G3" s="57"/>
      <c r="H3" s="57"/>
      <c r="I3" s="57"/>
      <c r="J3" s="57"/>
      <c r="K3" s="58"/>
      <c r="L3" s="57" t="s">
        <v>1035</v>
      </c>
      <c r="M3" s="57" t="s">
        <v>751</v>
      </c>
      <c r="N3" s="57"/>
      <c r="O3" s="57"/>
      <c r="P3" s="57"/>
      <c r="Q3" s="35"/>
      <c r="R3" s="35"/>
      <c r="S3" s="35"/>
      <c r="T3" s="35"/>
      <c r="U3" s="35"/>
      <c r="V3" s="35"/>
      <c r="W3" s="35"/>
      <c r="X3" s="35"/>
      <c r="Y3" s="35"/>
    </row>
    <row r="4" spans="1:25" ht="17.25">
      <c r="A4" s="35" t="s">
        <v>67</v>
      </c>
      <c r="B4" s="35"/>
      <c r="C4" s="35"/>
      <c r="D4" s="35"/>
      <c r="E4" s="35"/>
      <c r="F4" s="35"/>
      <c r="G4" s="35"/>
      <c r="H4" s="35"/>
      <c r="I4" s="35"/>
      <c r="J4" s="72" t="s">
        <v>1525</v>
      </c>
      <c r="K4" s="72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8" thickBot="1">
      <c r="A5" s="35"/>
      <c r="B5" s="35"/>
      <c r="C5" s="35"/>
      <c r="D5" s="35"/>
      <c r="E5" s="35"/>
      <c r="F5" s="35"/>
      <c r="G5" s="35"/>
      <c r="H5" s="35"/>
      <c r="I5" s="35"/>
      <c r="J5" s="72"/>
      <c r="K5" s="72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18" thickBot="1">
      <c r="A6" s="373" t="s">
        <v>421</v>
      </c>
      <c r="B6" s="374" t="s">
        <v>226</v>
      </c>
      <c r="C6" s="374" t="s">
        <v>226</v>
      </c>
      <c r="D6" s="374" t="s">
        <v>226</v>
      </c>
      <c r="E6" s="375" t="s">
        <v>68</v>
      </c>
      <c r="F6" s="374" t="s">
        <v>69</v>
      </c>
      <c r="G6" s="375" t="s">
        <v>496</v>
      </c>
      <c r="H6" s="373" t="s">
        <v>70</v>
      </c>
      <c r="I6" s="376" t="s">
        <v>71</v>
      </c>
      <c r="J6" s="377"/>
      <c r="K6" s="378" t="s">
        <v>72</v>
      </c>
      <c r="L6" s="379" t="s">
        <v>427</v>
      </c>
      <c r="M6" s="380"/>
      <c r="N6" s="381"/>
      <c r="O6" s="381" t="s">
        <v>73</v>
      </c>
      <c r="P6" s="381" t="s">
        <v>74</v>
      </c>
      <c r="Q6" s="382" t="s">
        <v>75</v>
      </c>
      <c r="R6" s="381"/>
      <c r="S6" s="381"/>
      <c r="T6" s="381" t="s">
        <v>76</v>
      </c>
      <c r="U6" s="381"/>
      <c r="V6" s="381"/>
      <c r="W6" s="381"/>
      <c r="X6" s="381"/>
      <c r="Y6" s="383"/>
    </row>
    <row r="7" spans="1:25" ht="15" thickBot="1">
      <c r="A7" s="384" t="s">
        <v>77</v>
      </c>
      <c r="B7" s="385" t="s">
        <v>78</v>
      </c>
      <c r="C7" s="385" t="s">
        <v>79</v>
      </c>
      <c r="D7" s="385" t="s">
        <v>80</v>
      </c>
      <c r="E7" s="386" t="s">
        <v>433</v>
      </c>
      <c r="F7" s="385" t="s">
        <v>81</v>
      </c>
      <c r="G7" s="385" t="s">
        <v>82</v>
      </c>
      <c r="H7" s="385" t="s">
        <v>435</v>
      </c>
      <c r="I7" s="385" t="s">
        <v>83</v>
      </c>
      <c r="J7" s="385" t="s">
        <v>84</v>
      </c>
      <c r="K7" s="385" t="s">
        <v>85</v>
      </c>
      <c r="L7" s="387" t="s">
        <v>86</v>
      </c>
      <c r="M7" s="388" t="s">
        <v>249</v>
      </c>
      <c r="N7" s="389"/>
      <c r="O7" s="376"/>
      <c r="P7" s="390"/>
      <c r="Q7" s="390" t="s">
        <v>74</v>
      </c>
      <c r="R7" s="390" t="s">
        <v>87</v>
      </c>
      <c r="S7" s="390" t="s">
        <v>88</v>
      </c>
      <c r="T7" s="390"/>
      <c r="U7" s="390"/>
      <c r="V7" s="2585"/>
      <c r="W7" s="2585"/>
      <c r="X7" s="2585"/>
      <c r="Y7" s="2586"/>
    </row>
    <row r="8" spans="1:25" ht="14.25">
      <c r="A8" s="384" t="s">
        <v>89</v>
      </c>
      <c r="B8" s="385" t="s">
        <v>484</v>
      </c>
      <c r="C8" s="385" t="s">
        <v>90</v>
      </c>
      <c r="D8" s="385" t="s">
        <v>91</v>
      </c>
      <c r="E8" s="384"/>
      <c r="F8" s="385" t="s">
        <v>502</v>
      </c>
      <c r="G8" s="385" t="s">
        <v>92</v>
      </c>
      <c r="H8" s="385" t="s">
        <v>238</v>
      </c>
      <c r="I8" s="385" t="s">
        <v>254</v>
      </c>
      <c r="J8" s="385" t="s">
        <v>93</v>
      </c>
      <c r="K8" s="387" t="s">
        <v>248</v>
      </c>
      <c r="L8" s="387" t="s">
        <v>99</v>
      </c>
      <c r="M8" s="387" t="s">
        <v>100</v>
      </c>
      <c r="N8" s="385"/>
      <c r="O8" s="384"/>
      <c r="P8" s="385"/>
      <c r="Q8" s="384"/>
      <c r="R8" s="385"/>
      <c r="S8" s="385"/>
      <c r="T8" s="384"/>
      <c r="U8" s="385"/>
      <c r="V8" s="384"/>
      <c r="W8" s="391"/>
      <c r="X8" s="392"/>
      <c r="Y8" s="2587" t="s">
        <v>101</v>
      </c>
    </row>
    <row r="9" spans="1:25" ht="14.25">
      <c r="A9" s="384"/>
      <c r="B9" s="385"/>
      <c r="C9" s="385" t="s">
        <v>102</v>
      </c>
      <c r="D9" s="385"/>
      <c r="E9" s="384" t="s">
        <v>236</v>
      </c>
      <c r="F9" s="385"/>
      <c r="G9" s="384" t="s">
        <v>603</v>
      </c>
      <c r="H9" s="385" t="s">
        <v>245</v>
      </c>
      <c r="I9" s="384"/>
      <c r="J9" s="385"/>
      <c r="K9" s="384"/>
      <c r="L9" s="387" t="s">
        <v>103</v>
      </c>
      <c r="M9" s="393" t="s">
        <v>256</v>
      </c>
      <c r="N9" s="385" t="s">
        <v>39</v>
      </c>
      <c r="O9" s="385" t="s">
        <v>104</v>
      </c>
      <c r="P9" s="385" t="s">
        <v>396</v>
      </c>
      <c r="Q9" s="385" t="s">
        <v>182</v>
      </c>
      <c r="R9" s="385" t="s">
        <v>168</v>
      </c>
      <c r="S9" s="385" t="s">
        <v>448</v>
      </c>
      <c r="T9" s="385" t="s">
        <v>291</v>
      </c>
      <c r="U9" s="385" t="s">
        <v>263</v>
      </c>
      <c r="V9" s="385" t="s">
        <v>265</v>
      </c>
      <c r="W9" s="385" t="s">
        <v>198</v>
      </c>
      <c r="X9" s="394" t="s">
        <v>105</v>
      </c>
      <c r="Y9" s="2588"/>
    </row>
    <row r="10" spans="1:25" ht="15" thickBot="1">
      <c r="A10" s="384"/>
      <c r="B10" s="395"/>
      <c r="C10" s="395"/>
      <c r="D10" s="395"/>
      <c r="E10" s="384"/>
      <c r="F10" s="395"/>
      <c r="G10" s="384"/>
      <c r="H10" s="395" t="s">
        <v>596</v>
      </c>
      <c r="I10" s="384"/>
      <c r="J10" s="385"/>
      <c r="K10" s="384"/>
      <c r="L10" s="396"/>
      <c r="M10" s="393"/>
      <c r="N10" s="395"/>
      <c r="O10" s="384"/>
      <c r="P10" s="395"/>
      <c r="Q10" s="384"/>
      <c r="R10" s="395"/>
      <c r="S10" s="395"/>
      <c r="T10" s="384"/>
      <c r="U10" s="395"/>
      <c r="V10" s="384"/>
      <c r="W10" s="395"/>
      <c r="X10" s="389"/>
      <c r="Y10" s="2589"/>
    </row>
    <row r="11" spans="1:25" ht="15" thickBot="1">
      <c r="A11" s="397">
        <v>1</v>
      </c>
      <c r="B11" s="398"/>
      <c r="C11" s="398">
        <v>2</v>
      </c>
      <c r="D11" s="399">
        <v>3</v>
      </c>
      <c r="E11" s="399">
        <v>4</v>
      </c>
      <c r="F11" s="399">
        <v>5</v>
      </c>
      <c r="G11" s="399">
        <v>6</v>
      </c>
      <c r="H11" s="399">
        <v>7</v>
      </c>
      <c r="I11" s="400">
        <v>8</v>
      </c>
      <c r="J11" s="401">
        <v>9</v>
      </c>
      <c r="K11" s="402">
        <v>10</v>
      </c>
      <c r="L11" s="399">
        <v>11</v>
      </c>
      <c r="M11" s="399">
        <v>12</v>
      </c>
      <c r="N11" s="399">
        <v>13</v>
      </c>
      <c r="O11" s="399">
        <v>14</v>
      </c>
      <c r="P11" s="399">
        <v>15</v>
      </c>
      <c r="Q11" s="399">
        <v>16</v>
      </c>
      <c r="R11" s="403">
        <v>17</v>
      </c>
      <c r="S11" s="399">
        <v>18</v>
      </c>
      <c r="T11" s="399">
        <v>19</v>
      </c>
      <c r="U11" s="404">
        <v>20</v>
      </c>
      <c r="V11" s="404">
        <v>21</v>
      </c>
      <c r="W11" s="404">
        <v>22</v>
      </c>
      <c r="X11" s="405">
        <v>23</v>
      </c>
      <c r="Y11" s="406">
        <v>24</v>
      </c>
    </row>
    <row r="12" spans="1:25" ht="48">
      <c r="A12" s="1374" t="s">
        <v>1526</v>
      </c>
      <c r="B12" s="658">
        <v>1</v>
      </c>
      <c r="C12" s="658">
        <v>25</v>
      </c>
      <c r="D12" s="817">
        <v>7.1</v>
      </c>
      <c r="E12" s="659">
        <v>1</v>
      </c>
      <c r="F12" s="1375" t="s">
        <v>168</v>
      </c>
      <c r="G12" s="663" t="s">
        <v>260</v>
      </c>
      <c r="H12" s="1251" t="s">
        <v>1527</v>
      </c>
      <c r="I12" s="660" t="s">
        <v>742</v>
      </c>
      <c r="J12" s="660" t="s">
        <v>210</v>
      </c>
      <c r="K12" s="1251" t="s">
        <v>106</v>
      </c>
      <c r="L12" s="1251" t="s">
        <v>1528</v>
      </c>
      <c r="M12" s="1376">
        <f>N12+O12+P12+Q12+R12+S12+T12+U12+V12+W12+X12+Y12</f>
        <v>5</v>
      </c>
      <c r="N12" s="1377"/>
      <c r="O12" s="1377"/>
      <c r="P12" s="1377"/>
      <c r="Q12" s="1377"/>
      <c r="R12" s="133">
        <v>4.5</v>
      </c>
      <c r="S12" s="1377"/>
      <c r="T12" s="1377">
        <v>0.5</v>
      </c>
      <c r="U12" s="1378"/>
      <c r="V12" s="1377"/>
      <c r="W12" s="1377"/>
      <c r="X12" s="814"/>
      <c r="Y12" s="131"/>
    </row>
    <row r="13" spans="1:25" ht="48">
      <c r="A13" s="661" t="s">
        <v>1529</v>
      </c>
      <c r="B13" s="658">
        <v>2</v>
      </c>
      <c r="C13" s="658">
        <v>25</v>
      </c>
      <c r="D13" s="817">
        <v>7.2</v>
      </c>
      <c r="E13" s="659">
        <v>1</v>
      </c>
      <c r="F13" s="1375" t="s">
        <v>168</v>
      </c>
      <c r="G13" s="663" t="s">
        <v>260</v>
      </c>
      <c r="H13" s="1251" t="s">
        <v>1527</v>
      </c>
      <c r="I13" s="660" t="s">
        <v>742</v>
      </c>
      <c r="J13" s="660" t="s">
        <v>210</v>
      </c>
      <c r="K13" s="1251" t="s">
        <v>106</v>
      </c>
      <c r="L13" s="1251" t="s">
        <v>1528</v>
      </c>
      <c r="M13" s="1376">
        <f>N13+O13+P13+Q13+R13+S13+T13+U13+V13+W13+X13+Y13</f>
        <v>5</v>
      </c>
      <c r="N13" s="133"/>
      <c r="O13" s="1377"/>
      <c r="P13" s="1377"/>
      <c r="Q13" s="133"/>
      <c r="R13" s="133">
        <v>4.5</v>
      </c>
      <c r="S13" s="1377"/>
      <c r="T13" s="131">
        <v>0.5</v>
      </c>
      <c r="U13" s="1377"/>
      <c r="V13" s="1377"/>
      <c r="W13" s="1377"/>
      <c r="X13" s="131"/>
      <c r="Y13" s="131"/>
    </row>
    <row r="14" spans="1:25" ht="48">
      <c r="A14" s="661" t="s">
        <v>1529</v>
      </c>
      <c r="B14" s="658">
        <v>3</v>
      </c>
      <c r="C14" s="658">
        <v>25</v>
      </c>
      <c r="D14" s="817">
        <v>17</v>
      </c>
      <c r="E14" s="659">
        <v>0.9</v>
      </c>
      <c r="F14" s="1375" t="s">
        <v>168</v>
      </c>
      <c r="G14" s="663" t="s">
        <v>260</v>
      </c>
      <c r="H14" s="1251" t="s">
        <v>1527</v>
      </c>
      <c r="I14" s="660" t="s">
        <v>743</v>
      </c>
      <c r="J14" s="660" t="s">
        <v>210</v>
      </c>
      <c r="K14" s="1251" t="s">
        <v>106</v>
      </c>
      <c r="L14" s="1251" t="s">
        <v>1528</v>
      </c>
      <c r="M14" s="1376">
        <f>N14+O14+P14+Q14+R14+S14+T14+U14+V14+W14+X14+Y14</f>
        <v>4.5</v>
      </c>
      <c r="N14" s="1377"/>
      <c r="O14" s="1377"/>
      <c r="P14" s="1377"/>
      <c r="Q14" s="1377"/>
      <c r="R14" s="133">
        <v>4.3</v>
      </c>
      <c r="S14" s="1377"/>
      <c r="T14" s="1377">
        <v>0.2</v>
      </c>
      <c r="U14" s="1377"/>
      <c r="V14" s="1377"/>
      <c r="W14" s="1377"/>
      <c r="X14" s="131"/>
      <c r="Y14" s="131"/>
    </row>
    <row r="15" spans="1:25" ht="48">
      <c r="A15" s="661" t="s">
        <v>1530</v>
      </c>
      <c r="B15" s="658">
        <v>4</v>
      </c>
      <c r="C15" s="658">
        <v>37</v>
      </c>
      <c r="D15" s="817">
        <v>24.1</v>
      </c>
      <c r="E15" s="659">
        <v>0.6</v>
      </c>
      <c r="F15" s="1375" t="s">
        <v>168</v>
      </c>
      <c r="G15" s="1251" t="s">
        <v>741</v>
      </c>
      <c r="H15" s="1251" t="s">
        <v>1527</v>
      </c>
      <c r="I15" s="660" t="s">
        <v>742</v>
      </c>
      <c r="J15" s="660" t="s">
        <v>210</v>
      </c>
      <c r="K15" s="1251" t="s">
        <v>106</v>
      </c>
      <c r="L15" s="1251" t="s">
        <v>1528</v>
      </c>
      <c r="M15" s="1376">
        <f>N15+O15+P15+Q15+R15+S15+T15+U15+V15+W15+X15+Y15</f>
        <v>3</v>
      </c>
      <c r="N15" s="133"/>
      <c r="O15" s="1377"/>
      <c r="P15" s="1377"/>
      <c r="Q15" s="133"/>
      <c r="R15" s="133">
        <v>2.8</v>
      </c>
      <c r="S15" s="1377"/>
      <c r="T15" s="131">
        <v>0.2</v>
      </c>
      <c r="U15" s="1377"/>
      <c r="V15" s="1377"/>
      <c r="W15" s="1377"/>
      <c r="X15" s="131"/>
      <c r="Y15" s="131"/>
    </row>
    <row r="16" spans="1:25" ht="48">
      <c r="A16" s="661" t="s">
        <v>1530</v>
      </c>
      <c r="B16" s="658">
        <v>5</v>
      </c>
      <c r="C16" s="658">
        <v>38</v>
      </c>
      <c r="D16" s="817">
        <v>5.1</v>
      </c>
      <c r="E16" s="659">
        <v>0.8</v>
      </c>
      <c r="F16" s="1375" t="s">
        <v>168</v>
      </c>
      <c r="G16" s="663" t="s">
        <v>260</v>
      </c>
      <c r="H16" s="1251" t="s">
        <v>1527</v>
      </c>
      <c r="I16" s="660" t="s">
        <v>743</v>
      </c>
      <c r="J16" s="660" t="s">
        <v>210</v>
      </c>
      <c r="K16" s="1251" t="s">
        <v>106</v>
      </c>
      <c r="L16" s="1251" t="s">
        <v>1528</v>
      </c>
      <c r="M16" s="1376">
        <f>N16+O16+P16+Q16+R16+S16+T16+U16+V16+W16+X16+Y16</f>
        <v>4</v>
      </c>
      <c r="N16" s="1377"/>
      <c r="O16" s="1377"/>
      <c r="P16" s="1377"/>
      <c r="Q16" s="1377"/>
      <c r="R16" s="1377">
        <v>3.7</v>
      </c>
      <c r="S16" s="1377"/>
      <c r="T16" s="1377">
        <v>0.3</v>
      </c>
      <c r="U16" s="1377"/>
      <c r="V16" s="1377"/>
      <c r="W16" s="1377"/>
      <c r="X16" s="131"/>
      <c r="Y16" s="131"/>
    </row>
    <row r="17" spans="1:25" ht="19.5" customHeight="1">
      <c r="A17" s="490" t="s">
        <v>107</v>
      </c>
      <c r="B17" s="491"/>
      <c r="C17" s="489"/>
      <c r="D17" s="489"/>
      <c r="E17" s="657">
        <f>E16+E15+E14+E13+E12</f>
        <v>4.3</v>
      </c>
      <c r="F17" s="489"/>
      <c r="G17" s="489"/>
      <c r="H17" s="489"/>
      <c r="I17" s="489"/>
      <c r="J17" s="489"/>
      <c r="K17" s="489"/>
      <c r="L17" s="489"/>
      <c r="M17" s="604">
        <f>M16+M15+M14+M13+M12</f>
        <v>21.5</v>
      </c>
      <c r="N17" s="604">
        <f aca="true" t="shared" si="0" ref="N17:Y17">N16+N15+N14+N13+N12</f>
        <v>0</v>
      </c>
      <c r="O17" s="604">
        <f t="shared" si="0"/>
        <v>0</v>
      </c>
      <c r="P17" s="604">
        <f t="shared" si="0"/>
        <v>0</v>
      </c>
      <c r="Q17" s="604">
        <f t="shared" si="0"/>
        <v>0</v>
      </c>
      <c r="R17" s="604">
        <f t="shared" si="0"/>
        <v>19.8</v>
      </c>
      <c r="S17" s="604">
        <f t="shared" si="0"/>
        <v>0</v>
      </c>
      <c r="T17" s="604">
        <f t="shared" si="0"/>
        <v>1.7</v>
      </c>
      <c r="U17" s="604">
        <f t="shared" si="0"/>
        <v>0</v>
      </c>
      <c r="V17" s="604">
        <f t="shared" si="0"/>
        <v>0</v>
      </c>
      <c r="W17" s="604">
        <f t="shared" si="0"/>
        <v>0</v>
      </c>
      <c r="X17" s="604">
        <f t="shared" si="0"/>
        <v>0</v>
      </c>
      <c r="Y17" s="604">
        <f t="shared" si="0"/>
        <v>0</v>
      </c>
    </row>
    <row r="18" spans="1:25" ht="48">
      <c r="A18" s="1379" t="s">
        <v>1531</v>
      </c>
      <c r="B18" s="1380">
        <v>1</v>
      </c>
      <c r="C18" s="1380">
        <v>19</v>
      </c>
      <c r="D18" s="1380" t="s">
        <v>1532</v>
      </c>
      <c r="E18" s="1380">
        <v>1</v>
      </c>
      <c r="F18" s="1381" t="s">
        <v>396</v>
      </c>
      <c r="G18" s="663" t="s">
        <v>260</v>
      </c>
      <c r="H18" s="1251" t="s">
        <v>1527</v>
      </c>
      <c r="I18" s="1251" t="s">
        <v>934</v>
      </c>
      <c r="J18" s="660" t="s">
        <v>210</v>
      </c>
      <c r="K18" s="1382" t="s">
        <v>212</v>
      </c>
      <c r="L18" s="1383" t="s">
        <v>1533</v>
      </c>
      <c r="M18" s="133">
        <f>N18+O18+P18+Q18+R18+S18+T18+U18+V18+W18+X18+Y18</f>
        <v>0.5</v>
      </c>
      <c r="N18" s="1384"/>
      <c r="O18" s="1377"/>
      <c r="P18" s="1377">
        <v>0.5</v>
      </c>
      <c r="Q18" s="1377"/>
      <c r="R18" s="1377"/>
      <c r="S18" s="1377"/>
      <c r="T18" s="1377"/>
      <c r="U18" s="1377"/>
      <c r="V18" s="1377"/>
      <c r="W18" s="1377"/>
      <c r="X18" s="131"/>
      <c r="Y18" s="131"/>
    </row>
    <row r="19" spans="1:25" ht="48">
      <c r="A19" s="1382" t="s">
        <v>112</v>
      </c>
      <c r="B19" s="1380">
        <v>2</v>
      </c>
      <c r="C19" s="1380">
        <v>76</v>
      </c>
      <c r="D19" s="1380">
        <v>3.1</v>
      </c>
      <c r="E19" s="1380">
        <v>1</v>
      </c>
      <c r="F19" s="1381" t="s">
        <v>396</v>
      </c>
      <c r="G19" s="663" t="s">
        <v>260</v>
      </c>
      <c r="H19" s="1251" t="s">
        <v>1527</v>
      </c>
      <c r="I19" s="1251" t="s">
        <v>934</v>
      </c>
      <c r="J19" s="660" t="s">
        <v>210</v>
      </c>
      <c r="K19" s="1382" t="s">
        <v>212</v>
      </c>
      <c r="L19" s="1383" t="s">
        <v>1534</v>
      </c>
      <c r="M19" s="133">
        <f>N19+O19+P19+Q19+R19+S19+T19+U19+V19+W19+X19+Y19</f>
        <v>1</v>
      </c>
      <c r="N19" s="1384"/>
      <c r="O19" s="1377"/>
      <c r="P19" s="1377">
        <v>1</v>
      </c>
      <c r="Q19" s="1377"/>
      <c r="R19" s="1377"/>
      <c r="S19" s="1377"/>
      <c r="T19" s="1377"/>
      <c r="U19" s="1377"/>
      <c r="V19" s="1377"/>
      <c r="W19" s="1377"/>
      <c r="X19" s="131"/>
      <c r="Y19" s="131"/>
    </row>
    <row r="20" spans="1:25" ht="48">
      <c r="A20" s="1382" t="s">
        <v>112</v>
      </c>
      <c r="B20" s="1380">
        <v>3</v>
      </c>
      <c r="C20" s="1380">
        <v>20</v>
      </c>
      <c r="D20" s="1380">
        <v>9.2</v>
      </c>
      <c r="E20" s="1380">
        <v>0.5</v>
      </c>
      <c r="F20" s="1381" t="s">
        <v>396</v>
      </c>
      <c r="G20" s="1251" t="s">
        <v>741</v>
      </c>
      <c r="H20" s="1251" t="s">
        <v>1527</v>
      </c>
      <c r="I20" s="1251" t="s">
        <v>934</v>
      </c>
      <c r="J20" s="660" t="s">
        <v>210</v>
      </c>
      <c r="K20" s="1382" t="s">
        <v>212</v>
      </c>
      <c r="L20" s="1383" t="s">
        <v>1535</v>
      </c>
      <c r="M20" s="133">
        <f>N20+O20+P20+Q20+R20+S20+T20+U20+V20+W20+X20+Y20</f>
        <v>0.5</v>
      </c>
      <c r="N20" s="1384"/>
      <c r="O20" s="1377"/>
      <c r="P20" s="1377">
        <v>0.5</v>
      </c>
      <c r="Q20" s="1377"/>
      <c r="R20" s="1377"/>
      <c r="S20" s="1377"/>
      <c r="T20" s="1377"/>
      <c r="U20" s="1377"/>
      <c r="V20" s="1377"/>
      <c r="W20" s="1377"/>
      <c r="X20" s="131"/>
      <c r="Y20" s="131"/>
    </row>
    <row r="21" spans="1:25" ht="48">
      <c r="A21" s="1382" t="s">
        <v>112</v>
      </c>
      <c r="B21" s="1380">
        <v>4</v>
      </c>
      <c r="C21" s="1380">
        <v>20</v>
      </c>
      <c r="D21" s="1380">
        <v>12.3</v>
      </c>
      <c r="E21" s="1380">
        <v>0.8</v>
      </c>
      <c r="F21" s="1381" t="s">
        <v>396</v>
      </c>
      <c r="G21" s="663" t="s">
        <v>260</v>
      </c>
      <c r="H21" s="1251" t="s">
        <v>1527</v>
      </c>
      <c r="I21" s="1251" t="s">
        <v>934</v>
      </c>
      <c r="J21" s="660" t="s">
        <v>210</v>
      </c>
      <c r="K21" s="1382" t="s">
        <v>212</v>
      </c>
      <c r="L21" s="1383" t="s">
        <v>1536</v>
      </c>
      <c r="M21" s="133">
        <f>N21+O21+P21+Q21+R21+S21+T21+U21+V21+W21+X21+Y21</f>
        <v>0.5</v>
      </c>
      <c r="N21" s="1384"/>
      <c r="O21" s="1377"/>
      <c r="P21" s="1377">
        <v>0.5</v>
      </c>
      <c r="Q21" s="1377"/>
      <c r="R21" s="1377"/>
      <c r="S21" s="1377"/>
      <c r="T21" s="1377"/>
      <c r="U21" s="1377"/>
      <c r="V21" s="1377"/>
      <c r="W21" s="1377"/>
      <c r="X21" s="131"/>
      <c r="Y21" s="131"/>
    </row>
    <row r="22" spans="1:25" ht="48">
      <c r="A22" s="1382" t="s">
        <v>213</v>
      </c>
      <c r="B22" s="1380">
        <v>5</v>
      </c>
      <c r="C22" s="1380">
        <v>51</v>
      </c>
      <c r="D22" s="1380">
        <v>3.1</v>
      </c>
      <c r="E22" s="1380">
        <v>0.6</v>
      </c>
      <c r="F22" s="1381" t="s">
        <v>396</v>
      </c>
      <c r="G22" s="663" t="s">
        <v>260</v>
      </c>
      <c r="H22" s="1251" t="s">
        <v>1527</v>
      </c>
      <c r="I22" s="1251" t="s">
        <v>934</v>
      </c>
      <c r="J22" s="660" t="s">
        <v>210</v>
      </c>
      <c r="K22" s="1382" t="s">
        <v>212</v>
      </c>
      <c r="L22" s="1383" t="s">
        <v>1537</v>
      </c>
      <c r="M22" s="133">
        <f>N22+O22+P22+Q22+R22+S22+T22+U22+V22+W22+X22+Y22</f>
        <v>0.8</v>
      </c>
      <c r="N22" s="1384"/>
      <c r="O22" s="1377"/>
      <c r="P22" s="1377">
        <v>0.8</v>
      </c>
      <c r="Q22" s="1377"/>
      <c r="R22" s="1377"/>
      <c r="S22" s="1377"/>
      <c r="T22" s="1377"/>
      <c r="U22" s="1377"/>
      <c r="V22" s="1377"/>
      <c r="W22" s="1377"/>
      <c r="X22" s="131"/>
      <c r="Y22" s="131"/>
    </row>
    <row r="23" spans="1:25" ht="14.25">
      <c r="A23" s="491" t="s">
        <v>108</v>
      </c>
      <c r="B23" s="491"/>
      <c r="C23" s="489"/>
      <c r="D23" s="489"/>
      <c r="E23" s="490">
        <f>E22+E21+E20+E19+E18</f>
        <v>3.9</v>
      </c>
      <c r="F23" s="489"/>
      <c r="G23" s="489"/>
      <c r="H23" s="489"/>
      <c r="I23" s="489"/>
      <c r="J23" s="489"/>
      <c r="K23" s="489"/>
      <c r="L23" s="489"/>
      <c r="M23" s="604">
        <f>M22+M21+M20+M19+M18</f>
        <v>3.3</v>
      </c>
      <c r="N23" s="604">
        <f aca="true" t="shared" si="1" ref="N23:Y23">N22+N21+N20+N19+N18</f>
        <v>0</v>
      </c>
      <c r="O23" s="604">
        <f t="shared" si="1"/>
        <v>0</v>
      </c>
      <c r="P23" s="604">
        <f t="shared" si="1"/>
        <v>3.3</v>
      </c>
      <c r="Q23" s="604">
        <f t="shared" si="1"/>
        <v>0</v>
      </c>
      <c r="R23" s="604">
        <f t="shared" si="1"/>
        <v>0</v>
      </c>
      <c r="S23" s="604">
        <f t="shared" si="1"/>
        <v>0</v>
      </c>
      <c r="T23" s="604">
        <f t="shared" si="1"/>
        <v>0</v>
      </c>
      <c r="U23" s="604">
        <f t="shared" si="1"/>
        <v>0</v>
      </c>
      <c r="V23" s="604">
        <f t="shared" si="1"/>
        <v>0</v>
      </c>
      <c r="W23" s="604">
        <f t="shared" si="1"/>
        <v>0</v>
      </c>
      <c r="X23" s="604">
        <f t="shared" si="1"/>
        <v>0</v>
      </c>
      <c r="Y23" s="604">
        <f t="shared" si="1"/>
        <v>0</v>
      </c>
    </row>
    <row r="24" spans="1:25" ht="48">
      <c r="A24" s="1385" t="s">
        <v>1538</v>
      </c>
      <c r="B24" s="1251">
        <v>1</v>
      </c>
      <c r="C24" s="1251">
        <v>5</v>
      </c>
      <c r="D24" s="1387" t="s">
        <v>1539</v>
      </c>
      <c r="E24" s="1251">
        <v>0.9</v>
      </c>
      <c r="F24" s="1388" t="s">
        <v>396</v>
      </c>
      <c r="G24" s="1251" t="s">
        <v>741</v>
      </c>
      <c r="H24" s="1251" t="s">
        <v>1527</v>
      </c>
      <c r="I24" s="1251"/>
      <c r="J24" s="660" t="s">
        <v>210</v>
      </c>
      <c r="K24" s="1382" t="s">
        <v>212</v>
      </c>
      <c r="L24" s="1383" t="s">
        <v>1540</v>
      </c>
      <c r="M24" s="133">
        <f aca="true" t="shared" si="2" ref="M24:M29">N24+O24+P24+Q24+R24+S24+T24+U24+V24+W24+X24+Y24</f>
        <v>0.8600000000000001</v>
      </c>
      <c r="N24" s="1377"/>
      <c r="O24" s="1377"/>
      <c r="P24" s="1377">
        <v>0.52</v>
      </c>
      <c r="Q24" s="1251"/>
      <c r="R24" s="1377">
        <v>0.34</v>
      </c>
      <c r="S24" s="1251"/>
      <c r="T24" s="1251"/>
      <c r="U24" s="1377"/>
      <c r="V24" s="1251"/>
      <c r="W24" s="1389"/>
      <c r="X24" s="1252"/>
      <c r="Y24" s="131"/>
    </row>
    <row r="25" spans="1:25" ht="48">
      <c r="A25" s="1251" t="s">
        <v>936</v>
      </c>
      <c r="B25" s="1251">
        <v>2</v>
      </c>
      <c r="C25" s="1251">
        <v>41</v>
      </c>
      <c r="D25" s="1387">
        <v>1.7</v>
      </c>
      <c r="E25" s="1251">
        <v>0.8</v>
      </c>
      <c r="F25" s="1388" t="s">
        <v>396</v>
      </c>
      <c r="G25" s="663" t="s">
        <v>260</v>
      </c>
      <c r="H25" s="1251" t="s">
        <v>1527</v>
      </c>
      <c r="I25" s="1251"/>
      <c r="J25" s="660" t="s">
        <v>210</v>
      </c>
      <c r="K25" s="1382" t="s">
        <v>212</v>
      </c>
      <c r="L25" s="1383" t="s">
        <v>1541</v>
      </c>
      <c r="M25" s="133">
        <f t="shared" si="2"/>
        <v>0.68</v>
      </c>
      <c r="N25" s="1377"/>
      <c r="O25" s="1377"/>
      <c r="P25" s="1377">
        <v>0.54</v>
      </c>
      <c r="Q25" s="1251"/>
      <c r="R25" s="1377">
        <v>0.14</v>
      </c>
      <c r="S25" s="1251"/>
      <c r="T25" s="1251"/>
      <c r="U25" s="1377"/>
      <c r="V25" s="1251"/>
      <c r="W25" s="1251"/>
      <c r="X25" s="1252"/>
      <c r="Y25" s="131"/>
    </row>
    <row r="26" spans="1:25" ht="48">
      <c r="A26" s="1251" t="s">
        <v>214</v>
      </c>
      <c r="B26" s="1251">
        <v>3</v>
      </c>
      <c r="C26" s="1251">
        <v>62</v>
      </c>
      <c r="D26" s="1387">
        <v>11.4</v>
      </c>
      <c r="E26" s="1251">
        <v>1</v>
      </c>
      <c r="F26" s="1388" t="s">
        <v>396</v>
      </c>
      <c r="G26" s="1251" t="s">
        <v>741</v>
      </c>
      <c r="H26" s="1251" t="s">
        <v>1527</v>
      </c>
      <c r="I26" s="1251"/>
      <c r="J26" s="660" t="s">
        <v>210</v>
      </c>
      <c r="K26" s="1382" t="s">
        <v>212</v>
      </c>
      <c r="L26" s="1383" t="s">
        <v>1542</v>
      </c>
      <c r="M26" s="133">
        <f t="shared" si="2"/>
        <v>0.78</v>
      </c>
      <c r="N26" s="1377"/>
      <c r="O26" s="1377"/>
      <c r="P26" s="1377">
        <v>0.62</v>
      </c>
      <c r="Q26" s="1377"/>
      <c r="R26" s="1377">
        <v>0.16</v>
      </c>
      <c r="S26" s="1251"/>
      <c r="T26" s="1251"/>
      <c r="U26" s="1377"/>
      <c r="V26" s="1251"/>
      <c r="W26" s="1377"/>
      <c r="X26" s="1252"/>
      <c r="Y26" s="131"/>
    </row>
    <row r="27" spans="1:25" ht="48">
      <c r="A27" s="1251" t="s">
        <v>214</v>
      </c>
      <c r="B27" s="1251">
        <v>4</v>
      </c>
      <c r="C27" s="1251">
        <v>64</v>
      </c>
      <c r="D27" s="1387">
        <v>14</v>
      </c>
      <c r="E27" s="1251">
        <v>0.7</v>
      </c>
      <c r="F27" s="1388" t="s">
        <v>396</v>
      </c>
      <c r="G27" s="1251" t="s">
        <v>741</v>
      </c>
      <c r="H27" s="1251" t="s">
        <v>1527</v>
      </c>
      <c r="I27" s="1251"/>
      <c r="J27" s="660" t="s">
        <v>210</v>
      </c>
      <c r="K27" s="1382" t="s">
        <v>212</v>
      </c>
      <c r="L27" s="1383" t="s">
        <v>1543</v>
      </c>
      <c r="M27" s="133">
        <f t="shared" si="2"/>
        <v>0.55</v>
      </c>
      <c r="N27" s="1377"/>
      <c r="O27" s="1377"/>
      <c r="P27" s="1377">
        <v>0.44</v>
      </c>
      <c r="Q27" s="1251"/>
      <c r="R27" s="1377">
        <v>0.11</v>
      </c>
      <c r="S27" s="1251"/>
      <c r="T27" s="1251"/>
      <c r="U27" s="1377"/>
      <c r="V27" s="1251"/>
      <c r="W27" s="1251"/>
      <c r="X27" s="1252"/>
      <c r="Y27" s="131"/>
    </row>
    <row r="28" spans="1:25" ht="48">
      <c r="A28" s="1251" t="s">
        <v>214</v>
      </c>
      <c r="B28" s="1251">
        <v>5</v>
      </c>
      <c r="C28" s="1251">
        <v>66</v>
      </c>
      <c r="D28" s="1387">
        <v>12</v>
      </c>
      <c r="E28" s="1251">
        <v>0.4</v>
      </c>
      <c r="F28" s="1388" t="s">
        <v>396</v>
      </c>
      <c r="G28" s="663" t="s">
        <v>260</v>
      </c>
      <c r="H28" s="1251" t="s">
        <v>1527</v>
      </c>
      <c r="I28" s="1251"/>
      <c r="J28" s="660" t="s">
        <v>210</v>
      </c>
      <c r="K28" s="1382" t="s">
        <v>212</v>
      </c>
      <c r="L28" s="1383" t="s">
        <v>935</v>
      </c>
      <c r="M28" s="133">
        <f t="shared" si="2"/>
        <v>0.32</v>
      </c>
      <c r="N28" s="1377"/>
      <c r="O28" s="1377"/>
      <c r="P28" s="1377">
        <v>0.25</v>
      </c>
      <c r="Q28" s="1251"/>
      <c r="R28" s="1251"/>
      <c r="S28" s="1251"/>
      <c r="T28" s="1251"/>
      <c r="U28" s="1377"/>
      <c r="V28" s="1251"/>
      <c r="W28" s="1377">
        <v>0.07</v>
      </c>
      <c r="X28" s="1252"/>
      <c r="Y28" s="131"/>
    </row>
    <row r="29" spans="1:25" ht="48">
      <c r="A29" s="1251" t="s">
        <v>214</v>
      </c>
      <c r="B29" s="1251">
        <v>6</v>
      </c>
      <c r="C29" s="1251">
        <v>67</v>
      </c>
      <c r="D29" s="1387">
        <v>18</v>
      </c>
      <c r="E29" s="1251">
        <v>1</v>
      </c>
      <c r="F29" s="1388" t="s">
        <v>396</v>
      </c>
      <c r="G29" s="663" t="s">
        <v>260</v>
      </c>
      <c r="H29" s="1251" t="s">
        <v>1527</v>
      </c>
      <c r="I29" s="1251"/>
      <c r="J29" s="660" t="s">
        <v>210</v>
      </c>
      <c r="K29" s="1382" t="s">
        <v>212</v>
      </c>
      <c r="L29" s="1383" t="s">
        <v>1544</v>
      </c>
      <c r="M29" s="133">
        <f t="shared" si="2"/>
        <v>0.8400000000000001</v>
      </c>
      <c r="N29" s="1377"/>
      <c r="O29" s="1377"/>
      <c r="P29" s="1377">
        <v>0.67</v>
      </c>
      <c r="Q29" s="1251"/>
      <c r="R29" s="1251"/>
      <c r="S29" s="1251"/>
      <c r="T29" s="1251"/>
      <c r="U29" s="1377"/>
      <c r="V29" s="1251"/>
      <c r="W29" s="1377">
        <v>0.17</v>
      </c>
      <c r="X29" s="1252"/>
      <c r="Y29" s="131"/>
    </row>
    <row r="30" spans="1:25" ht="14.25">
      <c r="A30" s="1386" t="s">
        <v>111</v>
      </c>
      <c r="B30" s="1390"/>
      <c r="C30" s="1390"/>
      <c r="D30" s="1391"/>
      <c r="E30" s="1390">
        <f>E24+E25+E26+E27+E28+E29</f>
        <v>4.800000000000001</v>
      </c>
      <c r="F30" s="1390"/>
      <c r="G30" s="1390"/>
      <c r="H30" s="1377"/>
      <c r="I30" s="1377"/>
      <c r="J30" s="1390"/>
      <c r="K30" s="1390"/>
      <c r="L30" s="1390"/>
      <c r="M30" s="1392">
        <f>M29+M28+M27+M26+M25+M24</f>
        <v>4.03</v>
      </c>
      <c r="N30" s="1392">
        <f aca="true" t="shared" si="3" ref="N30:Y30">N29+N28+N27+N26+N25+N24</f>
        <v>0</v>
      </c>
      <c r="O30" s="1392">
        <f t="shared" si="3"/>
        <v>0</v>
      </c>
      <c r="P30" s="1392">
        <f t="shared" si="3"/>
        <v>3.04</v>
      </c>
      <c r="Q30" s="1392">
        <f t="shared" si="3"/>
        <v>0</v>
      </c>
      <c r="R30" s="1392">
        <f t="shared" si="3"/>
        <v>0.75</v>
      </c>
      <c r="S30" s="1392">
        <f t="shared" si="3"/>
        <v>0</v>
      </c>
      <c r="T30" s="1392">
        <f t="shared" si="3"/>
        <v>0</v>
      </c>
      <c r="U30" s="1392">
        <f t="shared" si="3"/>
        <v>0</v>
      </c>
      <c r="V30" s="1392">
        <f t="shared" si="3"/>
        <v>0</v>
      </c>
      <c r="W30" s="1392">
        <f t="shared" si="3"/>
        <v>0.24000000000000002</v>
      </c>
      <c r="X30" s="1392">
        <f t="shared" si="3"/>
        <v>0</v>
      </c>
      <c r="Y30" s="1392">
        <f t="shared" si="3"/>
        <v>0</v>
      </c>
    </row>
    <row r="31" spans="1:25" ht="48">
      <c r="A31" s="1385" t="s">
        <v>1545</v>
      </c>
      <c r="B31" s="1252">
        <v>1</v>
      </c>
      <c r="C31" s="1252">
        <v>16</v>
      </c>
      <c r="D31" s="1393">
        <v>1.14</v>
      </c>
      <c r="E31" s="1387">
        <v>1</v>
      </c>
      <c r="F31" s="1394" t="s">
        <v>289</v>
      </c>
      <c r="G31" s="1251" t="s">
        <v>1546</v>
      </c>
      <c r="H31" s="1251" t="s">
        <v>1527</v>
      </c>
      <c r="I31" s="1395" t="s">
        <v>110</v>
      </c>
      <c r="J31" s="660" t="s">
        <v>210</v>
      </c>
      <c r="K31" s="1251" t="s">
        <v>211</v>
      </c>
      <c r="L31" s="1251" t="s">
        <v>745</v>
      </c>
      <c r="M31" s="133">
        <f>N31+O31+P31+Q31+R31+S31+T31+U31</f>
        <v>5</v>
      </c>
      <c r="N31" s="1377">
        <v>3</v>
      </c>
      <c r="O31" s="1377"/>
      <c r="P31" s="1377"/>
      <c r="Q31" s="1377"/>
      <c r="R31" s="1377">
        <v>2</v>
      </c>
      <c r="S31" s="1377"/>
      <c r="T31" s="1377"/>
      <c r="U31" s="1377"/>
      <c r="V31" s="1377"/>
      <c r="W31" s="1377"/>
      <c r="X31" s="1377"/>
      <c r="Y31" s="131"/>
    </row>
    <row r="32" spans="1:25" ht="48">
      <c r="A32" s="1251" t="s">
        <v>744</v>
      </c>
      <c r="B32" s="1252">
        <v>2</v>
      </c>
      <c r="C32" s="1252">
        <v>34</v>
      </c>
      <c r="D32" s="1252">
        <v>9</v>
      </c>
      <c r="E32" s="1393">
        <v>0.7</v>
      </c>
      <c r="F32" s="1394" t="s">
        <v>289</v>
      </c>
      <c r="G32" s="662" t="s">
        <v>260</v>
      </c>
      <c r="H32" s="1251" t="s">
        <v>1527</v>
      </c>
      <c r="I32" s="1395" t="s">
        <v>110</v>
      </c>
      <c r="J32" s="660" t="s">
        <v>210</v>
      </c>
      <c r="K32" s="1251" t="s">
        <v>211</v>
      </c>
      <c r="L32" s="1251" t="s">
        <v>745</v>
      </c>
      <c r="M32" s="133">
        <f>N32+O32+P32+Q32+R32+S32+T32+U32</f>
        <v>3.5</v>
      </c>
      <c r="N32" s="1377">
        <v>2.1</v>
      </c>
      <c r="O32" s="1377"/>
      <c r="P32" s="1377"/>
      <c r="Q32" s="1377"/>
      <c r="R32" s="1377">
        <v>1.4</v>
      </c>
      <c r="S32" s="1377"/>
      <c r="T32" s="1377"/>
      <c r="U32" s="1377"/>
      <c r="V32" s="1377"/>
      <c r="W32" s="1377"/>
      <c r="X32" s="1252"/>
      <c r="Y32" s="131"/>
    </row>
    <row r="33" spans="1:25" ht="48">
      <c r="A33" s="1251" t="s">
        <v>937</v>
      </c>
      <c r="B33" s="1252">
        <v>3</v>
      </c>
      <c r="C33" s="1252">
        <v>8</v>
      </c>
      <c r="D33" s="1252">
        <v>5.4</v>
      </c>
      <c r="E33" s="1393">
        <v>1</v>
      </c>
      <c r="F33" s="1375" t="s">
        <v>168</v>
      </c>
      <c r="G33" s="662" t="s">
        <v>260</v>
      </c>
      <c r="H33" s="1251" t="s">
        <v>1527</v>
      </c>
      <c r="I33" s="1395" t="s">
        <v>110</v>
      </c>
      <c r="J33" s="660" t="s">
        <v>210</v>
      </c>
      <c r="K33" s="1251" t="s">
        <v>211</v>
      </c>
      <c r="L33" s="1251" t="s">
        <v>938</v>
      </c>
      <c r="M33" s="133">
        <f>N33+O33+P33+Q33+R33+S33+T33+U33</f>
        <v>5</v>
      </c>
      <c r="N33" s="1377">
        <v>2</v>
      </c>
      <c r="O33" s="1377"/>
      <c r="P33" s="1377"/>
      <c r="Q33" s="1377"/>
      <c r="R33" s="1377">
        <v>3</v>
      </c>
      <c r="S33" s="1377"/>
      <c r="T33" s="1377"/>
      <c r="U33" s="1377"/>
      <c r="V33" s="1377"/>
      <c r="W33" s="1377"/>
      <c r="X33" s="1252"/>
      <c r="Y33" s="131"/>
    </row>
    <row r="34" spans="1:25" ht="48">
      <c r="A34" s="1251" t="s">
        <v>746</v>
      </c>
      <c r="B34" s="1252">
        <v>4</v>
      </c>
      <c r="C34" s="1252">
        <v>7</v>
      </c>
      <c r="D34" s="1252">
        <v>46.6</v>
      </c>
      <c r="E34" s="1393">
        <v>1</v>
      </c>
      <c r="F34" s="1375" t="s">
        <v>168</v>
      </c>
      <c r="G34" s="662" t="s">
        <v>260</v>
      </c>
      <c r="H34" s="1251" t="s">
        <v>1527</v>
      </c>
      <c r="I34" s="1395" t="s">
        <v>110</v>
      </c>
      <c r="J34" s="660" t="s">
        <v>210</v>
      </c>
      <c r="K34" s="1251" t="s">
        <v>211</v>
      </c>
      <c r="L34" s="1251" t="s">
        <v>938</v>
      </c>
      <c r="M34" s="133">
        <f>N34+O34+P34+Q34+R34+S34+T34+U34</f>
        <v>5</v>
      </c>
      <c r="N34" s="1377">
        <v>2</v>
      </c>
      <c r="O34" s="1377"/>
      <c r="P34" s="1377"/>
      <c r="Q34" s="1377"/>
      <c r="R34" s="1377">
        <v>3</v>
      </c>
      <c r="S34" s="1377"/>
      <c r="T34" s="1377"/>
      <c r="U34" s="1377"/>
      <c r="V34" s="1377"/>
      <c r="W34" s="1377"/>
      <c r="X34" s="1252"/>
      <c r="Y34" s="131"/>
    </row>
    <row r="35" spans="1:25" ht="14.25">
      <c r="A35" s="1386" t="s">
        <v>111</v>
      </c>
      <c r="B35" s="1390"/>
      <c r="C35" s="1390"/>
      <c r="D35" s="1391"/>
      <c r="E35" s="1396">
        <f>E34+E33+E32+E31</f>
        <v>3.7</v>
      </c>
      <c r="F35" s="1390"/>
      <c r="G35" s="1390"/>
      <c r="H35" s="1251"/>
      <c r="I35" s="1390"/>
      <c r="J35" s="1390"/>
      <c r="K35" s="1390"/>
      <c r="L35" s="1390"/>
      <c r="M35" s="1397">
        <f>M34+M33+M32+M31</f>
        <v>18.5</v>
      </c>
      <c r="N35" s="1397">
        <f aca="true" t="shared" si="4" ref="N35:Y35">N34+N33+N32+N31</f>
        <v>9.1</v>
      </c>
      <c r="O35" s="1397">
        <f t="shared" si="4"/>
        <v>0</v>
      </c>
      <c r="P35" s="1397">
        <f t="shared" si="4"/>
        <v>0</v>
      </c>
      <c r="Q35" s="1397">
        <f t="shared" si="4"/>
        <v>0</v>
      </c>
      <c r="R35" s="1397">
        <f t="shared" si="4"/>
        <v>9.4</v>
      </c>
      <c r="S35" s="1397">
        <f t="shared" si="4"/>
        <v>0</v>
      </c>
      <c r="T35" s="1397">
        <f t="shared" si="4"/>
        <v>0</v>
      </c>
      <c r="U35" s="1397">
        <f t="shared" si="4"/>
        <v>0</v>
      </c>
      <c r="V35" s="1397">
        <f t="shared" si="4"/>
        <v>0</v>
      </c>
      <c r="W35" s="1397">
        <f t="shared" si="4"/>
        <v>0</v>
      </c>
      <c r="X35" s="1397">
        <f t="shared" si="4"/>
        <v>0</v>
      </c>
      <c r="Y35" s="1397">
        <f t="shared" si="4"/>
        <v>0</v>
      </c>
    </row>
    <row r="36" spans="1:25" ht="27">
      <c r="A36" s="1374" t="s">
        <v>1547</v>
      </c>
      <c r="B36" s="1251">
        <v>1</v>
      </c>
      <c r="C36" s="1251">
        <v>6</v>
      </c>
      <c r="D36" s="1387">
        <v>5.1</v>
      </c>
      <c r="E36" s="1377">
        <v>1</v>
      </c>
      <c r="F36" s="1388" t="s">
        <v>396</v>
      </c>
      <c r="G36" s="1251" t="s">
        <v>741</v>
      </c>
      <c r="H36" s="1251" t="s">
        <v>1527</v>
      </c>
      <c r="I36" s="1251" t="s">
        <v>219</v>
      </c>
      <c r="J36" s="1251" t="s">
        <v>748</v>
      </c>
      <c r="K36" s="1251" t="s">
        <v>220</v>
      </c>
      <c r="L36" s="1251" t="s">
        <v>1548</v>
      </c>
      <c r="M36" s="133">
        <f aca="true" t="shared" si="5" ref="M36:M44">N36+O36+P36+Q36+R36+S36+T36+U36</f>
        <v>1</v>
      </c>
      <c r="N36" s="1377"/>
      <c r="O36" s="1377"/>
      <c r="P36" s="1377"/>
      <c r="Q36" s="1377"/>
      <c r="R36" s="1377">
        <v>1</v>
      </c>
      <c r="S36" s="1251"/>
      <c r="T36" s="1251"/>
      <c r="U36" s="1251"/>
      <c r="V36" s="1251"/>
      <c r="W36" s="1251"/>
      <c r="X36" s="1252"/>
      <c r="Y36" s="131"/>
    </row>
    <row r="37" spans="1:25" ht="21">
      <c r="A37" s="1251" t="s">
        <v>749</v>
      </c>
      <c r="B37" s="1251">
        <v>2</v>
      </c>
      <c r="C37" s="1251">
        <v>9</v>
      </c>
      <c r="D37" s="1387">
        <v>29.4</v>
      </c>
      <c r="E37" s="1251">
        <v>0.7</v>
      </c>
      <c r="F37" s="1388" t="s">
        <v>396</v>
      </c>
      <c r="G37" s="1251" t="s">
        <v>741</v>
      </c>
      <c r="H37" s="1251" t="s">
        <v>1527</v>
      </c>
      <c r="I37" s="1251" t="s">
        <v>219</v>
      </c>
      <c r="J37" s="1251" t="s">
        <v>748</v>
      </c>
      <c r="K37" s="1251" t="s">
        <v>220</v>
      </c>
      <c r="L37" s="1251" t="s">
        <v>1549</v>
      </c>
      <c r="M37" s="133">
        <f t="shared" si="5"/>
        <v>0.7</v>
      </c>
      <c r="N37" s="1377"/>
      <c r="O37" s="1377"/>
      <c r="P37" s="1377"/>
      <c r="Q37" s="1377"/>
      <c r="R37" s="1377">
        <v>0.7</v>
      </c>
      <c r="S37" s="1377"/>
      <c r="T37" s="1377"/>
      <c r="U37" s="1377"/>
      <c r="V37" s="1377"/>
      <c r="W37" s="1377"/>
      <c r="X37" s="131"/>
      <c r="Y37" s="131"/>
    </row>
    <row r="38" spans="1:25" ht="21">
      <c r="A38" s="1251" t="s">
        <v>1550</v>
      </c>
      <c r="B38" s="1251">
        <v>3</v>
      </c>
      <c r="C38" s="1251">
        <v>17</v>
      </c>
      <c r="D38" s="1398">
        <v>8.1</v>
      </c>
      <c r="E38" s="1251">
        <v>0.8</v>
      </c>
      <c r="F38" s="1388" t="s">
        <v>396</v>
      </c>
      <c r="G38" s="1251" t="s">
        <v>741</v>
      </c>
      <c r="H38" s="1251" t="s">
        <v>1527</v>
      </c>
      <c r="I38" s="1251" t="s">
        <v>219</v>
      </c>
      <c r="J38" s="1251" t="s">
        <v>748</v>
      </c>
      <c r="K38" s="1251" t="s">
        <v>220</v>
      </c>
      <c r="L38" s="1251" t="s">
        <v>1551</v>
      </c>
      <c r="M38" s="133">
        <f t="shared" si="5"/>
        <v>0.8</v>
      </c>
      <c r="N38" s="1377"/>
      <c r="O38" s="1377"/>
      <c r="P38" s="1377"/>
      <c r="Q38" s="1377"/>
      <c r="R38" s="1377">
        <v>0.8</v>
      </c>
      <c r="S38" s="1377"/>
      <c r="T38" s="1377"/>
      <c r="U38" s="1377"/>
      <c r="V38" s="1377"/>
      <c r="W38" s="1377"/>
      <c r="X38" s="131"/>
      <c r="Y38" s="131"/>
    </row>
    <row r="39" spans="1:25" ht="21">
      <c r="A39" s="1251" t="s">
        <v>1550</v>
      </c>
      <c r="B39" s="1251">
        <v>4</v>
      </c>
      <c r="C39" s="1251">
        <v>17</v>
      </c>
      <c r="D39" s="1398">
        <v>8.2</v>
      </c>
      <c r="E39" s="1251">
        <v>1</v>
      </c>
      <c r="F39" s="1388" t="s">
        <v>396</v>
      </c>
      <c r="G39" s="1251" t="s">
        <v>741</v>
      </c>
      <c r="H39" s="1251" t="s">
        <v>1527</v>
      </c>
      <c r="I39" s="1251" t="s">
        <v>219</v>
      </c>
      <c r="J39" s="1251" t="s">
        <v>748</v>
      </c>
      <c r="K39" s="1251" t="s">
        <v>220</v>
      </c>
      <c r="L39" s="1251" t="s">
        <v>1552</v>
      </c>
      <c r="M39" s="133">
        <f t="shared" si="5"/>
        <v>1</v>
      </c>
      <c r="N39" s="1377"/>
      <c r="O39" s="1377"/>
      <c r="P39" s="1377"/>
      <c r="Q39" s="1377"/>
      <c r="R39" s="1377">
        <v>1</v>
      </c>
      <c r="S39" s="1377"/>
      <c r="T39" s="1377"/>
      <c r="U39" s="1377"/>
      <c r="V39" s="1377"/>
      <c r="W39" s="1377"/>
      <c r="X39" s="131"/>
      <c r="Y39" s="131"/>
    </row>
    <row r="40" spans="1:25" ht="21">
      <c r="A40" s="1251" t="s">
        <v>750</v>
      </c>
      <c r="B40" s="1251">
        <v>5</v>
      </c>
      <c r="C40" s="1251">
        <v>24</v>
      </c>
      <c r="D40" s="1398">
        <v>25.1</v>
      </c>
      <c r="E40" s="1251">
        <v>1</v>
      </c>
      <c r="F40" s="1388" t="s">
        <v>396</v>
      </c>
      <c r="G40" s="663" t="s">
        <v>260</v>
      </c>
      <c r="H40" s="1251" t="s">
        <v>1527</v>
      </c>
      <c r="I40" s="1251" t="s">
        <v>219</v>
      </c>
      <c r="J40" s="1251" t="s">
        <v>748</v>
      </c>
      <c r="K40" s="1251" t="s">
        <v>220</v>
      </c>
      <c r="L40" s="1251" t="s">
        <v>1553</v>
      </c>
      <c r="M40" s="133">
        <f t="shared" si="5"/>
        <v>1</v>
      </c>
      <c r="N40" s="1377"/>
      <c r="O40" s="1377"/>
      <c r="P40" s="1377"/>
      <c r="Q40" s="1377"/>
      <c r="R40" s="1377">
        <v>1</v>
      </c>
      <c r="S40" s="1390"/>
      <c r="T40" s="1390"/>
      <c r="U40" s="1390"/>
      <c r="V40" s="1390"/>
      <c r="W40" s="1390"/>
      <c r="X40" s="135"/>
      <c r="Y40" s="131"/>
    </row>
    <row r="41" spans="1:25" ht="21">
      <c r="A41" s="1251" t="s">
        <v>750</v>
      </c>
      <c r="B41" s="1251">
        <v>6</v>
      </c>
      <c r="C41" s="1251">
        <v>27</v>
      </c>
      <c r="D41" s="1398">
        <v>20.2</v>
      </c>
      <c r="E41" s="1251">
        <v>0.9</v>
      </c>
      <c r="F41" s="1388" t="s">
        <v>396</v>
      </c>
      <c r="G41" s="663" t="s">
        <v>260</v>
      </c>
      <c r="H41" s="1251" t="s">
        <v>1527</v>
      </c>
      <c r="I41" s="1251" t="s">
        <v>219</v>
      </c>
      <c r="J41" s="1251" t="s">
        <v>748</v>
      </c>
      <c r="K41" s="1251" t="s">
        <v>220</v>
      </c>
      <c r="L41" s="1251" t="s">
        <v>1554</v>
      </c>
      <c r="M41" s="133">
        <f t="shared" si="5"/>
        <v>0.9</v>
      </c>
      <c r="N41" s="1377"/>
      <c r="O41" s="1377"/>
      <c r="P41" s="1377">
        <v>0.5</v>
      </c>
      <c r="Q41" s="1377"/>
      <c r="R41" s="1377">
        <v>0.4</v>
      </c>
      <c r="S41" s="1377"/>
      <c r="T41" s="1377"/>
      <c r="U41" s="1377"/>
      <c r="V41" s="1377"/>
      <c r="W41" s="1377"/>
      <c r="X41" s="131"/>
      <c r="Y41" s="131"/>
    </row>
    <row r="42" spans="1:25" ht="21">
      <c r="A42" s="1251" t="s">
        <v>750</v>
      </c>
      <c r="B42" s="1251">
        <v>7</v>
      </c>
      <c r="C42" s="1251">
        <v>31</v>
      </c>
      <c r="D42" s="1387">
        <v>8.2</v>
      </c>
      <c r="E42" s="1251">
        <v>1</v>
      </c>
      <c r="F42" s="1388" t="s">
        <v>396</v>
      </c>
      <c r="G42" s="1251" t="s">
        <v>741</v>
      </c>
      <c r="H42" s="1251" t="s">
        <v>1527</v>
      </c>
      <c r="I42" s="1251" t="s">
        <v>219</v>
      </c>
      <c r="J42" s="1251" t="s">
        <v>748</v>
      </c>
      <c r="K42" s="1251" t="s">
        <v>220</v>
      </c>
      <c r="L42" s="1251" t="s">
        <v>1555</v>
      </c>
      <c r="M42" s="133">
        <f t="shared" si="5"/>
        <v>1</v>
      </c>
      <c r="N42" s="1377"/>
      <c r="O42" s="1377"/>
      <c r="P42" s="1377">
        <v>0.6</v>
      </c>
      <c r="Q42" s="1377"/>
      <c r="R42" s="1377">
        <v>0.4</v>
      </c>
      <c r="S42" s="1377"/>
      <c r="T42" s="1377"/>
      <c r="U42" s="1377"/>
      <c r="V42" s="1377"/>
      <c r="W42" s="1377"/>
      <c r="X42" s="131"/>
      <c r="Y42" s="131"/>
    </row>
    <row r="43" spans="1:25" ht="21">
      <c r="A43" s="1251" t="s">
        <v>750</v>
      </c>
      <c r="B43" s="1251">
        <v>8</v>
      </c>
      <c r="C43" s="1251">
        <v>31</v>
      </c>
      <c r="D43" s="1387">
        <v>8.5</v>
      </c>
      <c r="E43" s="1251">
        <v>0.5</v>
      </c>
      <c r="F43" s="1388" t="s">
        <v>396</v>
      </c>
      <c r="G43" s="1251" t="s">
        <v>741</v>
      </c>
      <c r="H43" s="1251" t="s">
        <v>1527</v>
      </c>
      <c r="I43" s="1251" t="s">
        <v>219</v>
      </c>
      <c r="J43" s="1251" t="s">
        <v>748</v>
      </c>
      <c r="K43" s="1251" t="s">
        <v>220</v>
      </c>
      <c r="L43" s="1251" t="s">
        <v>1556</v>
      </c>
      <c r="M43" s="133">
        <f t="shared" si="5"/>
        <v>0.5</v>
      </c>
      <c r="N43" s="1377"/>
      <c r="O43" s="1377"/>
      <c r="P43" s="1377">
        <v>0.3</v>
      </c>
      <c r="Q43" s="1377"/>
      <c r="R43" s="1377">
        <v>0.2</v>
      </c>
      <c r="S43" s="1377"/>
      <c r="T43" s="1377"/>
      <c r="U43" s="1377"/>
      <c r="V43" s="1377"/>
      <c r="W43" s="1377"/>
      <c r="X43" s="131"/>
      <c r="Y43" s="131"/>
    </row>
    <row r="44" spans="1:25" ht="21">
      <c r="A44" s="1251" t="s">
        <v>750</v>
      </c>
      <c r="B44" s="1251">
        <v>9</v>
      </c>
      <c r="C44" s="1251">
        <v>42</v>
      </c>
      <c r="D44" s="1387">
        <v>18.3</v>
      </c>
      <c r="E44" s="1251">
        <v>0.8</v>
      </c>
      <c r="F44" s="1388" t="s">
        <v>396</v>
      </c>
      <c r="G44" s="663" t="s">
        <v>260</v>
      </c>
      <c r="H44" s="1251" t="s">
        <v>1527</v>
      </c>
      <c r="I44" s="1251" t="s">
        <v>219</v>
      </c>
      <c r="J44" s="1251" t="s">
        <v>748</v>
      </c>
      <c r="K44" s="1251" t="s">
        <v>220</v>
      </c>
      <c r="L44" s="1251" t="s">
        <v>1557</v>
      </c>
      <c r="M44" s="133">
        <f t="shared" si="5"/>
        <v>0.8</v>
      </c>
      <c r="N44" s="1377"/>
      <c r="O44" s="1377"/>
      <c r="P44" s="1377">
        <v>0.5</v>
      </c>
      <c r="Q44" s="1377"/>
      <c r="R44" s="1377">
        <v>0.3</v>
      </c>
      <c r="S44" s="1377"/>
      <c r="T44" s="1377"/>
      <c r="U44" s="1377"/>
      <c r="V44" s="1377"/>
      <c r="W44" s="1377"/>
      <c r="X44" s="131"/>
      <c r="Y44" s="131"/>
    </row>
    <row r="45" spans="1:25" ht="14.25">
      <c r="A45" s="1386" t="s">
        <v>111</v>
      </c>
      <c r="B45" s="1386"/>
      <c r="C45" s="1386"/>
      <c r="D45" s="1399"/>
      <c r="E45" s="1390">
        <f>E44+E42+E43+E41+E40+E39+E38+E37+E36</f>
        <v>7.699999999999999</v>
      </c>
      <c r="F45" s="1386"/>
      <c r="G45" s="1386"/>
      <c r="H45" s="1386"/>
      <c r="I45" s="1386"/>
      <c r="J45" s="1386"/>
      <c r="K45" s="1386"/>
      <c r="L45" s="1386"/>
      <c r="M45" s="1392">
        <f>M44+M43+M42+M41+M40+M39+M38+M37+M36</f>
        <v>7.699999999999999</v>
      </c>
      <c r="N45" s="1392">
        <f aca="true" t="shared" si="6" ref="N45:Y45">N44+N43+N42+N41+N40+N39+N38+N37+N36</f>
        <v>0</v>
      </c>
      <c r="O45" s="1392">
        <f t="shared" si="6"/>
        <v>0</v>
      </c>
      <c r="P45" s="1392">
        <f t="shared" si="6"/>
        <v>1.9</v>
      </c>
      <c r="Q45" s="1392">
        <f t="shared" si="6"/>
        <v>0</v>
      </c>
      <c r="R45" s="1392">
        <f t="shared" si="6"/>
        <v>5.8</v>
      </c>
      <c r="S45" s="1392">
        <f t="shared" si="6"/>
        <v>0</v>
      </c>
      <c r="T45" s="1392">
        <f t="shared" si="6"/>
        <v>0</v>
      </c>
      <c r="U45" s="1392">
        <f t="shared" si="6"/>
        <v>0</v>
      </c>
      <c r="V45" s="1392">
        <f t="shared" si="6"/>
        <v>0</v>
      </c>
      <c r="W45" s="1392">
        <f t="shared" si="6"/>
        <v>0</v>
      </c>
      <c r="X45" s="1392">
        <f t="shared" si="6"/>
        <v>0</v>
      </c>
      <c r="Y45" s="1392">
        <f t="shared" si="6"/>
        <v>0</v>
      </c>
    </row>
    <row r="46" spans="1:25" ht="14.25">
      <c r="A46" s="491" t="s">
        <v>113</v>
      </c>
      <c r="B46" s="491"/>
      <c r="C46" s="491"/>
      <c r="D46" s="491"/>
      <c r="E46" s="666">
        <f>E45+E35+E30+E23+E17</f>
        <v>24.4</v>
      </c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491"/>
      <c r="X46" s="491"/>
      <c r="Y46" s="491"/>
    </row>
    <row r="48" spans="1:3" ht="14.25">
      <c r="A48" s="2590" t="s">
        <v>1558</v>
      </c>
      <c r="B48" s="2591"/>
      <c r="C48" s="2591"/>
    </row>
    <row r="49" spans="1:3" ht="14.25">
      <c r="A49" s="76" t="s">
        <v>1559</v>
      </c>
      <c r="B49" s="76"/>
      <c r="C49" s="76"/>
    </row>
  </sheetData>
  <sheetProtection/>
  <mergeCells count="3">
    <mergeCell ref="V7:Y7"/>
    <mergeCell ref="Y8:Y10"/>
    <mergeCell ref="A48:C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V137"/>
  <sheetViews>
    <sheetView zoomScale="75" zoomScaleNormal="75" zoomScalePageLayoutView="0" workbookViewId="0" topLeftCell="A1">
      <selection activeCell="G7" sqref="G7"/>
    </sheetView>
  </sheetViews>
  <sheetFormatPr defaultColWidth="9.140625" defaultRowHeight="15"/>
  <cols>
    <col min="1" max="1" width="15.421875" style="0" customWidth="1"/>
    <col min="2" max="2" width="20.57421875" style="0" customWidth="1"/>
    <col min="3" max="3" width="8.140625" style="0" customWidth="1"/>
    <col min="4" max="4" width="13.28125" style="0" customWidth="1"/>
    <col min="5" max="5" width="12.57421875" style="0" customWidth="1"/>
    <col min="6" max="6" width="13.28125" style="0" customWidth="1"/>
    <col min="7" max="7" width="29.28125" style="0" customWidth="1"/>
    <col min="8" max="8" width="15.28125" style="0" customWidth="1"/>
    <col min="9" max="9" width="16.421875" style="0" customWidth="1"/>
    <col min="10" max="10" width="15.7109375" style="0" customWidth="1"/>
    <col min="11" max="11" width="17.28125" style="0" customWidth="1"/>
    <col min="12" max="12" width="26.28125" style="0" customWidth="1"/>
    <col min="13" max="13" width="14.28125" style="34" customWidth="1"/>
    <col min="14" max="14" width="11.421875" style="0" customWidth="1"/>
    <col min="15" max="15" width="12.28125" style="0" customWidth="1"/>
    <col min="16" max="16" width="10.28125" style="0" customWidth="1"/>
    <col min="17" max="17" width="10.57421875" style="0" customWidth="1"/>
    <col min="18" max="18" width="7.28125" style="0" customWidth="1"/>
    <col min="19" max="19" width="6.421875" style="0" customWidth="1"/>
    <col min="20" max="20" width="6.7109375" style="0" customWidth="1"/>
    <col min="21" max="21" width="10.140625" style="0" customWidth="1"/>
  </cols>
  <sheetData>
    <row r="1" spans="1:22" ht="17.25">
      <c r="A1" s="2607" t="s">
        <v>114</v>
      </c>
      <c r="B1" s="2607"/>
      <c r="C1" s="2607"/>
      <c r="D1" s="2607"/>
      <c r="E1" s="2607"/>
      <c r="F1" s="2607"/>
      <c r="G1" s="2607"/>
      <c r="H1" s="2607"/>
      <c r="I1" s="2607"/>
      <c r="J1" s="2607"/>
      <c r="K1" s="2607"/>
      <c r="L1" s="2607"/>
      <c r="M1" s="2607"/>
      <c r="N1" s="2607"/>
      <c r="O1" s="2607"/>
      <c r="P1" s="2607"/>
      <c r="Q1" s="2607"/>
      <c r="R1" s="2607"/>
      <c r="S1" s="2607"/>
      <c r="T1" s="411"/>
      <c r="U1" s="411"/>
      <c r="V1" s="35"/>
    </row>
    <row r="2" spans="1:22" ht="17.25">
      <c r="A2" s="2607" t="s">
        <v>115</v>
      </c>
      <c r="B2" s="2607"/>
      <c r="C2" s="2607"/>
      <c r="D2" s="2607"/>
      <c r="E2" s="2607"/>
      <c r="F2" s="2607"/>
      <c r="G2" s="2607"/>
      <c r="H2" s="2607"/>
      <c r="I2" s="2607"/>
      <c r="J2" s="2607"/>
      <c r="K2" s="2607"/>
      <c r="L2" s="2607"/>
      <c r="M2" s="2607"/>
      <c r="N2" s="2607"/>
      <c r="O2" s="2607"/>
      <c r="P2" s="2607"/>
      <c r="Q2" s="2607"/>
      <c r="R2" s="2607"/>
      <c r="S2" s="2607"/>
      <c r="T2" s="411"/>
      <c r="U2" s="411"/>
      <c r="V2" s="35"/>
    </row>
    <row r="3" spans="1:22" ht="17.25">
      <c r="A3" s="410"/>
      <c r="B3" s="410"/>
      <c r="C3" s="410"/>
      <c r="D3" s="410"/>
      <c r="E3" s="410"/>
      <c r="F3" s="410"/>
      <c r="G3" s="410"/>
      <c r="H3" s="410"/>
      <c r="I3" s="410" t="s">
        <v>116</v>
      </c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1"/>
      <c r="U3" s="411"/>
      <c r="V3" s="35"/>
    </row>
    <row r="4" spans="1:22" ht="17.25">
      <c r="A4" s="410"/>
      <c r="B4" s="410"/>
      <c r="C4" s="410"/>
      <c r="D4" s="410"/>
      <c r="E4" s="410"/>
      <c r="F4" s="410"/>
      <c r="G4" s="410"/>
      <c r="H4" s="410"/>
      <c r="I4" s="2738" t="s">
        <v>1035</v>
      </c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1"/>
      <c r="U4" s="411"/>
      <c r="V4" s="35"/>
    </row>
    <row r="5" spans="1:22" ht="17.25">
      <c r="A5" s="411"/>
      <c r="B5" s="411"/>
      <c r="C5" s="411"/>
      <c r="D5" s="411"/>
      <c r="E5" s="411"/>
      <c r="F5" s="411"/>
      <c r="G5" s="411"/>
      <c r="H5" s="411"/>
      <c r="I5" s="412"/>
      <c r="J5" s="411"/>
      <c r="K5" s="411"/>
      <c r="L5" s="411"/>
      <c r="M5" s="412"/>
      <c r="N5" s="411"/>
      <c r="O5" s="411"/>
      <c r="P5" s="411"/>
      <c r="Q5" s="411"/>
      <c r="R5" s="411"/>
      <c r="S5" s="411"/>
      <c r="T5" s="411"/>
      <c r="U5" s="411"/>
      <c r="V5" s="35"/>
    </row>
    <row r="6" spans="1:22" ht="17.25" customHeight="1">
      <c r="A6" s="835" t="s">
        <v>226</v>
      </c>
      <c r="B6" s="2624" t="s">
        <v>117</v>
      </c>
      <c r="C6" s="981" t="s">
        <v>234</v>
      </c>
      <c r="D6" s="982" t="s">
        <v>235</v>
      </c>
      <c r="E6" s="981" t="s">
        <v>118</v>
      </c>
      <c r="F6" s="982" t="s">
        <v>495</v>
      </c>
      <c r="G6" s="983" t="s">
        <v>1036</v>
      </c>
      <c r="H6" s="982" t="s">
        <v>1037</v>
      </c>
      <c r="I6" s="2608" t="s">
        <v>155</v>
      </c>
      <c r="J6" s="2608"/>
      <c r="K6" s="2622" t="s">
        <v>156</v>
      </c>
      <c r="L6" s="985" t="s">
        <v>157</v>
      </c>
      <c r="M6" s="2608" t="s">
        <v>119</v>
      </c>
      <c r="N6" s="2608"/>
      <c r="O6" s="2608"/>
      <c r="P6" s="2608"/>
      <c r="Q6" s="2608"/>
      <c r="R6" s="2608"/>
      <c r="S6" s="2608"/>
      <c r="T6" s="2608"/>
      <c r="U6" s="2608"/>
      <c r="V6" s="2608"/>
    </row>
    <row r="7" spans="1:22" ht="17.25">
      <c r="A7" s="835" t="s">
        <v>953</v>
      </c>
      <c r="B7" s="2624"/>
      <c r="C7" s="986"/>
      <c r="D7" s="987"/>
      <c r="E7" s="986" t="s">
        <v>120</v>
      </c>
      <c r="F7" s="987" t="s">
        <v>502</v>
      </c>
      <c r="G7" s="988" t="s">
        <v>1038</v>
      </c>
      <c r="H7" s="987" t="s">
        <v>668</v>
      </c>
      <c r="I7" s="989" t="s">
        <v>83</v>
      </c>
      <c r="J7" s="982" t="s">
        <v>84</v>
      </c>
      <c r="K7" s="2622"/>
      <c r="L7" s="990"/>
      <c r="M7" s="991" t="s">
        <v>592</v>
      </c>
      <c r="N7" s="2608" t="s">
        <v>121</v>
      </c>
      <c r="O7" s="2608"/>
      <c r="P7" s="2608"/>
      <c r="Q7" s="2608"/>
      <c r="R7" s="2608"/>
      <c r="S7" s="2608"/>
      <c r="T7" s="2608"/>
      <c r="U7" s="2608"/>
      <c r="V7" s="2608"/>
    </row>
    <row r="8" spans="1:22" ht="18">
      <c r="A8" s="833">
        <v>1</v>
      </c>
      <c r="B8" s="833">
        <v>2</v>
      </c>
      <c r="C8" s="992"/>
      <c r="D8" s="993"/>
      <c r="E8" s="992"/>
      <c r="F8" s="993"/>
      <c r="G8" s="988"/>
      <c r="H8" s="993" t="s">
        <v>596</v>
      </c>
      <c r="I8" s="994" t="s">
        <v>254</v>
      </c>
      <c r="J8" s="993" t="s">
        <v>668</v>
      </c>
      <c r="K8" s="2622"/>
      <c r="L8" s="991"/>
      <c r="M8" s="991" t="s">
        <v>674</v>
      </c>
      <c r="N8" s="992" t="s">
        <v>258</v>
      </c>
      <c r="O8" s="993" t="s">
        <v>263</v>
      </c>
      <c r="P8" s="993" t="s">
        <v>262</v>
      </c>
      <c r="Q8" s="993" t="s">
        <v>259</v>
      </c>
      <c r="R8" s="993" t="s">
        <v>313</v>
      </c>
      <c r="S8" s="993" t="s">
        <v>261</v>
      </c>
      <c r="T8" s="984" t="s">
        <v>1039</v>
      </c>
      <c r="U8" s="984" t="s">
        <v>124</v>
      </c>
      <c r="V8" s="995" t="s">
        <v>1040</v>
      </c>
    </row>
    <row r="9" spans="1:22" ht="17.25">
      <c r="A9" s="2609" t="s">
        <v>128</v>
      </c>
      <c r="B9" s="2609"/>
      <c r="C9" s="2609"/>
      <c r="D9" s="2609"/>
      <c r="E9" s="2609"/>
      <c r="F9" s="2609"/>
      <c r="G9" s="2609"/>
      <c r="H9" s="2609"/>
      <c r="I9" s="2609"/>
      <c r="J9" s="2609"/>
      <c r="K9" s="2609"/>
      <c r="L9" s="2609"/>
      <c r="M9" s="2609"/>
      <c r="N9" s="2609"/>
      <c r="O9" s="2609"/>
      <c r="P9" s="2609"/>
      <c r="Q9" s="2609"/>
      <c r="R9" s="2609"/>
      <c r="S9" s="2609"/>
      <c r="T9" s="2609"/>
      <c r="U9" s="2609"/>
      <c r="V9" s="2609"/>
    </row>
    <row r="10" spans="1:22" ht="21">
      <c r="A10" s="845">
        <v>1</v>
      </c>
      <c r="B10" s="980" t="s">
        <v>1033</v>
      </c>
      <c r="C10" s="833">
        <v>7</v>
      </c>
      <c r="D10" s="833" t="s">
        <v>955</v>
      </c>
      <c r="E10" s="996">
        <v>1</v>
      </c>
      <c r="F10" s="833" t="s">
        <v>259</v>
      </c>
      <c r="G10" s="833" t="s">
        <v>752</v>
      </c>
      <c r="H10" s="833" t="s">
        <v>1041</v>
      </c>
      <c r="I10" s="833" t="s">
        <v>171</v>
      </c>
      <c r="J10" s="833" t="s">
        <v>692</v>
      </c>
      <c r="K10" s="833" t="s">
        <v>1042</v>
      </c>
      <c r="L10" s="833" t="s">
        <v>753</v>
      </c>
      <c r="M10" s="997">
        <f>SUM(O10:U10)</f>
        <v>2.5</v>
      </c>
      <c r="N10" s="998"/>
      <c r="O10" s="998"/>
      <c r="P10" s="998"/>
      <c r="Q10" s="998">
        <v>2.5</v>
      </c>
      <c r="R10" s="998"/>
      <c r="S10" s="998"/>
      <c r="T10" s="998"/>
      <c r="U10" s="999"/>
      <c r="V10" s="1000"/>
    </row>
    <row r="11" spans="1:22" ht="21">
      <c r="A11" s="845">
        <v>2</v>
      </c>
      <c r="B11" s="980" t="s">
        <v>1034</v>
      </c>
      <c r="C11" s="833">
        <v>14</v>
      </c>
      <c r="D11" s="833" t="s">
        <v>766</v>
      </c>
      <c r="E11" s="996">
        <v>1</v>
      </c>
      <c r="F11" s="833" t="s">
        <v>258</v>
      </c>
      <c r="G11" s="833" t="s">
        <v>752</v>
      </c>
      <c r="H11" s="833" t="s">
        <v>1041</v>
      </c>
      <c r="I11" s="833" t="s">
        <v>171</v>
      </c>
      <c r="J11" s="833" t="s">
        <v>692</v>
      </c>
      <c r="K11" s="833" t="s">
        <v>129</v>
      </c>
      <c r="L11" s="833" t="s">
        <v>130</v>
      </c>
      <c r="M11" s="997">
        <f>N11+O11+P11+Q11+R11+S11+T11</f>
        <v>5</v>
      </c>
      <c r="N11" s="998">
        <v>4</v>
      </c>
      <c r="O11" s="998">
        <v>1</v>
      </c>
      <c r="P11" s="998"/>
      <c r="Q11" s="998"/>
      <c r="R11" s="998"/>
      <c r="S11" s="998"/>
      <c r="T11" s="998"/>
      <c r="U11" s="999"/>
      <c r="V11" s="1000"/>
    </row>
    <row r="12" spans="1:22" ht="18">
      <c r="A12" s="570" t="s">
        <v>249</v>
      </c>
      <c r="B12" s="570"/>
      <c r="C12" s="570"/>
      <c r="D12" s="570"/>
      <c r="E12" s="573">
        <f>SUM(E10:E11)</f>
        <v>2</v>
      </c>
      <c r="F12" s="571"/>
      <c r="G12" s="571"/>
      <c r="H12" s="572"/>
      <c r="I12" s="571"/>
      <c r="J12" s="571"/>
      <c r="K12" s="571"/>
      <c r="L12" s="571"/>
      <c r="M12" s="836">
        <f>M11+M10</f>
        <v>7.5</v>
      </c>
      <c r="N12" s="836">
        <f aca="true" t="shared" si="0" ref="N12:V12">N11+N10</f>
        <v>4</v>
      </c>
      <c r="O12" s="836">
        <f t="shared" si="0"/>
        <v>1</v>
      </c>
      <c r="P12" s="836">
        <f t="shared" si="0"/>
        <v>0</v>
      </c>
      <c r="Q12" s="836">
        <f t="shared" si="0"/>
        <v>2.5</v>
      </c>
      <c r="R12" s="836">
        <f t="shared" si="0"/>
        <v>0</v>
      </c>
      <c r="S12" s="836">
        <f t="shared" si="0"/>
        <v>0</v>
      </c>
      <c r="T12" s="836">
        <f t="shared" si="0"/>
        <v>0</v>
      </c>
      <c r="U12" s="836">
        <f t="shared" si="0"/>
        <v>0</v>
      </c>
      <c r="V12" s="836">
        <f t="shared" si="0"/>
        <v>0</v>
      </c>
    </row>
    <row r="13" spans="1:22" ht="17.25">
      <c r="A13" s="2611" t="s">
        <v>132</v>
      </c>
      <c r="B13" s="2611"/>
      <c r="C13" s="2611"/>
      <c r="D13" s="2611"/>
      <c r="E13" s="2611"/>
      <c r="F13" s="2611"/>
      <c r="G13" s="2611"/>
      <c r="H13" s="2611"/>
      <c r="I13" s="2611"/>
      <c r="J13" s="2611"/>
      <c r="K13" s="2611"/>
      <c r="L13" s="2611"/>
      <c r="M13" s="2611"/>
      <c r="N13" s="2611"/>
      <c r="O13" s="2611"/>
      <c r="P13" s="2611"/>
      <c r="Q13" s="2611"/>
      <c r="R13" s="2611"/>
      <c r="S13" s="2611"/>
      <c r="T13" s="2611"/>
      <c r="U13" s="2611"/>
      <c r="V13" s="2611"/>
    </row>
    <row r="14" spans="1:22" ht="18">
      <c r="A14" s="833">
        <v>1</v>
      </c>
      <c r="B14" s="584"/>
      <c r="C14" s="834"/>
      <c r="D14" s="834"/>
      <c r="E14" s="1031"/>
      <c r="F14" s="834"/>
      <c r="G14" s="584"/>
      <c r="H14" s="833"/>
      <c r="I14" s="834"/>
      <c r="J14" s="833"/>
      <c r="K14" s="833"/>
      <c r="L14" s="580"/>
      <c r="M14" s="839"/>
      <c r="N14" s="839"/>
      <c r="O14" s="839"/>
      <c r="P14" s="840"/>
      <c r="Q14" s="840"/>
      <c r="R14" s="840"/>
      <c r="S14" s="841"/>
      <c r="T14" s="841"/>
      <c r="U14" s="841"/>
      <c r="V14" s="842"/>
    </row>
    <row r="15" spans="1:22" ht="17.25">
      <c r="A15" s="570" t="s">
        <v>249</v>
      </c>
      <c r="B15" s="575"/>
      <c r="C15" s="575"/>
      <c r="D15" s="575"/>
      <c r="E15" s="578">
        <f>SUM(E14:E14)</f>
        <v>0</v>
      </c>
      <c r="F15" s="576"/>
      <c r="G15" s="577"/>
      <c r="H15" s="576"/>
      <c r="I15" s="576"/>
      <c r="J15" s="844"/>
      <c r="K15" s="576"/>
      <c r="L15" s="576"/>
      <c r="M15" s="836">
        <f aca="true" t="shared" si="1" ref="M15:V15">SUM(M14:M14)</f>
        <v>0</v>
      </c>
      <c r="N15" s="836">
        <f t="shared" si="1"/>
        <v>0</v>
      </c>
      <c r="O15" s="836">
        <f t="shared" si="1"/>
        <v>0</v>
      </c>
      <c r="P15" s="836">
        <f t="shared" si="1"/>
        <v>0</v>
      </c>
      <c r="Q15" s="836">
        <f t="shared" si="1"/>
        <v>0</v>
      </c>
      <c r="R15" s="836">
        <f t="shared" si="1"/>
        <v>0</v>
      </c>
      <c r="S15" s="836">
        <f t="shared" si="1"/>
        <v>0</v>
      </c>
      <c r="T15" s="836">
        <f t="shared" si="1"/>
        <v>0</v>
      </c>
      <c r="U15" s="836">
        <f t="shared" si="1"/>
        <v>0</v>
      </c>
      <c r="V15" s="836">
        <f t="shared" si="1"/>
        <v>0</v>
      </c>
    </row>
    <row r="16" spans="1:22" ht="17.25">
      <c r="A16" s="2612" t="s">
        <v>133</v>
      </c>
      <c r="B16" s="2612"/>
      <c r="C16" s="2612"/>
      <c r="D16" s="2612"/>
      <c r="E16" s="2612"/>
      <c r="F16" s="2612"/>
      <c r="G16" s="2612"/>
      <c r="H16" s="2612"/>
      <c r="I16" s="2612"/>
      <c r="J16" s="2612"/>
      <c r="K16" s="2612"/>
      <c r="L16" s="2612"/>
      <c r="M16" s="2612"/>
      <c r="N16" s="2612"/>
      <c r="O16" s="2612"/>
      <c r="P16" s="2612"/>
      <c r="Q16" s="2612"/>
      <c r="R16" s="2612"/>
      <c r="S16" s="2612"/>
      <c r="T16" s="2612"/>
      <c r="U16" s="2612"/>
      <c r="V16" s="2612"/>
    </row>
    <row r="17" spans="1:22" ht="18">
      <c r="A17" s="833">
        <v>1</v>
      </c>
      <c r="B17" s="1003" t="s">
        <v>1046</v>
      </c>
      <c r="C17" s="1003">
        <v>11</v>
      </c>
      <c r="D17" s="1003" t="s">
        <v>761</v>
      </c>
      <c r="E17" s="1004">
        <v>0.9</v>
      </c>
      <c r="F17" s="1003" t="s">
        <v>258</v>
      </c>
      <c r="G17" s="1005" t="s">
        <v>139</v>
      </c>
      <c r="H17" s="1003" t="s">
        <v>1043</v>
      </c>
      <c r="I17" s="1003" t="s">
        <v>171</v>
      </c>
      <c r="J17" s="1003" t="s">
        <v>692</v>
      </c>
      <c r="K17" s="1003" t="s">
        <v>129</v>
      </c>
      <c r="L17" s="1003" t="s">
        <v>130</v>
      </c>
      <c r="M17" s="1006">
        <v>4.5</v>
      </c>
      <c r="N17" s="1007">
        <v>3.6</v>
      </c>
      <c r="O17" s="1007">
        <v>0.9</v>
      </c>
      <c r="P17" s="1007"/>
      <c r="Q17" s="1008"/>
      <c r="R17" s="1008"/>
      <c r="S17" s="1008"/>
      <c r="T17" s="1008"/>
      <c r="U17" s="1008"/>
      <c r="V17" s="1008"/>
    </row>
    <row r="18" spans="1:22" ht="18">
      <c r="A18" s="833">
        <v>2</v>
      </c>
      <c r="B18" s="1003" t="s">
        <v>1046</v>
      </c>
      <c r="C18" s="1003">
        <v>11</v>
      </c>
      <c r="D18" s="1003" t="s">
        <v>762</v>
      </c>
      <c r="E18" s="1009">
        <v>0.6</v>
      </c>
      <c r="F18" s="1003" t="s">
        <v>258</v>
      </c>
      <c r="G18" s="1005" t="s">
        <v>139</v>
      </c>
      <c r="H18" s="1003" t="s">
        <v>1043</v>
      </c>
      <c r="I18" s="1003" t="s">
        <v>171</v>
      </c>
      <c r="J18" s="1003" t="s">
        <v>692</v>
      </c>
      <c r="K18" s="1003" t="s">
        <v>129</v>
      </c>
      <c r="L18" s="1003" t="s">
        <v>130</v>
      </c>
      <c r="M18" s="1006">
        <v>3</v>
      </c>
      <c r="N18" s="1007">
        <v>2.4</v>
      </c>
      <c r="O18" s="1007">
        <v>0.6</v>
      </c>
      <c r="P18" s="1007"/>
      <c r="Q18" s="1008"/>
      <c r="R18" s="1008"/>
      <c r="S18" s="1008"/>
      <c r="T18" s="1008"/>
      <c r="U18" s="1008"/>
      <c r="V18" s="1008"/>
    </row>
    <row r="19" spans="1:22" ht="18">
      <c r="A19" s="833">
        <v>3</v>
      </c>
      <c r="B19" s="1003" t="s">
        <v>1047</v>
      </c>
      <c r="C19" s="1003">
        <v>3</v>
      </c>
      <c r="D19" s="1003">
        <v>17</v>
      </c>
      <c r="E19" s="1009">
        <v>1</v>
      </c>
      <c r="F19" s="1003" t="s">
        <v>258</v>
      </c>
      <c r="G19" s="1005" t="s">
        <v>139</v>
      </c>
      <c r="H19" s="1003" t="s">
        <v>1043</v>
      </c>
      <c r="I19" s="1003" t="s">
        <v>171</v>
      </c>
      <c r="J19" s="1003" t="s">
        <v>692</v>
      </c>
      <c r="K19" s="1003" t="s">
        <v>129</v>
      </c>
      <c r="L19" s="1003" t="s">
        <v>130</v>
      </c>
      <c r="M19" s="1006">
        <v>5</v>
      </c>
      <c r="N19" s="1007">
        <v>4</v>
      </c>
      <c r="O19" s="1007">
        <v>1</v>
      </c>
      <c r="P19" s="1007"/>
      <c r="Q19" s="1008"/>
      <c r="R19" s="1008"/>
      <c r="S19" s="1008"/>
      <c r="T19" s="1008"/>
      <c r="U19" s="1008"/>
      <c r="V19" s="1008"/>
    </row>
    <row r="20" spans="1:22" ht="18">
      <c r="A20" s="833">
        <v>4</v>
      </c>
      <c r="B20" s="1003" t="s">
        <v>1048</v>
      </c>
      <c r="C20" s="1003">
        <v>12</v>
      </c>
      <c r="D20" s="1003" t="s">
        <v>1044</v>
      </c>
      <c r="E20" s="1009">
        <v>0.8</v>
      </c>
      <c r="F20" s="1003" t="s">
        <v>258</v>
      </c>
      <c r="G20" s="1005" t="s">
        <v>126</v>
      </c>
      <c r="H20" s="1003" t="s">
        <v>1043</v>
      </c>
      <c r="I20" s="1003" t="s">
        <v>171</v>
      </c>
      <c r="J20" s="1003" t="s">
        <v>692</v>
      </c>
      <c r="K20" s="1003" t="s">
        <v>129</v>
      </c>
      <c r="L20" s="1003" t="s">
        <v>130</v>
      </c>
      <c r="M20" s="1006">
        <v>4</v>
      </c>
      <c r="N20" s="1007">
        <v>3.2</v>
      </c>
      <c r="O20" s="1007">
        <v>0.8</v>
      </c>
      <c r="P20" s="1007"/>
      <c r="Q20" s="1008"/>
      <c r="R20" s="1008"/>
      <c r="S20" s="1008"/>
      <c r="T20" s="1008"/>
      <c r="U20" s="1008"/>
      <c r="V20" s="1008"/>
    </row>
    <row r="21" spans="1:22" ht="18">
      <c r="A21" s="833">
        <v>5</v>
      </c>
      <c r="B21" s="1003" t="s">
        <v>1048</v>
      </c>
      <c r="C21" s="1003">
        <v>12</v>
      </c>
      <c r="D21" s="1003" t="s">
        <v>1045</v>
      </c>
      <c r="E21" s="1009">
        <v>0.4</v>
      </c>
      <c r="F21" s="1003" t="s">
        <v>258</v>
      </c>
      <c r="G21" s="1005" t="s">
        <v>126</v>
      </c>
      <c r="H21" s="1003" t="s">
        <v>1043</v>
      </c>
      <c r="I21" s="1003" t="s">
        <v>171</v>
      </c>
      <c r="J21" s="1003" t="s">
        <v>692</v>
      </c>
      <c r="K21" s="1003" t="s">
        <v>129</v>
      </c>
      <c r="L21" s="1003" t="s">
        <v>130</v>
      </c>
      <c r="M21" s="1006">
        <v>2</v>
      </c>
      <c r="N21" s="1007">
        <v>1.6</v>
      </c>
      <c r="O21" s="1007">
        <v>0.4</v>
      </c>
      <c r="P21" s="1007"/>
      <c r="Q21" s="1008"/>
      <c r="R21" s="1008"/>
      <c r="S21" s="1008"/>
      <c r="T21" s="1008"/>
      <c r="U21" s="1008"/>
      <c r="V21" s="1008"/>
    </row>
    <row r="22" spans="1:22" ht="17.25">
      <c r="A22" s="570" t="s">
        <v>249</v>
      </c>
      <c r="B22" s="579"/>
      <c r="C22" s="579"/>
      <c r="D22" s="579"/>
      <c r="E22" s="573">
        <f>E21+E20+E19+E18+E17</f>
        <v>3.7</v>
      </c>
      <c r="F22" s="579"/>
      <c r="G22" s="579"/>
      <c r="H22" s="579"/>
      <c r="I22" s="580"/>
      <c r="J22" s="837"/>
      <c r="K22" s="579"/>
      <c r="L22" s="579"/>
      <c r="M22" s="836">
        <f>M21+M20+M19+M18+M17</f>
        <v>18.5</v>
      </c>
      <c r="N22" s="836">
        <f aca="true" t="shared" si="2" ref="N22:V22">N21+N20+N19+N18+N17</f>
        <v>14.8</v>
      </c>
      <c r="O22" s="836">
        <f t="shared" si="2"/>
        <v>3.7</v>
      </c>
      <c r="P22" s="836">
        <f t="shared" si="2"/>
        <v>0</v>
      </c>
      <c r="Q22" s="836">
        <f t="shared" si="2"/>
        <v>0</v>
      </c>
      <c r="R22" s="836">
        <f t="shared" si="2"/>
        <v>0</v>
      </c>
      <c r="S22" s="836">
        <f t="shared" si="2"/>
        <v>0</v>
      </c>
      <c r="T22" s="836">
        <f t="shared" si="2"/>
        <v>0</v>
      </c>
      <c r="U22" s="836">
        <f t="shared" si="2"/>
        <v>0</v>
      </c>
      <c r="V22" s="836">
        <f t="shared" si="2"/>
        <v>0</v>
      </c>
    </row>
    <row r="23" spans="1:22" ht="17.25">
      <c r="A23" s="1010"/>
      <c r="B23" s="1011"/>
      <c r="C23" s="1011"/>
      <c r="D23" s="1011"/>
      <c r="E23" s="1011"/>
      <c r="F23" s="1011"/>
      <c r="G23" s="1011"/>
      <c r="H23" s="1011"/>
      <c r="I23" s="1011" t="s">
        <v>135</v>
      </c>
      <c r="J23" s="1011"/>
      <c r="K23" s="1011"/>
      <c r="L23" s="1011"/>
      <c r="M23" s="1012"/>
      <c r="N23" s="1012"/>
      <c r="O23" s="2614"/>
      <c r="P23" s="2614"/>
      <c r="Q23" s="2614"/>
      <c r="R23" s="2614"/>
      <c r="S23" s="2614"/>
      <c r="T23" s="2614"/>
      <c r="U23" s="2614"/>
      <c r="V23" s="2614"/>
    </row>
    <row r="24" spans="1:22" ht="18">
      <c r="A24" s="833">
        <v>1</v>
      </c>
      <c r="B24" s="834" t="s">
        <v>1052</v>
      </c>
      <c r="C24" s="834">
        <v>10</v>
      </c>
      <c r="D24" s="834">
        <v>16</v>
      </c>
      <c r="E24" s="1014">
        <v>0.9</v>
      </c>
      <c r="F24" s="834" t="s">
        <v>258</v>
      </c>
      <c r="G24" s="574" t="s">
        <v>139</v>
      </c>
      <c r="H24" s="834" t="s">
        <v>1043</v>
      </c>
      <c r="I24" s="834" t="s">
        <v>171</v>
      </c>
      <c r="J24" s="834" t="s">
        <v>692</v>
      </c>
      <c r="K24" s="834" t="s">
        <v>129</v>
      </c>
      <c r="L24" s="834" t="s">
        <v>986</v>
      </c>
      <c r="M24" s="1015">
        <f aca="true" t="shared" si="3" ref="M24:M29">SUM(N24:V24)</f>
        <v>4.5</v>
      </c>
      <c r="N24" s="1016">
        <v>4.5</v>
      </c>
      <c r="O24" s="1016"/>
      <c r="P24" s="1016"/>
      <c r="Q24" s="1016"/>
      <c r="R24" s="1016"/>
      <c r="S24" s="1016"/>
      <c r="T24" s="1016"/>
      <c r="U24" s="1015"/>
      <c r="V24" s="1000"/>
    </row>
    <row r="25" spans="1:22" ht="18">
      <c r="A25" s="833">
        <v>2</v>
      </c>
      <c r="B25" s="834" t="s">
        <v>1053</v>
      </c>
      <c r="C25" s="834">
        <v>11</v>
      </c>
      <c r="D25" s="834" t="s">
        <v>968</v>
      </c>
      <c r="E25" s="1014">
        <v>1</v>
      </c>
      <c r="F25" s="834" t="s">
        <v>182</v>
      </c>
      <c r="G25" s="574" t="s">
        <v>139</v>
      </c>
      <c r="H25" s="834" t="s">
        <v>1043</v>
      </c>
      <c r="I25" s="834" t="s">
        <v>171</v>
      </c>
      <c r="J25" s="834" t="s">
        <v>692</v>
      </c>
      <c r="K25" s="834" t="s">
        <v>1042</v>
      </c>
      <c r="L25" s="834" t="s">
        <v>131</v>
      </c>
      <c r="M25" s="1015">
        <f t="shared" si="3"/>
        <v>2.5</v>
      </c>
      <c r="N25" s="1016"/>
      <c r="O25" s="1016"/>
      <c r="P25" s="1016"/>
      <c r="Q25" s="1016">
        <v>2.5</v>
      </c>
      <c r="R25" s="1016"/>
      <c r="S25" s="1016"/>
      <c r="T25" s="1016"/>
      <c r="U25" s="1015"/>
      <c r="V25" s="1000"/>
    </row>
    <row r="26" spans="1:22" ht="18">
      <c r="A26" s="833">
        <v>3</v>
      </c>
      <c r="B26" s="834" t="s">
        <v>1053</v>
      </c>
      <c r="C26" s="834">
        <v>11</v>
      </c>
      <c r="D26" s="834" t="s">
        <v>962</v>
      </c>
      <c r="E26" s="1014">
        <v>0.5</v>
      </c>
      <c r="F26" s="834" t="s">
        <v>258</v>
      </c>
      <c r="G26" s="574" t="s">
        <v>139</v>
      </c>
      <c r="H26" s="834" t="s">
        <v>1043</v>
      </c>
      <c r="I26" s="834" t="s">
        <v>171</v>
      </c>
      <c r="J26" s="834" t="s">
        <v>692</v>
      </c>
      <c r="K26" s="834" t="s">
        <v>129</v>
      </c>
      <c r="L26" s="834" t="s">
        <v>986</v>
      </c>
      <c r="M26" s="1015">
        <f t="shared" si="3"/>
        <v>2.5</v>
      </c>
      <c r="N26" s="1016">
        <v>2.5</v>
      </c>
      <c r="O26" s="1016"/>
      <c r="P26" s="1016"/>
      <c r="Q26" s="1016"/>
      <c r="R26" s="1016"/>
      <c r="S26" s="1016"/>
      <c r="T26" s="1016"/>
      <c r="U26" s="1015"/>
      <c r="V26" s="1000"/>
    </row>
    <row r="27" spans="1:22" ht="18">
      <c r="A27" s="833">
        <v>4</v>
      </c>
      <c r="B27" s="834" t="s">
        <v>756</v>
      </c>
      <c r="C27" s="834">
        <v>14</v>
      </c>
      <c r="D27" s="834" t="s">
        <v>1049</v>
      </c>
      <c r="E27" s="1014">
        <v>1</v>
      </c>
      <c r="F27" s="834" t="s">
        <v>258</v>
      </c>
      <c r="G27" s="574" t="s">
        <v>139</v>
      </c>
      <c r="H27" s="834" t="s">
        <v>1043</v>
      </c>
      <c r="I27" s="834" t="s">
        <v>171</v>
      </c>
      <c r="J27" s="834" t="s">
        <v>692</v>
      </c>
      <c r="K27" s="834" t="s">
        <v>129</v>
      </c>
      <c r="L27" s="834" t="s">
        <v>986</v>
      </c>
      <c r="M27" s="1015">
        <f t="shared" si="3"/>
        <v>5</v>
      </c>
      <c r="N27" s="1016">
        <v>5</v>
      </c>
      <c r="O27" s="1016"/>
      <c r="P27" s="1016"/>
      <c r="Q27" s="1016"/>
      <c r="R27" s="1016"/>
      <c r="S27" s="1016"/>
      <c r="T27" s="1016"/>
      <c r="U27" s="1015"/>
      <c r="V27" s="1000"/>
    </row>
    <row r="28" spans="1:22" ht="18">
      <c r="A28" s="833">
        <v>5</v>
      </c>
      <c r="B28" s="834" t="s">
        <v>756</v>
      </c>
      <c r="C28" s="834">
        <v>14</v>
      </c>
      <c r="D28" s="834" t="s">
        <v>1050</v>
      </c>
      <c r="E28" s="1014">
        <v>0.8</v>
      </c>
      <c r="F28" s="834" t="s">
        <v>258</v>
      </c>
      <c r="G28" s="574" t="s">
        <v>139</v>
      </c>
      <c r="H28" s="834" t="s">
        <v>1043</v>
      </c>
      <c r="I28" s="834" t="s">
        <v>171</v>
      </c>
      <c r="J28" s="834" t="s">
        <v>692</v>
      </c>
      <c r="K28" s="834" t="s">
        <v>129</v>
      </c>
      <c r="L28" s="834" t="s">
        <v>986</v>
      </c>
      <c r="M28" s="1015">
        <f t="shared" si="3"/>
        <v>4</v>
      </c>
      <c r="N28" s="1016">
        <v>4</v>
      </c>
      <c r="O28" s="1016"/>
      <c r="P28" s="1016"/>
      <c r="Q28" s="1016"/>
      <c r="R28" s="1016"/>
      <c r="S28" s="1016"/>
      <c r="T28" s="1016"/>
      <c r="U28" s="1015"/>
      <c r="V28" s="1000"/>
    </row>
    <row r="29" spans="1:22" ht="18">
      <c r="A29" s="833">
        <v>6</v>
      </c>
      <c r="B29" s="834" t="s">
        <v>756</v>
      </c>
      <c r="C29" s="834">
        <v>14</v>
      </c>
      <c r="D29" s="834" t="s">
        <v>1051</v>
      </c>
      <c r="E29" s="1014">
        <v>0.6000000000000001</v>
      </c>
      <c r="F29" s="834" t="s">
        <v>258</v>
      </c>
      <c r="G29" s="574" t="s">
        <v>139</v>
      </c>
      <c r="H29" s="834" t="s">
        <v>1043</v>
      </c>
      <c r="I29" s="834" t="s">
        <v>171</v>
      </c>
      <c r="J29" s="834" t="s">
        <v>692</v>
      </c>
      <c r="K29" s="834" t="s">
        <v>129</v>
      </c>
      <c r="L29" s="834" t="s">
        <v>986</v>
      </c>
      <c r="M29" s="1015">
        <f t="shared" si="3"/>
        <v>3</v>
      </c>
      <c r="N29" s="1016">
        <v>3</v>
      </c>
      <c r="O29" s="1016"/>
      <c r="P29" s="1016"/>
      <c r="Q29" s="1016"/>
      <c r="R29" s="1016"/>
      <c r="S29" s="1016"/>
      <c r="T29" s="1016"/>
      <c r="U29" s="1015"/>
      <c r="V29" s="1000"/>
    </row>
    <row r="30" spans="1:22" ht="17.25">
      <c r="A30" s="570" t="s">
        <v>249</v>
      </c>
      <c r="B30" s="581"/>
      <c r="C30" s="581"/>
      <c r="D30" s="581"/>
      <c r="E30" s="573">
        <f>SUM(E24:E29)</f>
        <v>4.800000000000001</v>
      </c>
      <c r="F30" s="581"/>
      <c r="G30" s="581"/>
      <c r="H30" s="581"/>
      <c r="I30" s="581"/>
      <c r="J30" s="838"/>
      <c r="K30" s="581"/>
      <c r="L30" s="581"/>
      <c r="M30" s="836">
        <f>M29+M28+M27+M26+M25+M24</f>
        <v>21.5</v>
      </c>
      <c r="N30" s="836">
        <f aca="true" t="shared" si="4" ref="N30:V30">N29+N28+N27+N26+N25+N24</f>
        <v>19</v>
      </c>
      <c r="O30" s="836">
        <f t="shared" si="4"/>
        <v>0</v>
      </c>
      <c r="P30" s="836">
        <f t="shared" si="4"/>
        <v>0</v>
      </c>
      <c r="Q30" s="836">
        <f t="shared" si="4"/>
        <v>2.5</v>
      </c>
      <c r="R30" s="836">
        <f t="shared" si="4"/>
        <v>0</v>
      </c>
      <c r="S30" s="836">
        <f t="shared" si="4"/>
        <v>0</v>
      </c>
      <c r="T30" s="836">
        <f t="shared" si="4"/>
        <v>0</v>
      </c>
      <c r="U30" s="836">
        <f t="shared" si="4"/>
        <v>0</v>
      </c>
      <c r="V30" s="836">
        <f t="shared" si="4"/>
        <v>0</v>
      </c>
    </row>
    <row r="31" spans="1:22" ht="17.25">
      <c r="A31" s="2615" t="s">
        <v>136</v>
      </c>
      <c r="B31" s="2615"/>
      <c r="C31" s="2615"/>
      <c r="D31" s="2615"/>
      <c r="E31" s="2615"/>
      <c r="F31" s="2615"/>
      <c r="G31" s="2615"/>
      <c r="H31" s="2615"/>
      <c r="I31" s="2615"/>
      <c r="J31" s="2615"/>
      <c r="K31" s="2615"/>
      <c r="L31" s="2615"/>
      <c r="M31" s="2615"/>
      <c r="N31" s="2615"/>
      <c r="O31" s="2615"/>
      <c r="P31" s="2615"/>
      <c r="Q31" s="2615"/>
      <c r="R31" s="2615"/>
      <c r="S31" s="2615"/>
      <c r="T31" s="2615"/>
      <c r="U31" s="2615"/>
      <c r="V31" s="2615"/>
    </row>
    <row r="32" spans="1:22" ht="18">
      <c r="A32" s="846">
        <v>1</v>
      </c>
      <c r="B32" s="834" t="s">
        <v>758</v>
      </c>
      <c r="C32" s="834">
        <v>1</v>
      </c>
      <c r="D32" s="834" t="s">
        <v>1054</v>
      </c>
      <c r="E32" s="1014">
        <v>0.9</v>
      </c>
      <c r="F32" s="834" t="s">
        <v>182</v>
      </c>
      <c r="G32" s="574" t="s">
        <v>139</v>
      </c>
      <c r="H32" s="834" t="s">
        <v>1055</v>
      </c>
      <c r="I32" s="834" t="s">
        <v>171</v>
      </c>
      <c r="J32" s="834" t="s">
        <v>692</v>
      </c>
      <c r="K32" s="834" t="s">
        <v>1056</v>
      </c>
      <c r="L32" s="834" t="s">
        <v>131</v>
      </c>
      <c r="M32" s="1015">
        <f>SUM(N32:V32)</f>
        <v>1.5</v>
      </c>
      <c r="N32" s="1016">
        <v>0</v>
      </c>
      <c r="O32" s="1016">
        <v>0</v>
      </c>
      <c r="P32" s="1016">
        <v>0</v>
      </c>
      <c r="Q32" s="1016">
        <v>1.5</v>
      </c>
      <c r="R32" s="1016"/>
      <c r="S32" s="1016"/>
      <c r="T32" s="1015"/>
      <c r="U32" s="1015"/>
      <c r="V32" s="1017"/>
    </row>
    <row r="33" spans="1:22" ht="18">
      <c r="A33" s="846">
        <v>2</v>
      </c>
      <c r="B33" s="834" t="s">
        <v>1057</v>
      </c>
      <c r="C33" s="834">
        <v>13</v>
      </c>
      <c r="D33" s="834" t="s">
        <v>1049</v>
      </c>
      <c r="E33" s="1014">
        <v>0.9</v>
      </c>
      <c r="F33" s="834" t="s">
        <v>182</v>
      </c>
      <c r="G33" s="574" t="s">
        <v>141</v>
      </c>
      <c r="H33" s="834" t="s">
        <v>1055</v>
      </c>
      <c r="I33" s="834" t="s">
        <v>171</v>
      </c>
      <c r="J33" s="834" t="s">
        <v>692</v>
      </c>
      <c r="K33" s="834" t="s">
        <v>1056</v>
      </c>
      <c r="L33" s="834" t="s">
        <v>131</v>
      </c>
      <c r="M33" s="1015">
        <f>SUM(N33:V33)</f>
        <v>1.5</v>
      </c>
      <c r="N33" s="1016">
        <v>0</v>
      </c>
      <c r="O33" s="1016">
        <v>0</v>
      </c>
      <c r="P33" s="1016">
        <v>0</v>
      </c>
      <c r="Q33" s="1016">
        <v>1.5</v>
      </c>
      <c r="R33" s="1016"/>
      <c r="S33" s="1016"/>
      <c r="T33" s="1015"/>
      <c r="U33" s="1015"/>
      <c r="V33" s="1017"/>
    </row>
    <row r="34" spans="1:22" ht="18">
      <c r="A34" s="846">
        <v>3</v>
      </c>
      <c r="B34" s="834" t="s">
        <v>1057</v>
      </c>
      <c r="C34" s="834">
        <v>13</v>
      </c>
      <c r="D34" s="834">
        <v>43</v>
      </c>
      <c r="E34" s="1014">
        <v>0.8</v>
      </c>
      <c r="F34" s="834" t="s">
        <v>182</v>
      </c>
      <c r="G34" s="574" t="s">
        <v>141</v>
      </c>
      <c r="H34" s="834" t="s">
        <v>1055</v>
      </c>
      <c r="I34" s="834" t="s">
        <v>171</v>
      </c>
      <c r="J34" s="834" t="s">
        <v>692</v>
      </c>
      <c r="K34" s="834" t="s">
        <v>1056</v>
      </c>
      <c r="L34" s="834" t="s">
        <v>131</v>
      </c>
      <c r="M34" s="1015">
        <f>SUM(N34:V34)</f>
        <v>1.3</v>
      </c>
      <c r="N34" s="1016">
        <v>0</v>
      </c>
      <c r="O34" s="1016">
        <v>0</v>
      </c>
      <c r="P34" s="1016">
        <v>0</v>
      </c>
      <c r="Q34" s="1016">
        <v>1.3</v>
      </c>
      <c r="R34" s="1016"/>
      <c r="S34" s="1016"/>
      <c r="T34" s="1015"/>
      <c r="U34" s="1015"/>
      <c r="V34" s="1017"/>
    </row>
    <row r="35" spans="1:22" ht="17.25">
      <c r="A35" s="583" t="s">
        <v>249</v>
      </c>
      <c r="B35" s="579"/>
      <c r="C35" s="579"/>
      <c r="D35" s="579"/>
      <c r="E35" s="573">
        <f>SUM(E32:E34)</f>
        <v>2.6</v>
      </c>
      <c r="F35" s="579"/>
      <c r="G35" s="579"/>
      <c r="H35" s="579"/>
      <c r="I35" s="579"/>
      <c r="J35" s="579"/>
      <c r="K35" s="579"/>
      <c r="L35" s="579"/>
      <c r="M35" s="836">
        <f>M34+M33+M32</f>
        <v>4.3</v>
      </c>
      <c r="N35" s="836">
        <f aca="true" t="shared" si="5" ref="N35:V35">N34+N33+N32</f>
        <v>0</v>
      </c>
      <c r="O35" s="836">
        <f t="shared" si="5"/>
        <v>0</v>
      </c>
      <c r="P35" s="836">
        <f t="shared" si="5"/>
        <v>0</v>
      </c>
      <c r="Q35" s="836">
        <f t="shared" si="5"/>
        <v>4.3</v>
      </c>
      <c r="R35" s="836">
        <f t="shared" si="5"/>
        <v>0</v>
      </c>
      <c r="S35" s="836">
        <f t="shared" si="5"/>
        <v>0</v>
      </c>
      <c r="T35" s="836">
        <f t="shared" si="5"/>
        <v>0</v>
      </c>
      <c r="U35" s="836">
        <f t="shared" si="5"/>
        <v>0</v>
      </c>
      <c r="V35" s="836">
        <f t="shared" si="5"/>
        <v>0</v>
      </c>
    </row>
    <row r="36" spans="1:22" ht="17.25">
      <c r="A36" s="1018"/>
      <c r="B36" s="1018"/>
      <c r="C36" s="1018"/>
      <c r="D36" s="1018"/>
      <c r="E36" s="1018"/>
      <c r="F36" s="1019"/>
      <c r="G36" s="1019"/>
      <c r="H36" s="1019"/>
      <c r="I36" s="1019" t="s">
        <v>137</v>
      </c>
      <c r="J36" s="1019"/>
      <c r="K36" s="1019"/>
      <c r="L36" s="1019"/>
      <c r="M36" s="1020"/>
      <c r="N36" s="1020"/>
      <c r="O36" s="1020"/>
      <c r="P36" s="2616"/>
      <c r="Q36" s="2616"/>
      <c r="R36" s="2616"/>
      <c r="S36" s="2616"/>
      <c r="T36" s="2616"/>
      <c r="U36" s="2616"/>
      <c r="V36" s="2616"/>
    </row>
    <row r="37" spans="1:22" ht="18">
      <c r="A37" s="845">
        <v>1</v>
      </c>
      <c r="B37" s="834" t="s">
        <v>959</v>
      </c>
      <c r="C37" s="834">
        <v>3</v>
      </c>
      <c r="D37" s="834" t="s">
        <v>957</v>
      </c>
      <c r="E37" s="1014">
        <v>0.8</v>
      </c>
      <c r="F37" s="834" t="s">
        <v>313</v>
      </c>
      <c r="G37" s="574" t="s">
        <v>1058</v>
      </c>
      <c r="H37" s="834" t="s">
        <v>1055</v>
      </c>
      <c r="I37" s="834" t="s">
        <v>171</v>
      </c>
      <c r="J37" s="834" t="s">
        <v>692</v>
      </c>
      <c r="K37" s="834" t="s">
        <v>129</v>
      </c>
      <c r="L37" s="834" t="s">
        <v>1059</v>
      </c>
      <c r="M37" s="1015">
        <f>SUM(N37:V37)</f>
        <v>4</v>
      </c>
      <c r="N37" s="1016"/>
      <c r="O37" s="1016"/>
      <c r="P37" s="1016"/>
      <c r="Q37" s="1016"/>
      <c r="R37" s="1016">
        <v>4</v>
      </c>
      <c r="S37" s="1016"/>
      <c r="T37" s="1016"/>
      <c r="U37" s="1016"/>
      <c r="V37" s="1021"/>
    </row>
    <row r="38" spans="1:22" ht="18">
      <c r="A38" s="570" t="s">
        <v>249</v>
      </c>
      <c r="B38" s="572"/>
      <c r="C38" s="572"/>
      <c r="D38" s="572"/>
      <c r="E38" s="573">
        <f>SUM(E37:E37)</f>
        <v>0.8</v>
      </c>
      <c r="F38" s="585"/>
      <c r="G38" s="585"/>
      <c r="H38" s="585"/>
      <c r="I38" s="585"/>
      <c r="J38" s="837"/>
      <c r="K38" s="585"/>
      <c r="L38" s="585"/>
      <c r="M38" s="836">
        <f aca="true" t="shared" si="6" ref="M38:V38">SUM(M37:M37)</f>
        <v>4</v>
      </c>
      <c r="N38" s="836">
        <f t="shared" si="6"/>
        <v>0</v>
      </c>
      <c r="O38" s="836">
        <f t="shared" si="6"/>
        <v>0</v>
      </c>
      <c r="P38" s="836">
        <f t="shared" si="6"/>
        <v>0</v>
      </c>
      <c r="Q38" s="836">
        <f t="shared" si="6"/>
        <v>0</v>
      </c>
      <c r="R38" s="836">
        <f t="shared" si="6"/>
        <v>4</v>
      </c>
      <c r="S38" s="836">
        <f t="shared" si="6"/>
        <v>0</v>
      </c>
      <c r="T38" s="836">
        <f t="shared" si="6"/>
        <v>0</v>
      </c>
      <c r="U38" s="836">
        <f t="shared" si="6"/>
        <v>0</v>
      </c>
      <c r="V38" s="836">
        <f t="shared" si="6"/>
        <v>0</v>
      </c>
    </row>
    <row r="39" spans="1:22" ht="18" customHeight="1">
      <c r="A39" s="2618" t="s">
        <v>760</v>
      </c>
      <c r="B39" s="2618"/>
      <c r="C39" s="2618"/>
      <c r="D39" s="2618"/>
      <c r="E39" s="2618"/>
      <c r="F39" s="2618"/>
      <c r="G39" s="2618"/>
      <c r="H39" s="2618"/>
      <c r="I39" s="2618"/>
      <c r="J39" s="2618"/>
      <c r="K39" s="2618"/>
      <c r="L39" s="2618"/>
      <c r="M39" s="2618"/>
      <c r="N39" s="2618"/>
      <c r="O39" s="2618"/>
      <c r="P39" s="2618"/>
      <c r="Q39" s="2618"/>
      <c r="R39" s="2618"/>
      <c r="S39" s="2618"/>
      <c r="T39" s="2618"/>
      <c r="U39" s="2618"/>
      <c r="V39" s="2618"/>
    </row>
    <row r="40" spans="1:22" ht="18">
      <c r="A40" s="667"/>
      <c r="B40" s="667"/>
      <c r="C40" s="667"/>
      <c r="D40" s="667"/>
      <c r="E40" s="668"/>
      <c r="F40" s="667"/>
      <c r="G40" s="589"/>
      <c r="H40" s="667"/>
      <c r="I40" s="667"/>
      <c r="J40" s="667"/>
      <c r="K40" s="667"/>
      <c r="L40" s="667"/>
      <c r="M40" s="669"/>
      <c r="N40" s="669"/>
      <c r="O40" s="669"/>
      <c r="P40" s="669"/>
      <c r="Q40" s="669"/>
      <c r="R40" s="669"/>
      <c r="S40" s="669"/>
      <c r="T40" s="669"/>
      <c r="U40" s="669"/>
      <c r="V40" s="670"/>
    </row>
    <row r="41" spans="1:22" ht="18">
      <c r="A41" s="674" t="s">
        <v>249</v>
      </c>
      <c r="B41" s="674"/>
      <c r="C41" s="671"/>
      <c r="D41" s="671"/>
      <c r="E41" s="672">
        <v>0</v>
      </c>
      <c r="F41" s="673"/>
      <c r="G41" s="673"/>
      <c r="H41" s="673"/>
      <c r="I41" s="673"/>
      <c r="J41" s="673"/>
      <c r="K41" s="673"/>
      <c r="L41" s="673"/>
      <c r="M41" s="1029"/>
      <c r="N41" s="1029"/>
      <c r="O41" s="1029"/>
      <c r="P41" s="1029"/>
      <c r="Q41" s="1029"/>
      <c r="R41" s="1029"/>
      <c r="S41" s="1029"/>
      <c r="T41" s="1029"/>
      <c r="U41" s="1029"/>
      <c r="V41" s="1029"/>
    </row>
    <row r="42" spans="1:22" ht="17.25">
      <c r="A42" s="2617" t="s">
        <v>140</v>
      </c>
      <c r="B42" s="2617"/>
      <c r="C42" s="2617"/>
      <c r="D42" s="2617"/>
      <c r="E42" s="2617"/>
      <c r="F42" s="2617"/>
      <c r="G42" s="2617"/>
      <c r="H42" s="2617"/>
      <c r="I42" s="2617"/>
      <c r="J42" s="2617"/>
      <c r="K42" s="2617"/>
      <c r="L42" s="2617"/>
      <c r="M42" s="2617"/>
      <c r="N42" s="2617"/>
      <c r="O42" s="2617"/>
      <c r="P42" s="2617"/>
      <c r="Q42" s="2617"/>
      <c r="R42" s="2617"/>
      <c r="S42" s="2617"/>
      <c r="T42" s="2617"/>
      <c r="U42" s="2617"/>
      <c r="V42" s="2617"/>
    </row>
    <row r="43" spans="1:22" ht="18">
      <c r="A43" s="846">
        <v>1</v>
      </c>
      <c r="B43" s="675"/>
      <c r="C43" s="582"/>
      <c r="D43" s="582"/>
      <c r="E43" s="1030"/>
      <c r="F43" s="582"/>
      <c r="G43" s="847"/>
      <c r="H43" s="834"/>
      <c r="I43" s="675"/>
      <c r="J43" s="833"/>
      <c r="K43" s="569"/>
      <c r="L43" s="675"/>
      <c r="M43" s="669"/>
      <c r="N43" s="675"/>
      <c r="O43" s="675"/>
      <c r="P43" s="675"/>
      <c r="Q43" s="675"/>
      <c r="R43" s="675"/>
      <c r="S43" s="675"/>
      <c r="T43" s="675"/>
      <c r="U43" s="675"/>
      <c r="V43" s="675"/>
    </row>
    <row r="44" spans="1:22" ht="18">
      <c r="A44" s="846">
        <v>2</v>
      </c>
      <c r="B44" s="675"/>
      <c r="C44" s="582"/>
      <c r="D44" s="582"/>
      <c r="E44" s="1030"/>
      <c r="F44" s="582"/>
      <c r="G44" s="574"/>
      <c r="H44" s="834"/>
      <c r="I44" s="675"/>
      <c r="J44" s="833"/>
      <c r="K44" s="569"/>
      <c r="L44" s="675"/>
      <c r="M44" s="669"/>
      <c r="N44" s="675"/>
      <c r="O44" s="675"/>
      <c r="P44" s="675"/>
      <c r="Q44" s="675"/>
      <c r="R44" s="675"/>
      <c r="S44" s="675"/>
      <c r="T44" s="675"/>
      <c r="U44" s="675"/>
      <c r="V44" s="675"/>
    </row>
    <row r="45" spans="1:22" ht="18">
      <c r="A45" s="846">
        <v>3</v>
      </c>
      <c r="B45" s="675"/>
      <c r="C45" s="848"/>
      <c r="D45" s="848"/>
      <c r="E45" s="1030"/>
      <c r="F45" s="848"/>
      <c r="G45" s="574"/>
      <c r="H45" s="834"/>
      <c r="I45" s="676"/>
      <c r="J45" s="833"/>
      <c r="K45" s="569"/>
      <c r="L45" s="676"/>
      <c r="M45" s="669"/>
      <c r="N45" s="676"/>
      <c r="O45" s="676"/>
      <c r="P45" s="676"/>
      <c r="Q45" s="676"/>
      <c r="R45" s="676"/>
      <c r="S45" s="676"/>
      <c r="T45" s="676"/>
      <c r="U45" s="676"/>
      <c r="V45" s="675"/>
    </row>
    <row r="46" spans="1:22" ht="18">
      <c r="A46" s="586" t="s">
        <v>249</v>
      </c>
      <c r="B46" s="587"/>
      <c r="C46" s="587"/>
      <c r="D46" s="587"/>
      <c r="E46" s="578">
        <f>SUM(E43:E45)</f>
        <v>0</v>
      </c>
      <c r="F46" s="587"/>
      <c r="G46" s="588"/>
      <c r="H46" s="587"/>
      <c r="I46" s="587"/>
      <c r="J46" s="849">
        <f>J45+J44+J43</f>
        <v>0</v>
      </c>
      <c r="K46" s="587"/>
      <c r="L46" s="587"/>
      <c r="M46" s="843">
        <f aca="true" t="shared" si="7" ref="M46:V46">SUM(M43:M45)</f>
        <v>0</v>
      </c>
      <c r="N46" s="843">
        <f t="shared" si="7"/>
        <v>0</v>
      </c>
      <c r="O46" s="843">
        <f t="shared" si="7"/>
        <v>0</v>
      </c>
      <c r="P46" s="843">
        <f t="shared" si="7"/>
        <v>0</v>
      </c>
      <c r="Q46" s="843">
        <f t="shared" si="7"/>
        <v>0</v>
      </c>
      <c r="R46" s="843">
        <f t="shared" si="7"/>
        <v>0</v>
      </c>
      <c r="S46" s="843">
        <f t="shared" si="7"/>
        <v>0</v>
      </c>
      <c r="T46" s="843">
        <f t="shared" si="7"/>
        <v>0</v>
      </c>
      <c r="U46" s="843">
        <f t="shared" si="7"/>
        <v>0</v>
      </c>
      <c r="V46" s="843">
        <f t="shared" si="7"/>
        <v>0</v>
      </c>
    </row>
    <row r="47" spans="1:22" ht="17.25">
      <c r="A47" s="2613" t="s">
        <v>142</v>
      </c>
      <c r="B47" s="2613"/>
      <c r="C47" s="2613"/>
      <c r="D47" s="2613"/>
      <c r="E47" s="2613"/>
      <c r="F47" s="2613"/>
      <c r="G47" s="2613"/>
      <c r="H47" s="2613"/>
      <c r="I47" s="2613" t="s">
        <v>142</v>
      </c>
      <c r="J47" s="2613"/>
      <c r="K47" s="2613"/>
      <c r="L47" s="2613"/>
      <c r="M47" s="2613"/>
      <c r="N47" s="2613"/>
      <c r="O47" s="2613"/>
      <c r="P47" s="2613"/>
      <c r="Q47" s="2613"/>
      <c r="R47" s="2613"/>
      <c r="S47" s="2613"/>
      <c r="T47" s="2613"/>
      <c r="U47" s="2613"/>
      <c r="V47" s="2613"/>
    </row>
    <row r="48" spans="1:22" ht="18">
      <c r="A48" s="846">
        <v>1</v>
      </c>
      <c r="B48" s="1013" t="s">
        <v>1061</v>
      </c>
      <c r="C48" s="834">
        <v>15</v>
      </c>
      <c r="D48" s="834" t="s">
        <v>755</v>
      </c>
      <c r="E48" s="1014">
        <v>0.7</v>
      </c>
      <c r="F48" s="834" t="s">
        <v>182</v>
      </c>
      <c r="G48" s="574" t="s">
        <v>139</v>
      </c>
      <c r="H48" s="834" t="s">
        <v>1043</v>
      </c>
      <c r="I48" s="834" t="s">
        <v>171</v>
      </c>
      <c r="J48" s="834" t="s">
        <v>692</v>
      </c>
      <c r="K48" s="834" t="s">
        <v>1056</v>
      </c>
      <c r="L48" s="834" t="s">
        <v>131</v>
      </c>
      <c r="M48" s="1015">
        <f>SUM(N48:V48)</f>
        <v>1.2</v>
      </c>
      <c r="N48" s="1016"/>
      <c r="O48" s="1016"/>
      <c r="P48" s="1016"/>
      <c r="Q48" s="1016">
        <v>1.2</v>
      </c>
      <c r="R48" s="1016"/>
      <c r="S48" s="1016"/>
      <c r="T48" s="1016"/>
      <c r="U48" s="1015"/>
      <c r="V48" s="1008"/>
    </row>
    <row r="49" spans="1:22" ht="18">
      <c r="A49" s="846">
        <v>2</v>
      </c>
      <c r="B49" s="1013" t="s">
        <v>1061</v>
      </c>
      <c r="C49" s="834">
        <v>15</v>
      </c>
      <c r="D49" s="834" t="s">
        <v>1060</v>
      </c>
      <c r="E49" s="1014">
        <v>0.8</v>
      </c>
      <c r="F49" s="834" t="s">
        <v>182</v>
      </c>
      <c r="G49" s="574" t="s">
        <v>139</v>
      </c>
      <c r="H49" s="834" t="s">
        <v>1043</v>
      </c>
      <c r="I49" s="834" t="s">
        <v>171</v>
      </c>
      <c r="J49" s="834" t="s">
        <v>692</v>
      </c>
      <c r="K49" s="834" t="s">
        <v>1056</v>
      </c>
      <c r="L49" s="834" t="s">
        <v>131</v>
      </c>
      <c r="M49" s="1015">
        <f>SUM(N49:V49)</f>
        <v>1.3</v>
      </c>
      <c r="N49" s="1016"/>
      <c r="O49" s="1016"/>
      <c r="P49" s="1016"/>
      <c r="Q49" s="1016">
        <v>1.3</v>
      </c>
      <c r="R49" s="1016"/>
      <c r="S49" s="1016"/>
      <c r="T49" s="1016"/>
      <c r="U49" s="1015"/>
      <c r="V49" s="1008"/>
    </row>
    <row r="50" spans="1:22" ht="18">
      <c r="A50" s="677" t="s">
        <v>249</v>
      </c>
      <c r="B50" s="678"/>
      <c r="C50" s="678"/>
      <c r="D50" s="678"/>
      <c r="E50" s="249">
        <f>E49+E48</f>
        <v>1.5</v>
      </c>
      <c r="F50" s="678"/>
      <c r="G50" s="680"/>
      <c r="H50" s="678"/>
      <c r="I50" s="678"/>
      <c r="J50" s="260"/>
      <c r="K50" s="678"/>
      <c r="L50" s="678"/>
      <c r="M50" s="843">
        <f>M49+M48</f>
        <v>2.5</v>
      </c>
      <c r="N50" s="843">
        <f aca="true" t="shared" si="8" ref="N50:V50">N49+N48</f>
        <v>0</v>
      </c>
      <c r="O50" s="843">
        <f t="shared" si="8"/>
        <v>0</v>
      </c>
      <c r="P50" s="843">
        <f t="shared" si="8"/>
        <v>0</v>
      </c>
      <c r="Q50" s="843">
        <f t="shared" si="8"/>
        <v>2.5</v>
      </c>
      <c r="R50" s="843">
        <f t="shared" si="8"/>
        <v>0</v>
      </c>
      <c r="S50" s="843">
        <f t="shared" si="8"/>
        <v>0</v>
      </c>
      <c r="T50" s="843">
        <f t="shared" si="8"/>
        <v>0</v>
      </c>
      <c r="U50" s="843">
        <f t="shared" si="8"/>
        <v>0</v>
      </c>
      <c r="V50" s="843">
        <f t="shared" si="8"/>
        <v>0</v>
      </c>
    </row>
    <row r="51" spans="1:22" ht="17.25">
      <c r="A51" s="2593" t="s">
        <v>125</v>
      </c>
      <c r="B51" s="2593"/>
      <c r="C51" s="2593"/>
      <c r="D51" s="2593"/>
      <c r="E51" s="2593"/>
      <c r="F51" s="2593"/>
      <c r="G51" s="2593"/>
      <c r="H51" s="2593"/>
      <c r="I51" s="2593"/>
      <c r="J51" s="2593"/>
      <c r="K51" s="2593"/>
      <c r="L51" s="2593"/>
      <c r="M51" s="2593"/>
      <c r="N51" s="2593"/>
      <c r="O51" s="2593"/>
      <c r="P51" s="2593"/>
      <c r="Q51" s="2593"/>
      <c r="R51" s="2593"/>
      <c r="S51" s="2593"/>
      <c r="T51" s="2593"/>
      <c r="U51" s="2593"/>
      <c r="V51" s="2593"/>
    </row>
    <row r="52" spans="1:22" ht="18">
      <c r="A52" s="667">
        <v>1</v>
      </c>
      <c r="B52" s="834" t="s">
        <v>1064</v>
      </c>
      <c r="C52" s="834">
        <v>20</v>
      </c>
      <c r="D52" s="834" t="s">
        <v>1062</v>
      </c>
      <c r="E52" s="1014">
        <v>0.8</v>
      </c>
      <c r="F52" s="834" t="s">
        <v>258</v>
      </c>
      <c r="G52" s="574" t="s">
        <v>126</v>
      </c>
      <c r="H52" s="834" t="s">
        <v>1043</v>
      </c>
      <c r="I52" s="834" t="s">
        <v>171</v>
      </c>
      <c r="J52" s="834" t="s">
        <v>692</v>
      </c>
      <c r="K52" s="834" t="s">
        <v>129</v>
      </c>
      <c r="L52" s="834" t="s">
        <v>130</v>
      </c>
      <c r="M52" s="1015">
        <f>SUM(N52:V52)</f>
        <v>4</v>
      </c>
      <c r="N52" s="1016">
        <v>3.2</v>
      </c>
      <c r="O52" s="1016">
        <v>0.8</v>
      </c>
      <c r="P52" s="1016"/>
      <c r="Q52" s="1016"/>
      <c r="R52" s="1016"/>
      <c r="S52" s="1016"/>
      <c r="T52" s="1016"/>
      <c r="U52" s="1016"/>
      <c r="V52" s="1022"/>
    </row>
    <row r="53" spans="1:22" ht="18">
      <c r="A53" s="675">
        <v>2</v>
      </c>
      <c r="B53" s="834" t="s">
        <v>1064</v>
      </c>
      <c r="C53" s="834">
        <v>20</v>
      </c>
      <c r="D53" s="834" t="s">
        <v>1063</v>
      </c>
      <c r="E53" s="1014">
        <v>0.9</v>
      </c>
      <c r="F53" s="834" t="s">
        <v>258</v>
      </c>
      <c r="G53" s="574" t="s">
        <v>126</v>
      </c>
      <c r="H53" s="834" t="s">
        <v>1043</v>
      </c>
      <c r="I53" s="834" t="s">
        <v>171</v>
      </c>
      <c r="J53" s="834" t="s">
        <v>692</v>
      </c>
      <c r="K53" s="834" t="s">
        <v>129</v>
      </c>
      <c r="L53" s="834" t="s">
        <v>130</v>
      </c>
      <c r="M53" s="1015">
        <f>SUM(N53:V53)</f>
        <v>4.5</v>
      </c>
      <c r="N53" s="1016">
        <v>3.6</v>
      </c>
      <c r="O53" s="1016">
        <v>0.9</v>
      </c>
      <c r="P53" s="1016"/>
      <c r="Q53" s="1016"/>
      <c r="R53" s="1016"/>
      <c r="S53" s="1016"/>
      <c r="T53" s="1016"/>
      <c r="U53" s="1016"/>
      <c r="V53" s="1022"/>
    </row>
    <row r="54" spans="1:22" ht="18">
      <c r="A54" s="677" t="s">
        <v>249</v>
      </c>
      <c r="B54" s="678"/>
      <c r="C54" s="678"/>
      <c r="D54" s="678"/>
      <c r="E54" s="679">
        <f>E53+E52</f>
        <v>1.7000000000000002</v>
      </c>
      <c r="F54" s="678"/>
      <c r="G54" s="680"/>
      <c r="H54" s="678"/>
      <c r="I54" s="678"/>
      <c r="J54" s="678"/>
      <c r="K54" s="678"/>
      <c r="L54" s="678"/>
      <c r="M54" s="681">
        <f>M53+M52</f>
        <v>8.5</v>
      </c>
      <c r="N54" s="681">
        <f aca="true" t="shared" si="9" ref="N54:V54">N53+N52</f>
        <v>6.800000000000001</v>
      </c>
      <c r="O54" s="681">
        <f t="shared" si="9"/>
        <v>1.7000000000000002</v>
      </c>
      <c r="P54" s="681">
        <f t="shared" si="9"/>
        <v>0</v>
      </c>
      <c r="Q54" s="681">
        <f t="shared" si="9"/>
        <v>0</v>
      </c>
      <c r="R54" s="681">
        <f t="shared" si="9"/>
        <v>0</v>
      </c>
      <c r="S54" s="681">
        <f t="shared" si="9"/>
        <v>0</v>
      </c>
      <c r="T54" s="681">
        <f t="shared" si="9"/>
        <v>0</v>
      </c>
      <c r="U54" s="681">
        <f t="shared" si="9"/>
        <v>0</v>
      </c>
      <c r="V54" s="681">
        <f t="shared" si="9"/>
        <v>0</v>
      </c>
    </row>
    <row r="55" spans="1:22" ht="17.25">
      <c r="A55" s="2594" t="s">
        <v>707</v>
      </c>
      <c r="B55" s="2595"/>
      <c r="C55" s="2595"/>
      <c r="D55" s="2595"/>
      <c r="E55" s="2595"/>
      <c r="F55" s="2595"/>
      <c r="G55" s="2595"/>
      <c r="H55" s="2595"/>
      <c r="I55" s="2595"/>
      <c r="J55" s="2595"/>
      <c r="K55" s="2595"/>
      <c r="L55" s="2595"/>
      <c r="M55" s="2595"/>
      <c r="N55" s="2595"/>
      <c r="O55" s="2595"/>
      <c r="P55" s="2595"/>
      <c r="Q55" s="2595"/>
      <c r="R55" s="2595"/>
      <c r="S55" s="2595"/>
      <c r="T55" s="2595"/>
      <c r="U55" s="2595"/>
      <c r="V55" s="2596"/>
    </row>
    <row r="56" spans="1:22" ht="18">
      <c r="A56" s="833">
        <v>1</v>
      </c>
      <c r="B56" s="1025" t="s">
        <v>1068</v>
      </c>
      <c r="C56" s="833">
        <v>7</v>
      </c>
      <c r="D56" s="833" t="s">
        <v>956</v>
      </c>
      <c r="E56" s="996">
        <v>0.7</v>
      </c>
      <c r="F56" s="833" t="s">
        <v>258</v>
      </c>
      <c r="G56" s="833" t="s">
        <v>752</v>
      </c>
      <c r="H56" s="833" t="s">
        <v>1041</v>
      </c>
      <c r="I56" s="833" t="s">
        <v>171</v>
      </c>
      <c r="J56" s="833" t="s">
        <v>692</v>
      </c>
      <c r="K56" s="833" t="s">
        <v>129</v>
      </c>
      <c r="L56" s="833" t="s">
        <v>130</v>
      </c>
      <c r="M56" s="997">
        <f>N56+O56+P56+Q56+R56+S56+T56</f>
        <v>3.5</v>
      </c>
      <c r="N56" s="998">
        <v>2.8</v>
      </c>
      <c r="O56" s="998">
        <v>0.7</v>
      </c>
      <c r="P56" s="998"/>
      <c r="Q56" s="998"/>
      <c r="R56" s="998"/>
      <c r="S56" s="998"/>
      <c r="T56" s="998"/>
      <c r="U56" s="999"/>
      <c r="V56" s="1023"/>
    </row>
    <row r="57" spans="1:22" ht="18">
      <c r="A57" s="833">
        <v>2</v>
      </c>
      <c r="B57" s="1025" t="s">
        <v>1068</v>
      </c>
      <c r="C57" s="833">
        <v>7</v>
      </c>
      <c r="D57" s="833" t="s">
        <v>954</v>
      </c>
      <c r="E57" s="996">
        <v>0.7</v>
      </c>
      <c r="F57" s="833" t="s">
        <v>258</v>
      </c>
      <c r="G57" s="833" t="s">
        <v>1065</v>
      </c>
      <c r="H57" s="833" t="s">
        <v>1041</v>
      </c>
      <c r="I57" s="833" t="s">
        <v>171</v>
      </c>
      <c r="J57" s="833" t="s">
        <v>692</v>
      </c>
      <c r="K57" s="833" t="s">
        <v>129</v>
      </c>
      <c r="L57" s="833" t="s">
        <v>130</v>
      </c>
      <c r="M57" s="997">
        <f>N57+O57+P57+Q57+R57+S57+T57</f>
        <v>3.5</v>
      </c>
      <c r="N57" s="998">
        <v>2.8</v>
      </c>
      <c r="O57" s="998">
        <v>0.7</v>
      </c>
      <c r="P57" s="998"/>
      <c r="Q57" s="998"/>
      <c r="R57" s="998"/>
      <c r="S57" s="998"/>
      <c r="T57" s="998"/>
      <c r="U57" s="999"/>
      <c r="V57" s="1023"/>
    </row>
    <row r="58" spans="1:22" ht="18">
      <c r="A58" s="833">
        <v>3</v>
      </c>
      <c r="B58" s="1025" t="s">
        <v>1068</v>
      </c>
      <c r="C58" s="833">
        <v>7</v>
      </c>
      <c r="D58" s="833" t="s">
        <v>1066</v>
      </c>
      <c r="E58" s="996">
        <v>1</v>
      </c>
      <c r="F58" s="833" t="s">
        <v>258</v>
      </c>
      <c r="G58" s="833" t="s">
        <v>763</v>
      </c>
      <c r="H58" s="833" t="s">
        <v>1041</v>
      </c>
      <c r="I58" s="833" t="s">
        <v>171</v>
      </c>
      <c r="J58" s="833" t="s">
        <v>692</v>
      </c>
      <c r="K58" s="833" t="s">
        <v>129</v>
      </c>
      <c r="L58" s="833" t="s">
        <v>130</v>
      </c>
      <c r="M58" s="997">
        <f>N58+O58+P58+Q58+R58+S58+T58</f>
        <v>5</v>
      </c>
      <c r="N58" s="998">
        <v>4</v>
      </c>
      <c r="O58" s="998">
        <v>1</v>
      </c>
      <c r="P58" s="998"/>
      <c r="Q58" s="998"/>
      <c r="R58" s="998"/>
      <c r="S58" s="998"/>
      <c r="T58" s="998"/>
      <c r="U58" s="999"/>
      <c r="V58" s="1023"/>
    </row>
    <row r="59" spans="1:22" ht="18">
      <c r="A59" s="833">
        <v>4</v>
      </c>
      <c r="B59" s="1025" t="s">
        <v>1068</v>
      </c>
      <c r="C59" s="833">
        <v>7</v>
      </c>
      <c r="D59" s="833" t="s">
        <v>1067</v>
      </c>
      <c r="E59" s="1024">
        <v>0.3</v>
      </c>
      <c r="F59" s="833" t="s">
        <v>258</v>
      </c>
      <c r="G59" s="833" t="s">
        <v>752</v>
      </c>
      <c r="H59" s="833" t="s">
        <v>1041</v>
      </c>
      <c r="I59" s="833" t="s">
        <v>171</v>
      </c>
      <c r="J59" s="833" t="s">
        <v>692</v>
      </c>
      <c r="K59" s="833" t="s">
        <v>129</v>
      </c>
      <c r="L59" s="833" t="s">
        <v>130</v>
      </c>
      <c r="M59" s="997">
        <f>N59+O59+P59+Q59+R59+S59+T59</f>
        <v>1.5</v>
      </c>
      <c r="N59" s="998">
        <v>1.2</v>
      </c>
      <c r="O59" s="998">
        <v>0.3</v>
      </c>
      <c r="P59" s="998"/>
      <c r="Q59" s="998"/>
      <c r="R59" s="998"/>
      <c r="S59" s="998"/>
      <c r="T59" s="998"/>
      <c r="U59" s="999"/>
      <c r="V59" s="1023"/>
    </row>
    <row r="60" spans="1:22" ht="17.25">
      <c r="A60" s="677" t="s">
        <v>249</v>
      </c>
      <c r="B60" s="682"/>
      <c r="C60" s="682"/>
      <c r="D60" s="682"/>
      <c r="E60" s="683">
        <f>E59+E58+E57+E56</f>
        <v>2.7</v>
      </c>
      <c r="F60" s="682"/>
      <c r="G60" s="682"/>
      <c r="H60" s="682"/>
      <c r="I60" s="682"/>
      <c r="J60" s="682"/>
      <c r="K60" s="682"/>
      <c r="L60" s="682"/>
      <c r="M60" s="684">
        <f>M59+M58+M57+M56</f>
        <v>13.5</v>
      </c>
      <c r="N60" s="684">
        <f aca="true" t="shared" si="10" ref="N60:V60">N59+N58+N57+N56</f>
        <v>10.8</v>
      </c>
      <c r="O60" s="684">
        <f t="shared" si="10"/>
        <v>2.7</v>
      </c>
      <c r="P60" s="684">
        <f t="shared" si="10"/>
        <v>0</v>
      </c>
      <c r="Q60" s="684">
        <f t="shared" si="10"/>
        <v>0</v>
      </c>
      <c r="R60" s="684">
        <f t="shared" si="10"/>
        <v>0</v>
      </c>
      <c r="S60" s="684">
        <f t="shared" si="10"/>
        <v>0</v>
      </c>
      <c r="T60" s="684">
        <f t="shared" si="10"/>
        <v>0</v>
      </c>
      <c r="U60" s="684">
        <f t="shared" si="10"/>
        <v>0</v>
      </c>
      <c r="V60" s="684">
        <f t="shared" si="10"/>
        <v>0</v>
      </c>
    </row>
    <row r="61" spans="1:22" ht="17.25">
      <c r="A61" s="2597" t="s">
        <v>138</v>
      </c>
      <c r="B61" s="2597"/>
      <c r="C61" s="2597"/>
      <c r="D61" s="2597"/>
      <c r="E61" s="2597"/>
      <c r="F61" s="2597"/>
      <c r="G61" s="2597"/>
      <c r="H61" s="2597"/>
      <c r="I61" s="2597"/>
      <c r="J61" s="2597"/>
      <c r="K61" s="2597"/>
      <c r="L61" s="2597"/>
      <c r="M61" s="2597"/>
      <c r="N61" s="2597"/>
      <c r="O61" s="2597"/>
      <c r="P61" s="2597"/>
      <c r="Q61" s="2597"/>
      <c r="R61" s="2597"/>
      <c r="S61" s="2597"/>
      <c r="T61" s="2597"/>
      <c r="U61" s="2597"/>
      <c r="V61" s="2597"/>
    </row>
    <row r="62" spans="1:22" ht="18">
      <c r="A62" s="846">
        <v>1</v>
      </c>
      <c r="B62" s="1026" t="s">
        <v>1071</v>
      </c>
      <c r="C62" s="1026">
        <v>3</v>
      </c>
      <c r="D62" s="1026" t="s">
        <v>1069</v>
      </c>
      <c r="E62" s="1027">
        <v>0.9</v>
      </c>
      <c r="F62" s="1026" t="s">
        <v>258</v>
      </c>
      <c r="G62" s="584" t="s">
        <v>1070</v>
      </c>
      <c r="H62" s="834" t="s">
        <v>1043</v>
      </c>
      <c r="I62" s="1026" t="s">
        <v>171</v>
      </c>
      <c r="J62" s="1026" t="s">
        <v>692</v>
      </c>
      <c r="K62" s="1026" t="s">
        <v>1042</v>
      </c>
      <c r="L62" s="833" t="s">
        <v>986</v>
      </c>
      <c r="M62" s="1022">
        <f>N62+O62+P62+Q62+R62+S62+T62+U62+V62</f>
        <v>2.2</v>
      </c>
      <c r="N62" s="1022">
        <v>2.2</v>
      </c>
      <c r="O62" s="1022"/>
      <c r="P62" s="1022"/>
      <c r="Q62" s="1022"/>
      <c r="R62" s="1022"/>
      <c r="S62" s="1022"/>
      <c r="T62" s="1022"/>
      <c r="U62" s="1028"/>
      <c r="V62" s="1028"/>
    </row>
    <row r="63" spans="1:22" ht="17.25">
      <c r="A63" s="677" t="s">
        <v>249</v>
      </c>
      <c r="B63" s="682"/>
      <c r="C63" s="682"/>
      <c r="D63" s="682"/>
      <c r="E63" s="683">
        <f>E62</f>
        <v>0.9</v>
      </c>
      <c r="F63" s="682"/>
      <c r="G63" s="682"/>
      <c r="H63" s="682"/>
      <c r="I63" s="682"/>
      <c r="J63" s="682"/>
      <c r="K63" s="682"/>
      <c r="L63" s="682"/>
      <c r="M63" s="683">
        <f>M62</f>
        <v>2.2</v>
      </c>
      <c r="N63" s="683">
        <f aca="true" t="shared" si="11" ref="N63:V63">N62</f>
        <v>2.2</v>
      </c>
      <c r="O63" s="683">
        <f t="shared" si="11"/>
        <v>0</v>
      </c>
      <c r="P63" s="683">
        <f t="shared" si="11"/>
        <v>0</v>
      </c>
      <c r="Q63" s="683">
        <f t="shared" si="11"/>
        <v>0</v>
      </c>
      <c r="R63" s="683">
        <f t="shared" si="11"/>
        <v>0</v>
      </c>
      <c r="S63" s="683">
        <f t="shared" si="11"/>
        <v>0</v>
      </c>
      <c r="T63" s="683">
        <f t="shared" si="11"/>
        <v>0</v>
      </c>
      <c r="U63" s="683">
        <f t="shared" si="11"/>
        <v>0</v>
      </c>
      <c r="V63" s="683">
        <f t="shared" si="11"/>
        <v>0</v>
      </c>
    </row>
    <row r="64" spans="1:22" ht="21">
      <c r="A64" s="407" t="s">
        <v>143</v>
      </c>
      <c r="B64" s="408"/>
      <c r="C64" s="409"/>
      <c r="D64" s="850"/>
      <c r="E64" s="851">
        <f>E63+E60+E54+E50+E38+E35+E30+E22+E12</f>
        <v>20.700000000000003</v>
      </c>
      <c r="F64" s="851"/>
      <c r="G64" s="851"/>
      <c r="H64" s="851"/>
      <c r="I64" s="851"/>
      <c r="J64" s="851"/>
      <c r="K64" s="851"/>
      <c r="L64" s="851"/>
      <c r="M64" s="851">
        <f aca="true" t="shared" si="12" ref="M64:V64">M63+M60+M54+M50+M38+M35+M30+M22+M12</f>
        <v>82.5</v>
      </c>
      <c r="N64" s="851">
        <f t="shared" si="12"/>
        <v>57.599999999999994</v>
      </c>
      <c r="O64" s="851">
        <f t="shared" si="12"/>
        <v>9.100000000000001</v>
      </c>
      <c r="P64" s="851">
        <f t="shared" si="12"/>
        <v>0</v>
      </c>
      <c r="Q64" s="851">
        <f t="shared" si="12"/>
        <v>11.8</v>
      </c>
      <c r="R64" s="851">
        <f t="shared" si="12"/>
        <v>4</v>
      </c>
      <c r="S64" s="851">
        <f t="shared" si="12"/>
        <v>0</v>
      </c>
      <c r="T64" s="851">
        <f t="shared" si="12"/>
        <v>0</v>
      </c>
      <c r="U64" s="851">
        <f t="shared" si="12"/>
        <v>0</v>
      </c>
      <c r="V64" s="851">
        <f t="shared" si="12"/>
        <v>0</v>
      </c>
    </row>
    <row r="66" spans="1:13" ht="15.75" customHeight="1">
      <c r="A66" s="852"/>
      <c r="B66" s="854"/>
      <c r="C66" s="854"/>
      <c r="D66" s="854"/>
      <c r="E66" s="854"/>
      <c r="F66" s="854" t="s">
        <v>322</v>
      </c>
      <c r="G66" s="854"/>
      <c r="H66" s="854"/>
      <c r="I66" s="854"/>
      <c r="J66" s="854"/>
      <c r="K66" s="854"/>
      <c r="L66" s="854"/>
      <c r="M66" s="853"/>
    </row>
    <row r="67" spans="1:13" ht="21">
      <c r="A67" s="852"/>
      <c r="B67" s="854"/>
      <c r="C67" s="854" t="s">
        <v>960</v>
      </c>
      <c r="D67" s="854"/>
      <c r="E67" s="854"/>
      <c r="F67" s="854"/>
      <c r="G67" s="854"/>
      <c r="H67" s="854"/>
      <c r="I67" s="854"/>
      <c r="J67" s="854"/>
      <c r="K67" s="854"/>
      <c r="L67" s="854"/>
      <c r="M67" s="853"/>
    </row>
    <row r="68" spans="1:14" ht="18" customHeight="1">
      <c r="A68" s="855" t="s">
        <v>226</v>
      </c>
      <c r="B68" s="2623" t="s">
        <v>323</v>
      </c>
      <c r="C68" s="2623" t="s">
        <v>1090</v>
      </c>
      <c r="D68" s="2623" t="s">
        <v>666</v>
      </c>
      <c r="E68" s="2623" t="s">
        <v>118</v>
      </c>
      <c r="F68" s="2623" t="s">
        <v>1091</v>
      </c>
      <c r="G68" s="1032" t="s">
        <v>1092</v>
      </c>
      <c r="H68" s="2623" t="s">
        <v>1093</v>
      </c>
      <c r="I68" s="2623"/>
      <c r="J68" s="2623"/>
      <c r="K68" s="2623"/>
      <c r="L68" s="2623"/>
      <c r="M68" s="2623" t="s">
        <v>1094</v>
      </c>
      <c r="N68" s="2625" t="s">
        <v>1095</v>
      </c>
    </row>
    <row r="69" spans="1:14" ht="18">
      <c r="A69" s="855" t="s">
        <v>953</v>
      </c>
      <c r="B69" s="2623"/>
      <c r="C69" s="2623"/>
      <c r="D69" s="2623"/>
      <c r="E69" s="2623"/>
      <c r="F69" s="2623"/>
      <c r="G69" s="2623" t="s">
        <v>471</v>
      </c>
      <c r="H69" s="2623" t="s">
        <v>1096</v>
      </c>
      <c r="I69" s="2623" t="s">
        <v>328</v>
      </c>
      <c r="J69" s="2623" t="s">
        <v>1097</v>
      </c>
      <c r="K69" s="2623" t="s">
        <v>1098</v>
      </c>
      <c r="L69" s="2623" t="s">
        <v>197</v>
      </c>
      <c r="M69" s="2623"/>
      <c r="N69" s="2625"/>
    </row>
    <row r="70" spans="1:14" ht="15">
      <c r="A70" s="856">
        <v>1</v>
      </c>
      <c r="B70" s="2623"/>
      <c r="C70" s="2623"/>
      <c r="D70" s="2623"/>
      <c r="E70" s="2623"/>
      <c r="F70" s="2623"/>
      <c r="G70" s="2623"/>
      <c r="H70" s="2623"/>
      <c r="I70" s="2623"/>
      <c r="J70" s="2623"/>
      <c r="K70" s="2623"/>
      <c r="L70" s="2623"/>
      <c r="M70" s="2623"/>
      <c r="N70" s="2625"/>
    </row>
    <row r="71" spans="1:13" ht="22.5" customHeight="1">
      <c r="A71" s="2601" t="s">
        <v>125</v>
      </c>
      <c r="B71" s="2602"/>
      <c r="C71" s="2602"/>
      <c r="D71" s="2602"/>
      <c r="E71" s="2602"/>
      <c r="F71" s="2602"/>
      <c r="G71" s="2602"/>
      <c r="H71" s="2602"/>
      <c r="I71" s="2602"/>
      <c r="J71" s="2602"/>
      <c r="K71" s="2602"/>
      <c r="L71" s="2602"/>
      <c r="M71" s="2603"/>
    </row>
    <row r="72" spans="1:14" ht="15">
      <c r="A72" s="685">
        <v>1</v>
      </c>
      <c r="B72" s="1036" t="s">
        <v>1116</v>
      </c>
      <c r="C72" s="1036">
        <v>13</v>
      </c>
      <c r="D72" s="1036" t="s">
        <v>958</v>
      </c>
      <c r="E72" s="1037">
        <v>0.7</v>
      </c>
      <c r="F72" s="1036" t="s">
        <v>1117</v>
      </c>
      <c r="G72" s="1036" t="s">
        <v>1103</v>
      </c>
      <c r="H72" s="1036" t="s">
        <v>1118</v>
      </c>
      <c r="I72" s="1036" t="s">
        <v>337</v>
      </c>
      <c r="J72" s="1036">
        <v>11</v>
      </c>
      <c r="K72" s="1036">
        <v>1.5</v>
      </c>
      <c r="L72" s="1056" t="s">
        <v>1119</v>
      </c>
      <c r="M72" s="1043" t="s">
        <v>1120</v>
      </c>
      <c r="N72" s="1036">
        <v>2027</v>
      </c>
    </row>
    <row r="73" spans="1:13" ht="17.25">
      <c r="A73" s="591" t="s">
        <v>249</v>
      </c>
      <c r="B73" s="591"/>
      <c r="C73" s="591"/>
      <c r="D73" s="861"/>
      <c r="E73" s="591">
        <f>E72</f>
        <v>0.7</v>
      </c>
      <c r="F73" s="591"/>
      <c r="G73" s="591"/>
      <c r="H73" s="591"/>
      <c r="I73" s="591"/>
      <c r="J73" s="591"/>
      <c r="K73" s="591"/>
      <c r="L73" s="592"/>
      <c r="M73" s="591"/>
    </row>
    <row r="74" spans="1:13" ht="18">
      <c r="A74" s="2601" t="s">
        <v>702</v>
      </c>
      <c r="B74" s="2602"/>
      <c r="C74" s="2602"/>
      <c r="D74" s="2602"/>
      <c r="E74" s="2602"/>
      <c r="F74" s="2602"/>
      <c r="G74" s="2602"/>
      <c r="H74" s="2602"/>
      <c r="I74" s="2602"/>
      <c r="J74" s="2602"/>
      <c r="K74" s="2602"/>
      <c r="L74" s="2602"/>
      <c r="M74" s="2603"/>
    </row>
    <row r="75" spans="1:14" ht="18">
      <c r="A75" s="833">
        <v>1</v>
      </c>
      <c r="B75" s="1001" t="s">
        <v>1099</v>
      </c>
      <c r="C75" s="1001">
        <v>1</v>
      </c>
      <c r="D75" s="1001">
        <v>6</v>
      </c>
      <c r="E75" s="1034">
        <v>0.8</v>
      </c>
      <c r="F75" s="1002" t="s">
        <v>752</v>
      </c>
      <c r="G75" s="1001" t="s">
        <v>1043</v>
      </c>
      <c r="H75" s="1001" t="s">
        <v>718</v>
      </c>
      <c r="I75" s="1001" t="s">
        <v>337</v>
      </c>
      <c r="J75" s="1001">
        <v>6200</v>
      </c>
      <c r="K75" s="1002">
        <v>1</v>
      </c>
      <c r="L75" s="1001" t="s">
        <v>1072</v>
      </c>
      <c r="M75" s="1033" t="s">
        <v>1073</v>
      </c>
      <c r="N75" s="1035">
        <v>2026</v>
      </c>
    </row>
    <row r="76" spans="1:14" ht="18">
      <c r="A76" s="833">
        <v>2</v>
      </c>
      <c r="B76" s="1001" t="s">
        <v>1099</v>
      </c>
      <c r="C76" s="1001">
        <v>1</v>
      </c>
      <c r="D76" s="1001" t="s">
        <v>765</v>
      </c>
      <c r="E76" s="1034">
        <v>1</v>
      </c>
      <c r="F76" s="1002" t="s">
        <v>752</v>
      </c>
      <c r="G76" s="1001" t="s">
        <v>1043</v>
      </c>
      <c r="H76" s="1001" t="s">
        <v>947</v>
      </c>
      <c r="I76" s="1001" t="s">
        <v>337</v>
      </c>
      <c r="J76" s="1001">
        <v>7000</v>
      </c>
      <c r="K76" s="1002">
        <v>1</v>
      </c>
      <c r="L76" s="1001" t="s">
        <v>1072</v>
      </c>
      <c r="M76" s="1033" t="s">
        <v>1074</v>
      </c>
      <c r="N76" s="1035">
        <v>2026</v>
      </c>
    </row>
    <row r="77" spans="1:14" ht="18">
      <c r="A77" s="833">
        <v>3</v>
      </c>
      <c r="B77" s="1001" t="s">
        <v>1033</v>
      </c>
      <c r="C77" s="1001">
        <v>3</v>
      </c>
      <c r="D77" s="1001" t="s">
        <v>1075</v>
      </c>
      <c r="E77" s="1034">
        <v>0.7</v>
      </c>
      <c r="F77" s="1002" t="s">
        <v>752</v>
      </c>
      <c r="G77" s="1001" t="s">
        <v>1043</v>
      </c>
      <c r="H77" s="1001" t="s">
        <v>1076</v>
      </c>
      <c r="I77" s="1001" t="s">
        <v>337</v>
      </c>
      <c r="J77" s="1001">
        <v>6000</v>
      </c>
      <c r="K77" s="1002">
        <v>1</v>
      </c>
      <c r="L77" s="1001" t="s">
        <v>1072</v>
      </c>
      <c r="M77" s="1033" t="s">
        <v>1077</v>
      </c>
      <c r="N77" s="1035">
        <v>2026</v>
      </c>
    </row>
    <row r="78" spans="1:14" ht="18">
      <c r="A78" s="833">
        <v>4</v>
      </c>
      <c r="B78" s="1001" t="s">
        <v>1033</v>
      </c>
      <c r="C78" s="1036">
        <v>3</v>
      </c>
      <c r="D78" s="1036" t="s">
        <v>1078</v>
      </c>
      <c r="E78" s="1037">
        <v>0.9</v>
      </c>
      <c r="F78" s="1002" t="s">
        <v>764</v>
      </c>
      <c r="G78" s="1001" t="s">
        <v>1043</v>
      </c>
      <c r="H78" s="1001" t="s">
        <v>1076</v>
      </c>
      <c r="I78" s="1001" t="s">
        <v>337</v>
      </c>
      <c r="J78" s="1001">
        <v>6000</v>
      </c>
      <c r="K78" s="1002">
        <v>1</v>
      </c>
      <c r="L78" s="1001" t="s">
        <v>1072</v>
      </c>
      <c r="M78" s="1033" t="s">
        <v>1079</v>
      </c>
      <c r="N78" s="1035">
        <v>2026</v>
      </c>
    </row>
    <row r="79" spans="1:14" ht="18">
      <c r="A79" s="833">
        <v>5</v>
      </c>
      <c r="B79" s="1001" t="s">
        <v>1100</v>
      </c>
      <c r="C79" s="1001">
        <v>4</v>
      </c>
      <c r="D79" s="1001" t="s">
        <v>1080</v>
      </c>
      <c r="E79" s="1034">
        <v>1</v>
      </c>
      <c r="F79" s="1002" t="s">
        <v>1065</v>
      </c>
      <c r="G79" s="1001" t="s">
        <v>1043</v>
      </c>
      <c r="H79" s="1001" t="s">
        <v>967</v>
      </c>
      <c r="I79" s="1001" t="s">
        <v>337</v>
      </c>
      <c r="J79" s="1001">
        <v>7500</v>
      </c>
      <c r="K79" s="1002">
        <v>1</v>
      </c>
      <c r="L79" s="1001" t="s">
        <v>1072</v>
      </c>
      <c r="M79" s="1033" t="s">
        <v>1081</v>
      </c>
      <c r="N79" s="1035">
        <v>2026</v>
      </c>
    </row>
    <row r="80" spans="1:14" ht="18">
      <c r="A80" s="833">
        <v>6</v>
      </c>
      <c r="B80" s="1001" t="s">
        <v>1100</v>
      </c>
      <c r="C80" s="1001">
        <v>4</v>
      </c>
      <c r="D80" s="1001">
        <v>27</v>
      </c>
      <c r="E80" s="1034">
        <v>0.9</v>
      </c>
      <c r="F80" s="1002" t="s">
        <v>1065</v>
      </c>
      <c r="G80" s="1001" t="s">
        <v>1043</v>
      </c>
      <c r="H80" s="1001" t="s">
        <v>1082</v>
      </c>
      <c r="I80" s="1001" t="s">
        <v>337</v>
      </c>
      <c r="J80" s="1001">
        <v>15500</v>
      </c>
      <c r="K80" s="1002">
        <v>1</v>
      </c>
      <c r="L80" s="1001" t="s">
        <v>1083</v>
      </c>
      <c r="M80" s="1033" t="s">
        <v>1084</v>
      </c>
      <c r="N80" s="1035">
        <v>2026</v>
      </c>
    </row>
    <row r="81" spans="1:14" ht="18">
      <c r="A81" s="833">
        <v>7</v>
      </c>
      <c r="B81" s="1001" t="s">
        <v>1100</v>
      </c>
      <c r="C81" s="1001">
        <v>8</v>
      </c>
      <c r="D81" s="1001" t="s">
        <v>1080</v>
      </c>
      <c r="E81" s="1034">
        <v>0.8</v>
      </c>
      <c r="F81" s="1002" t="s">
        <v>752</v>
      </c>
      <c r="G81" s="1001" t="s">
        <v>1043</v>
      </c>
      <c r="H81" s="1001" t="s">
        <v>948</v>
      </c>
      <c r="I81" s="1001" t="s">
        <v>337</v>
      </c>
      <c r="J81" s="1038">
        <v>8000</v>
      </c>
      <c r="K81" s="1039">
        <v>1.5</v>
      </c>
      <c r="L81" s="1038" t="s">
        <v>1072</v>
      </c>
      <c r="M81" s="1033" t="s">
        <v>1085</v>
      </c>
      <c r="N81" s="1040">
        <v>2027</v>
      </c>
    </row>
    <row r="82" spans="1:14" ht="18">
      <c r="A82" s="833">
        <v>8</v>
      </c>
      <c r="B82" s="1001" t="s">
        <v>1100</v>
      </c>
      <c r="C82" s="1001">
        <v>8</v>
      </c>
      <c r="D82" s="1001" t="s">
        <v>1086</v>
      </c>
      <c r="E82" s="1034">
        <v>0.8</v>
      </c>
      <c r="F82" s="1002" t="s">
        <v>752</v>
      </c>
      <c r="G82" s="1001" t="s">
        <v>1043</v>
      </c>
      <c r="H82" s="1001" t="s">
        <v>948</v>
      </c>
      <c r="I82" s="1001" t="s">
        <v>337</v>
      </c>
      <c r="J82" s="1038">
        <v>8000</v>
      </c>
      <c r="K82" s="1039">
        <v>1.5</v>
      </c>
      <c r="L82" s="1038" t="s">
        <v>1072</v>
      </c>
      <c r="M82" s="1033" t="s">
        <v>1087</v>
      </c>
      <c r="N82" s="1040">
        <v>2027</v>
      </c>
    </row>
    <row r="83" spans="1:14" ht="18">
      <c r="A83" s="833">
        <v>9</v>
      </c>
      <c r="B83" s="1001" t="s">
        <v>1034</v>
      </c>
      <c r="C83" s="1001">
        <v>14</v>
      </c>
      <c r="D83" s="1001">
        <v>15</v>
      </c>
      <c r="E83" s="1034">
        <v>0.8</v>
      </c>
      <c r="F83" s="1002" t="s">
        <v>763</v>
      </c>
      <c r="G83" s="1001" t="s">
        <v>1043</v>
      </c>
      <c r="H83" s="1001" t="s">
        <v>768</v>
      </c>
      <c r="I83" s="1001" t="s">
        <v>337</v>
      </c>
      <c r="J83" s="1038">
        <v>7000</v>
      </c>
      <c r="K83" s="1039">
        <v>1.5</v>
      </c>
      <c r="L83" s="1038" t="s">
        <v>1088</v>
      </c>
      <c r="M83" s="1033" t="s">
        <v>1089</v>
      </c>
      <c r="N83" s="1040">
        <v>2027</v>
      </c>
    </row>
    <row r="84" spans="1:13" ht="17.25">
      <c r="A84" s="591" t="s">
        <v>249</v>
      </c>
      <c r="B84" s="593"/>
      <c r="C84" s="593"/>
      <c r="D84" s="868"/>
      <c r="E84" s="594">
        <f>E83+E82+E81+E80+E79+E78+E77+E76+E75</f>
        <v>7.700000000000001</v>
      </c>
      <c r="F84" s="594"/>
      <c r="G84" s="594"/>
      <c r="H84" s="594"/>
      <c r="I84" s="594"/>
      <c r="J84" s="594"/>
      <c r="K84" s="594"/>
      <c r="L84" s="595"/>
      <c r="M84" s="594"/>
    </row>
    <row r="85" spans="1:13" ht="18">
      <c r="A85" s="2601" t="s">
        <v>705</v>
      </c>
      <c r="B85" s="2602"/>
      <c r="C85" s="2602"/>
      <c r="D85" s="2602"/>
      <c r="E85" s="2602"/>
      <c r="F85" s="2602"/>
      <c r="G85" s="2602"/>
      <c r="H85" s="2602"/>
      <c r="I85" s="2602"/>
      <c r="J85" s="2602"/>
      <c r="K85" s="2602"/>
      <c r="L85" s="2602"/>
      <c r="M85" s="2603"/>
    </row>
    <row r="86" spans="1:14" ht="15">
      <c r="A86" s="685"/>
      <c r="B86" s="1036" t="s">
        <v>1133</v>
      </c>
      <c r="C86" s="1036">
        <v>13</v>
      </c>
      <c r="D86" s="1036">
        <v>14</v>
      </c>
      <c r="E86" s="1037">
        <v>1.8</v>
      </c>
      <c r="F86" s="1036" t="s">
        <v>139</v>
      </c>
      <c r="G86" s="1036" t="s">
        <v>1103</v>
      </c>
      <c r="H86" s="1036" t="s">
        <v>1134</v>
      </c>
      <c r="I86" s="1036" t="s">
        <v>337</v>
      </c>
      <c r="J86" s="1036">
        <v>8.5</v>
      </c>
      <c r="K86" s="1036">
        <v>1</v>
      </c>
      <c r="L86" s="1036" t="s">
        <v>201</v>
      </c>
      <c r="M86" s="1041" t="s">
        <v>1135</v>
      </c>
      <c r="N86" s="1036">
        <v>2027</v>
      </c>
    </row>
    <row r="87" spans="1:14" ht="15">
      <c r="A87" s="685"/>
      <c r="B87" s="1036" t="s">
        <v>1136</v>
      </c>
      <c r="C87" s="1036">
        <v>21</v>
      </c>
      <c r="D87" s="1036" t="s">
        <v>955</v>
      </c>
      <c r="E87" s="1037">
        <v>0.5</v>
      </c>
      <c r="F87" s="1036" t="s">
        <v>127</v>
      </c>
      <c r="G87" s="1036" t="s">
        <v>1103</v>
      </c>
      <c r="H87" s="1036" t="s">
        <v>31</v>
      </c>
      <c r="I87" s="1036" t="s">
        <v>337</v>
      </c>
      <c r="J87" s="1036">
        <v>15</v>
      </c>
      <c r="K87" s="1036">
        <v>1.5</v>
      </c>
      <c r="L87" s="1036" t="s">
        <v>1119</v>
      </c>
      <c r="M87" s="1042" t="s">
        <v>1137</v>
      </c>
      <c r="N87" s="1036">
        <v>2027</v>
      </c>
    </row>
    <row r="88" spans="1:13" ht="17.25">
      <c r="A88" s="591" t="s">
        <v>249</v>
      </c>
      <c r="B88" s="591"/>
      <c r="C88" s="591"/>
      <c r="D88" s="861"/>
      <c r="E88" s="591">
        <f>E87+E86</f>
        <v>2.3</v>
      </c>
      <c r="F88" s="591"/>
      <c r="G88" s="591"/>
      <c r="H88" s="591"/>
      <c r="I88" s="591"/>
      <c r="J88" s="591"/>
      <c r="K88" s="591"/>
      <c r="L88" s="592"/>
      <c r="M88" s="591"/>
    </row>
    <row r="89" spans="1:13" ht="18">
      <c r="A89" s="2619" t="s">
        <v>138</v>
      </c>
      <c r="B89" s="2620"/>
      <c r="C89" s="2620"/>
      <c r="D89" s="2620"/>
      <c r="E89" s="2620"/>
      <c r="F89" s="2620"/>
      <c r="G89" s="2620"/>
      <c r="H89" s="2620"/>
      <c r="I89" s="2620"/>
      <c r="J89" s="2620"/>
      <c r="K89" s="2620"/>
      <c r="L89" s="2620"/>
      <c r="M89" s="2621"/>
    </row>
    <row r="90" spans="1:13" ht="17.25">
      <c r="A90" s="864">
        <v>1</v>
      </c>
      <c r="B90" s="867"/>
      <c r="C90" s="867"/>
      <c r="D90" s="867"/>
      <c r="E90" s="871"/>
      <c r="F90" s="867"/>
      <c r="G90" s="867"/>
      <c r="H90" s="859"/>
      <c r="I90" s="867"/>
      <c r="J90" s="867"/>
      <c r="K90" s="865"/>
      <c r="L90" s="688"/>
      <c r="M90" s="687"/>
    </row>
    <row r="91" spans="1:13" ht="18">
      <c r="A91" s="596"/>
      <c r="B91" s="589"/>
      <c r="C91" s="589"/>
      <c r="D91" s="861"/>
      <c r="E91" s="591">
        <f>E90</f>
        <v>0</v>
      </c>
      <c r="F91" s="589"/>
      <c r="G91" s="589"/>
      <c r="H91" s="589"/>
      <c r="I91" s="589"/>
      <c r="J91" s="589"/>
      <c r="K91" s="589"/>
      <c r="L91" s="590"/>
      <c r="M91" s="589"/>
    </row>
    <row r="92" spans="1:13" ht="18">
      <c r="A92" s="2601" t="s">
        <v>708</v>
      </c>
      <c r="B92" s="2602"/>
      <c r="C92" s="2602"/>
      <c r="D92" s="2602"/>
      <c r="E92" s="2602"/>
      <c r="F92" s="2602"/>
      <c r="G92" s="2602"/>
      <c r="H92" s="2602"/>
      <c r="I92" s="2602"/>
      <c r="J92" s="2602"/>
      <c r="K92" s="2602"/>
      <c r="L92" s="2602"/>
      <c r="M92" s="2603"/>
    </row>
    <row r="93" spans="1:14" ht="26.25">
      <c r="A93" s="1045">
        <v>1</v>
      </c>
      <c r="B93" s="1046" t="s">
        <v>1101</v>
      </c>
      <c r="C93" s="1046">
        <v>8</v>
      </c>
      <c r="D93" s="1046" t="s">
        <v>1102</v>
      </c>
      <c r="E93" s="1047">
        <v>1</v>
      </c>
      <c r="F93" s="1046" t="s">
        <v>769</v>
      </c>
      <c r="G93" s="1046" t="s">
        <v>1103</v>
      </c>
      <c r="H93" s="1046" t="s">
        <v>1104</v>
      </c>
      <c r="I93" s="1046" t="s">
        <v>337</v>
      </c>
      <c r="J93" s="1046">
        <v>11</v>
      </c>
      <c r="K93" s="1046">
        <v>1.5</v>
      </c>
      <c r="L93" s="1046" t="s">
        <v>201</v>
      </c>
      <c r="M93" s="1044" t="s">
        <v>1105</v>
      </c>
      <c r="N93" s="1046">
        <v>2026</v>
      </c>
    </row>
    <row r="94" spans="1:14" ht="26.25">
      <c r="A94" s="1045">
        <v>2</v>
      </c>
      <c r="B94" s="1046" t="s">
        <v>1101</v>
      </c>
      <c r="C94" s="1046">
        <v>8</v>
      </c>
      <c r="D94" s="1046" t="s">
        <v>771</v>
      </c>
      <c r="E94" s="1047">
        <v>1</v>
      </c>
      <c r="F94" s="1046" t="s">
        <v>769</v>
      </c>
      <c r="G94" s="1046" t="s">
        <v>1103</v>
      </c>
      <c r="H94" s="1046" t="s">
        <v>1106</v>
      </c>
      <c r="I94" s="1046" t="s">
        <v>337</v>
      </c>
      <c r="J94" s="1046">
        <v>12</v>
      </c>
      <c r="K94" s="1046">
        <v>1.5</v>
      </c>
      <c r="L94" s="1046" t="s">
        <v>201</v>
      </c>
      <c r="M94" s="1044" t="s">
        <v>1105</v>
      </c>
      <c r="N94" s="1046">
        <v>2026</v>
      </c>
    </row>
    <row r="95" spans="1:14" ht="39">
      <c r="A95" s="1045">
        <v>3</v>
      </c>
      <c r="B95" s="1046" t="s">
        <v>1107</v>
      </c>
      <c r="C95" s="1046">
        <v>9</v>
      </c>
      <c r="D95" s="1046" t="s">
        <v>1108</v>
      </c>
      <c r="E95" s="1047">
        <v>0.7</v>
      </c>
      <c r="F95" s="1046" t="s">
        <v>769</v>
      </c>
      <c r="G95" s="1046" t="s">
        <v>1103</v>
      </c>
      <c r="H95" s="1046" t="s">
        <v>1109</v>
      </c>
      <c r="I95" s="1046" t="s">
        <v>337</v>
      </c>
      <c r="J95" s="1046">
        <v>10</v>
      </c>
      <c r="K95" s="1046">
        <v>1.5</v>
      </c>
      <c r="L95" s="1046" t="s">
        <v>201</v>
      </c>
      <c r="M95" s="1044" t="s">
        <v>1110</v>
      </c>
      <c r="N95" s="1046">
        <v>2026</v>
      </c>
    </row>
    <row r="96" spans="1:13" ht="18">
      <c r="A96" s="596" t="s">
        <v>249</v>
      </c>
      <c r="B96" s="589"/>
      <c r="C96" s="589"/>
      <c r="D96" s="861"/>
      <c r="E96" s="591">
        <f>E95+E94+E93</f>
        <v>2.7</v>
      </c>
      <c r="F96" s="589"/>
      <c r="G96" s="589"/>
      <c r="H96" s="589"/>
      <c r="I96" s="589"/>
      <c r="J96" s="589"/>
      <c r="K96" s="589"/>
      <c r="L96" s="590"/>
      <c r="M96" s="589"/>
    </row>
    <row r="97" spans="1:13" ht="18">
      <c r="A97" s="2601" t="s">
        <v>137</v>
      </c>
      <c r="B97" s="2604"/>
      <c r="C97" s="2604"/>
      <c r="D97" s="2604"/>
      <c r="E97" s="2604"/>
      <c r="F97" s="2604"/>
      <c r="G97" s="2604"/>
      <c r="H97" s="2604"/>
      <c r="I97" s="2604"/>
      <c r="J97" s="2604"/>
      <c r="K97" s="2604"/>
      <c r="L97" s="2604"/>
      <c r="M97" s="2605"/>
    </row>
    <row r="98" spans="1:14" ht="17.25">
      <c r="A98" s="1063">
        <v>1</v>
      </c>
      <c r="B98" s="1052" t="s">
        <v>1111</v>
      </c>
      <c r="C98" s="1052">
        <v>1</v>
      </c>
      <c r="D98" s="1052">
        <v>80</v>
      </c>
      <c r="E98" s="1053">
        <v>0.9</v>
      </c>
      <c r="F98" s="1052" t="s">
        <v>770</v>
      </c>
      <c r="G98" s="1052" t="s">
        <v>983</v>
      </c>
      <c r="H98" s="1052" t="s">
        <v>218</v>
      </c>
      <c r="I98" s="1052" t="s">
        <v>337</v>
      </c>
      <c r="J98" s="1052">
        <v>15</v>
      </c>
      <c r="K98" s="1052">
        <v>1</v>
      </c>
      <c r="L98" s="1054" t="s">
        <v>1112</v>
      </c>
      <c r="M98" s="1055"/>
      <c r="N98" s="1052">
        <v>2026</v>
      </c>
    </row>
    <row r="99" spans="1:14" ht="17.25">
      <c r="A99" s="1063">
        <v>2</v>
      </c>
      <c r="B99" s="1052" t="s">
        <v>1111</v>
      </c>
      <c r="C99" s="1052">
        <v>1</v>
      </c>
      <c r="D99" s="1052" t="s">
        <v>1113</v>
      </c>
      <c r="E99" s="1053">
        <v>0.9</v>
      </c>
      <c r="F99" s="1052" t="s">
        <v>770</v>
      </c>
      <c r="G99" s="1052" t="s">
        <v>983</v>
      </c>
      <c r="H99" s="1052" t="s">
        <v>1109</v>
      </c>
      <c r="I99" s="1052" t="s">
        <v>337</v>
      </c>
      <c r="J99" s="1052">
        <v>15.5</v>
      </c>
      <c r="K99" s="1052">
        <v>1</v>
      </c>
      <c r="L99" s="1054" t="s">
        <v>1112</v>
      </c>
      <c r="M99" s="1055" t="s">
        <v>1114</v>
      </c>
      <c r="N99" s="1052">
        <v>2026</v>
      </c>
    </row>
    <row r="100" spans="1:14" ht="17.25">
      <c r="A100" s="1063">
        <v>3</v>
      </c>
      <c r="B100" s="1052" t="s">
        <v>1111</v>
      </c>
      <c r="C100" s="1052">
        <v>1</v>
      </c>
      <c r="D100" s="1052" t="s">
        <v>1115</v>
      </c>
      <c r="E100" s="1053">
        <v>0.9</v>
      </c>
      <c r="F100" s="1052" t="s">
        <v>770</v>
      </c>
      <c r="G100" s="1052" t="s">
        <v>983</v>
      </c>
      <c r="H100" s="1052" t="s">
        <v>218</v>
      </c>
      <c r="I100" s="1052" t="s">
        <v>337</v>
      </c>
      <c r="J100" s="1052">
        <v>15.5</v>
      </c>
      <c r="K100" s="1052">
        <v>1</v>
      </c>
      <c r="L100" s="1054" t="s">
        <v>1112</v>
      </c>
      <c r="M100" s="1055"/>
      <c r="N100" s="1052">
        <v>2026</v>
      </c>
    </row>
    <row r="101" spans="1:13" ht="18">
      <c r="A101" s="596" t="s">
        <v>249</v>
      </c>
      <c r="B101" s="1048"/>
      <c r="C101" s="1048"/>
      <c r="D101" s="1049"/>
      <c r="E101" s="1050">
        <f>E100+E99+E98</f>
        <v>2.7</v>
      </c>
      <c r="F101" s="1048"/>
      <c r="G101" s="1048"/>
      <c r="H101" s="1048"/>
      <c r="I101" s="1048"/>
      <c r="J101" s="1048"/>
      <c r="K101" s="1048"/>
      <c r="L101" s="1051"/>
      <c r="M101" s="1048"/>
    </row>
    <row r="102" spans="1:13" ht="17.25">
      <c r="A102" s="2598" t="s">
        <v>760</v>
      </c>
      <c r="B102" s="2598"/>
      <c r="C102" s="2598"/>
      <c r="D102" s="2598"/>
      <c r="E102" s="2598"/>
      <c r="F102" s="2598"/>
      <c r="G102" s="2598"/>
      <c r="H102" s="2598"/>
      <c r="I102" s="2598"/>
      <c r="J102" s="2598"/>
      <c r="K102" s="2598"/>
      <c r="L102" s="2598"/>
      <c r="M102" s="2598"/>
    </row>
    <row r="103" spans="1:13" ht="17.25">
      <c r="A103" s="860">
        <v>1</v>
      </c>
      <c r="B103" s="857"/>
      <c r="C103" s="857"/>
      <c r="D103" s="857"/>
      <c r="E103" s="858"/>
      <c r="F103" s="857"/>
      <c r="G103" s="857"/>
      <c r="H103" s="859"/>
      <c r="I103" s="857"/>
      <c r="J103" s="857"/>
      <c r="K103" s="860"/>
      <c r="L103" s="686"/>
      <c r="M103" s="685"/>
    </row>
    <row r="104" spans="1:13" ht="18">
      <c r="A104" s="596" t="s">
        <v>249</v>
      </c>
      <c r="B104" s="689"/>
      <c r="C104" s="689"/>
      <c r="D104" s="862"/>
      <c r="E104" s="863">
        <f>E103</f>
        <v>0</v>
      </c>
      <c r="F104" s="689"/>
      <c r="G104" s="689"/>
      <c r="H104" s="689"/>
      <c r="I104" s="689"/>
      <c r="J104" s="689"/>
      <c r="K104" s="689"/>
      <c r="L104" s="690"/>
      <c r="M104" s="689"/>
    </row>
    <row r="105" spans="1:13" ht="18">
      <c r="A105" s="2601" t="s">
        <v>133</v>
      </c>
      <c r="B105" s="2602"/>
      <c r="C105" s="2602"/>
      <c r="D105" s="2602"/>
      <c r="E105" s="2602"/>
      <c r="F105" s="2602"/>
      <c r="G105" s="2602"/>
      <c r="H105" s="2602"/>
      <c r="I105" s="2602"/>
      <c r="J105" s="2602"/>
      <c r="K105" s="2602"/>
      <c r="L105" s="2602"/>
      <c r="M105" s="2603"/>
    </row>
    <row r="106" spans="1:14" ht="17.25">
      <c r="A106" s="1063">
        <v>1</v>
      </c>
      <c r="B106" s="1062" t="s">
        <v>964</v>
      </c>
      <c r="C106" s="1057">
        <v>16</v>
      </c>
      <c r="D106" s="1057" t="s">
        <v>1049</v>
      </c>
      <c r="E106" s="1058">
        <v>1.9</v>
      </c>
      <c r="F106" s="1057" t="s">
        <v>139</v>
      </c>
      <c r="G106" s="1057" t="s">
        <v>1103</v>
      </c>
      <c r="H106" s="1057" t="s">
        <v>1121</v>
      </c>
      <c r="I106" s="1057" t="s">
        <v>337</v>
      </c>
      <c r="J106" s="1057">
        <v>9.9</v>
      </c>
      <c r="K106" s="1057">
        <v>1.5</v>
      </c>
      <c r="L106" s="1057" t="s">
        <v>338</v>
      </c>
      <c r="M106" s="1061" t="s">
        <v>1122</v>
      </c>
      <c r="N106" s="1057">
        <v>2027</v>
      </c>
    </row>
    <row r="107" spans="1:14" ht="17.25">
      <c r="A107" s="1063">
        <v>2</v>
      </c>
      <c r="B107" s="1062" t="s">
        <v>964</v>
      </c>
      <c r="C107" s="1057">
        <v>16</v>
      </c>
      <c r="D107" s="1057" t="s">
        <v>1123</v>
      </c>
      <c r="E107" s="1058">
        <v>0.7</v>
      </c>
      <c r="F107" s="1059" t="s">
        <v>126</v>
      </c>
      <c r="G107" s="1057" t="s">
        <v>1103</v>
      </c>
      <c r="H107" s="1057" t="s">
        <v>1124</v>
      </c>
      <c r="I107" s="1057" t="s">
        <v>337</v>
      </c>
      <c r="J107" s="1057">
        <v>12.6</v>
      </c>
      <c r="K107" s="1057">
        <v>1</v>
      </c>
      <c r="L107" s="1057" t="s">
        <v>338</v>
      </c>
      <c r="M107" s="1061" t="s">
        <v>1125</v>
      </c>
      <c r="N107" s="1057">
        <v>2027</v>
      </c>
    </row>
    <row r="108" spans="1:14" ht="17.25">
      <c r="A108" s="1063">
        <v>3</v>
      </c>
      <c r="B108" s="1062" t="s">
        <v>964</v>
      </c>
      <c r="C108" s="1057">
        <v>15</v>
      </c>
      <c r="D108" s="1057" t="s">
        <v>762</v>
      </c>
      <c r="E108" s="1058">
        <v>0.3</v>
      </c>
      <c r="F108" s="1059" t="s">
        <v>126</v>
      </c>
      <c r="G108" s="1057" t="s">
        <v>1103</v>
      </c>
      <c r="H108" s="1057" t="s">
        <v>1126</v>
      </c>
      <c r="I108" s="1057" t="s">
        <v>337</v>
      </c>
      <c r="J108" s="1057">
        <v>11.8</v>
      </c>
      <c r="K108" s="1057">
        <v>0.5</v>
      </c>
      <c r="L108" s="1057" t="s">
        <v>338</v>
      </c>
      <c r="M108" s="1061" t="s">
        <v>1127</v>
      </c>
      <c r="N108" s="1057">
        <v>2027</v>
      </c>
    </row>
    <row r="109" spans="1:14" ht="17.25">
      <c r="A109" s="1063">
        <v>4</v>
      </c>
      <c r="B109" s="1062" t="s">
        <v>964</v>
      </c>
      <c r="C109" s="1057">
        <v>15</v>
      </c>
      <c r="D109" s="1057">
        <v>4</v>
      </c>
      <c r="E109" s="1058">
        <v>0.6</v>
      </c>
      <c r="F109" s="1059" t="s">
        <v>126</v>
      </c>
      <c r="G109" s="1057" t="s">
        <v>1103</v>
      </c>
      <c r="H109" s="1057" t="s">
        <v>1126</v>
      </c>
      <c r="I109" s="1057" t="s">
        <v>337</v>
      </c>
      <c r="J109" s="1057">
        <v>10.6</v>
      </c>
      <c r="K109" s="1057">
        <v>0.5</v>
      </c>
      <c r="L109" s="1057" t="s">
        <v>338</v>
      </c>
      <c r="M109" s="1061" t="s">
        <v>1128</v>
      </c>
      <c r="N109" s="1057">
        <v>2027</v>
      </c>
    </row>
    <row r="110" spans="1:14" ht="17.25">
      <c r="A110" s="1063">
        <v>5</v>
      </c>
      <c r="B110" s="1062" t="s">
        <v>964</v>
      </c>
      <c r="C110" s="1057">
        <v>15</v>
      </c>
      <c r="D110" s="1057" t="s">
        <v>759</v>
      </c>
      <c r="E110" s="1058">
        <v>0.5</v>
      </c>
      <c r="F110" s="1059" t="s">
        <v>126</v>
      </c>
      <c r="G110" s="1057" t="s">
        <v>1103</v>
      </c>
      <c r="H110" s="1057" t="s">
        <v>534</v>
      </c>
      <c r="I110" s="1057" t="s">
        <v>337</v>
      </c>
      <c r="J110" s="1057">
        <v>15.5</v>
      </c>
      <c r="K110" s="1057">
        <v>0.5</v>
      </c>
      <c r="L110" s="1057" t="s">
        <v>338</v>
      </c>
      <c r="M110" s="1061" t="s">
        <v>701</v>
      </c>
      <c r="N110" s="1057">
        <v>2027</v>
      </c>
    </row>
    <row r="111" spans="1:14" ht="17.25">
      <c r="A111" s="1063">
        <v>6</v>
      </c>
      <c r="B111" s="1062" t="s">
        <v>772</v>
      </c>
      <c r="C111" s="1057">
        <v>4</v>
      </c>
      <c r="D111" s="1057">
        <v>20</v>
      </c>
      <c r="E111" s="1058">
        <v>0.7</v>
      </c>
      <c r="F111" s="1057" t="s">
        <v>139</v>
      </c>
      <c r="G111" s="1057" t="s">
        <v>1103</v>
      </c>
      <c r="H111" s="1057" t="s">
        <v>706</v>
      </c>
      <c r="I111" s="1057" t="s">
        <v>337</v>
      </c>
      <c r="J111" s="1057">
        <v>9.8</v>
      </c>
      <c r="K111" s="1057">
        <v>0.5</v>
      </c>
      <c r="L111" s="1057" t="s">
        <v>338</v>
      </c>
      <c r="M111" s="1061" t="s">
        <v>1129</v>
      </c>
      <c r="N111" s="1057">
        <v>2027</v>
      </c>
    </row>
    <row r="112" spans="1:14" ht="17.25">
      <c r="A112" s="1063">
        <v>7</v>
      </c>
      <c r="B112" s="1062" t="s">
        <v>772</v>
      </c>
      <c r="C112" s="1057">
        <v>4</v>
      </c>
      <c r="D112" s="1057" t="s">
        <v>1102</v>
      </c>
      <c r="E112" s="1060">
        <v>1</v>
      </c>
      <c r="F112" s="1057" t="s">
        <v>139</v>
      </c>
      <c r="G112" s="1057" t="s">
        <v>1103</v>
      </c>
      <c r="H112" s="1057" t="s">
        <v>431</v>
      </c>
      <c r="I112" s="1057" t="s">
        <v>337</v>
      </c>
      <c r="J112" s="1057">
        <v>13.2</v>
      </c>
      <c r="K112" s="1057">
        <v>1.5</v>
      </c>
      <c r="L112" s="1057" t="s">
        <v>338</v>
      </c>
      <c r="M112" s="1061" t="s">
        <v>1130</v>
      </c>
      <c r="N112" s="1057">
        <v>2027</v>
      </c>
    </row>
    <row r="113" spans="1:13" ht="18">
      <c r="A113" s="596" t="s">
        <v>249</v>
      </c>
      <c r="B113" s="589"/>
      <c r="C113" s="589"/>
      <c r="D113" s="861"/>
      <c r="E113" s="872">
        <f>E112+E111+E110+E109+E108+E107+E106</f>
        <v>5.699999999999999</v>
      </c>
      <c r="F113" s="589"/>
      <c r="G113" s="589"/>
      <c r="H113" s="589"/>
      <c r="I113" s="589"/>
      <c r="J113" s="589"/>
      <c r="K113" s="589"/>
      <c r="L113" s="590"/>
      <c r="M113" s="589"/>
    </row>
    <row r="114" spans="1:13" ht="17.25">
      <c r="A114" s="2600" t="s">
        <v>707</v>
      </c>
      <c r="B114" s="2600"/>
      <c r="C114" s="2600"/>
      <c r="D114" s="2600"/>
      <c r="E114" s="2600"/>
      <c r="F114" s="2606"/>
      <c r="G114" s="2606"/>
      <c r="H114" s="2606"/>
      <c r="I114" s="2606"/>
      <c r="J114" s="2606"/>
      <c r="K114" s="2606"/>
      <c r="L114" s="2606"/>
      <c r="M114" s="2606"/>
    </row>
    <row r="115" spans="1:14" ht="17.25">
      <c r="A115" s="1063">
        <v>1</v>
      </c>
      <c r="B115" s="1052" t="s">
        <v>1138</v>
      </c>
      <c r="C115" s="1069">
        <v>7</v>
      </c>
      <c r="D115" s="1069" t="s">
        <v>1139</v>
      </c>
      <c r="E115" s="1070">
        <v>0.7</v>
      </c>
      <c r="F115" s="1065" t="s">
        <v>1140</v>
      </c>
      <c r="G115" s="1001" t="s">
        <v>1141</v>
      </c>
      <c r="H115" s="1001" t="s">
        <v>1142</v>
      </c>
      <c r="I115" s="1001" t="s">
        <v>337</v>
      </c>
      <c r="J115" s="1001">
        <v>8</v>
      </c>
      <c r="K115" s="1002">
        <v>1</v>
      </c>
      <c r="L115" s="1001" t="s">
        <v>338</v>
      </c>
      <c r="M115" s="1064" t="s">
        <v>767</v>
      </c>
      <c r="N115" s="1035">
        <v>2027</v>
      </c>
    </row>
    <row r="116" spans="1:14" ht="17.25">
      <c r="A116" s="1071">
        <v>2</v>
      </c>
      <c r="B116" s="1052" t="s">
        <v>1143</v>
      </c>
      <c r="C116" s="1069">
        <v>7</v>
      </c>
      <c r="D116" s="1069" t="s">
        <v>969</v>
      </c>
      <c r="E116" s="1070">
        <v>0.9</v>
      </c>
      <c r="F116" s="1065" t="s">
        <v>1117</v>
      </c>
      <c r="G116" s="1001" t="s">
        <v>1141</v>
      </c>
      <c r="H116" s="1001" t="s">
        <v>717</v>
      </c>
      <c r="I116" s="1001" t="s">
        <v>337</v>
      </c>
      <c r="J116" s="1001">
        <v>10</v>
      </c>
      <c r="K116" s="1002">
        <v>3</v>
      </c>
      <c r="L116" s="1001" t="s">
        <v>1072</v>
      </c>
      <c r="M116" s="1064"/>
      <c r="N116" s="1035">
        <v>2027</v>
      </c>
    </row>
    <row r="117" spans="1:13" ht="18">
      <c r="A117" s="1066" t="s">
        <v>249</v>
      </c>
      <c r="B117" s="1048"/>
      <c r="C117" s="1048"/>
      <c r="D117" s="1067"/>
      <c r="E117" s="1068">
        <f>E116+E115</f>
        <v>1.6</v>
      </c>
      <c r="F117" s="589"/>
      <c r="G117" s="589"/>
      <c r="H117" s="589"/>
      <c r="I117" s="589"/>
      <c r="J117" s="589"/>
      <c r="K117" s="589"/>
      <c r="L117" s="590"/>
      <c r="M117" s="589"/>
    </row>
    <row r="118" spans="1:13" ht="17.25">
      <c r="A118" s="2599" t="s">
        <v>142</v>
      </c>
      <c r="B118" s="2599"/>
      <c r="C118" s="2599"/>
      <c r="D118" s="2599"/>
      <c r="E118" s="2599"/>
      <c r="F118" s="2599"/>
      <c r="G118" s="2599"/>
      <c r="H118" s="2599"/>
      <c r="I118" s="2599"/>
      <c r="J118" s="2599"/>
      <c r="K118" s="2599"/>
      <c r="L118" s="2599"/>
      <c r="M118" s="2599"/>
    </row>
    <row r="119" spans="1:14" ht="17.25">
      <c r="A119" s="864">
        <v>1</v>
      </c>
      <c r="B119" s="1036" t="s">
        <v>1144</v>
      </c>
      <c r="C119" s="1036">
        <v>15</v>
      </c>
      <c r="D119" s="1036">
        <v>21</v>
      </c>
      <c r="E119" s="1037">
        <v>1</v>
      </c>
      <c r="F119" s="1036" t="s">
        <v>139</v>
      </c>
      <c r="G119" s="1036" t="s">
        <v>1103</v>
      </c>
      <c r="H119" s="1036" t="s">
        <v>966</v>
      </c>
      <c r="I119" s="1036" t="s">
        <v>337</v>
      </c>
      <c r="J119" s="1036">
        <v>8</v>
      </c>
      <c r="K119" s="1036">
        <v>1</v>
      </c>
      <c r="L119" s="1036" t="s">
        <v>201</v>
      </c>
      <c r="M119" s="1042" t="s">
        <v>701</v>
      </c>
      <c r="N119" s="1036">
        <v>2027</v>
      </c>
    </row>
    <row r="120" spans="1:13" ht="18">
      <c r="A120" s="1066" t="s">
        <v>249</v>
      </c>
      <c r="B120" s="589"/>
      <c r="C120" s="589"/>
      <c r="D120" s="866"/>
      <c r="E120" s="591">
        <f>E119</f>
        <v>1</v>
      </c>
      <c r="F120" s="589"/>
      <c r="G120" s="589"/>
      <c r="H120" s="589"/>
      <c r="I120" s="589"/>
      <c r="J120" s="589"/>
      <c r="K120" s="589"/>
      <c r="L120" s="590"/>
      <c r="M120" s="589"/>
    </row>
    <row r="121" spans="1:13" ht="17.25">
      <c r="A121" s="2600" t="s">
        <v>703</v>
      </c>
      <c r="B121" s="2600"/>
      <c r="C121" s="2600"/>
      <c r="D121" s="2600"/>
      <c r="E121" s="2600"/>
      <c r="F121" s="2600"/>
      <c r="G121" s="2600"/>
      <c r="H121" s="2600"/>
      <c r="I121" s="2600"/>
      <c r="J121" s="2600"/>
      <c r="K121" s="2600"/>
      <c r="L121" s="2600"/>
      <c r="M121" s="2600"/>
    </row>
    <row r="122" spans="1:14" ht="18">
      <c r="A122" s="1072">
        <v>1</v>
      </c>
      <c r="B122" s="1052" t="s">
        <v>1145</v>
      </c>
      <c r="C122" s="1069">
        <v>9</v>
      </c>
      <c r="D122" s="1069" t="s">
        <v>761</v>
      </c>
      <c r="E122" s="1073">
        <v>0.8</v>
      </c>
      <c r="F122" s="1069" t="s">
        <v>1146</v>
      </c>
      <c r="G122" s="1069" t="s">
        <v>1103</v>
      </c>
      <c r="H122" s="1069" t="s">
        <v>961</v>
      </c>
      <c r="I122" s="1069" t="s">
        <v>337</v>
      </c>
      <c r="J122" s="1069">
        <v>11.5</v>
      </c>
      <c r="K122" s="1069">
        <v>1</v>
      </c>
      <c r="L122" s="1069" t="s">
        <v>201</v>
      </c>
      <c r="M122" s="1074" t="s">
        <v>1147</v>
      </c>
      <c r="N122" s="1069">
        <v>2026</v>
      </c>
    </row>
    <row r="123" spans="1:14" ht="18">
      <c r="A123" s="1072">
        <v>2</v>
      </c>
      <c r="B123" s="1052" t="s">
        <v>1145</v>
      </c>
      <c r="C123" s="1069">
        <v>9</v>
      </c>
      <c r="D123" s="1069" t="s">
        <v>762</v>
      </c>
      <c r="E123" s="1073">
        <v>0.9</v>
      </c>
      <c r="F123" s="1069" t="s">
        <v>1146</v>
      </c>
      <c r="G123" s="1069" t="s">
        <v>1103</v>
      </c>
      <c r="H123" s="1069" t="s">
        <v>961</v>
      </c>
      <c r="I123" s="1069" t="s">
        <v>337</v>
      </c>
      <c r="J123" s="1069">
        <v>12.5</v>
      </c>
      <c r="K123" s="1069">
        <v>1</v>
      </c>
      <c r="L123" s="1069" t="s">
        <v>201</v>
      </c>
      <c r="M123" s="1074" t="s">
        <v>1148</v>
      </c>
      <c r="N123" s="1069">
        <v>2026</v>
      </c>
    </row>
    <row r="124" spans="1:14" ht="18">
      <c r="A124" s="1072">
        <v>3</v>
      </c>
      <c r="B124" s="1069" t="s">
        <v>1149</v>
      </c>
      <c r="C124" s="1069">
        <v>12</v>
      </c>
      <c r="D124" s="1069" t="s">
        <v>1150</v>
      </c>
      <c r="E124" s="1073">
        <v>0.9</v>
      </c>
      <c r="F124" s="1069" t="s">
        <v>1146</v>
      </c>
      <c r="G124" s="1069" t="s">
        <v>1103</v>
      </c>
      <c r="H124" s="1069" t="s">
        <v>961</v>
      </c>
      <c r="I124" s="1069" t="s">
        <v>337</v>
      </c>
      <c r="J124" s="1069">
        <v>10.5</v>
      </c>
      <c r="K124" s="1069">
        <v>1.5</v>
      </c>
      <c r="L124" s="1069" t="s">
        <v>201</v>
      </c>
      <c r="M124" s="1074" t="s">
        <v>1151</v>
      </c>
      <c r="N124" s="1069">
        <v>2026</v>
      </c>
    </row>
    <row r="125" spans="1:14" ht="18">
      <c r="A125" s="1072">
        <v>4</v>
      </c>
      <c r="B125" s="1069" t="s">
        <v>1149</v>
      </c>
      <c r="C125" s="1069">
        <v>12</v>
      </c>
      <c r="D125" s="1069" t="s">
        <v>1152</v>
      </c>
      <c r="E125" s="1073">
        <v>0.8</v>
      </c>
      <c r="F125" s="1069" t="s">
        <v>1146</v>
      </c>
      <c r="G125" s="1069" t="s">
        <v>1103</v>
      </c>
      <c r="H125" s="1069" t="s">
        <v>961</v>
      </c>
      <c r="I125" s="1069" t="s">
        <v>337</v>
      </c>
      <c r="J125" s="1069">
        <v>11.5</v>
      </c>
      <c r="K125" s="1069">
        <v>1.5</v>
      </c>
      <c r="L125" s="1069" t="s">
        <v>201</v>
      </c>
      <c r="M125" s="1074" t="s">
        <v>1153</v>
      </c>
      <c r="N125" s="1069">
        <v>2026</v>
      </c>
    </row>
    <row r="126" spans="1:14" ht="18">
      <c r="A126" s="1072">
        <v>5</v>
      </c>
      <c r="B126" s="1069" t="s">
        <v>1154</v>
      </c>
      <c r="C126" s="1069">
        <v>18</v>
      </c>
      <c r="D126" s="1069" t="s">
        <v>1155</v>
      </c>
      <c r="E126" s="1073">
        <v>0.6000000000000001</v>
      </c>
      <c r="F126" s="1069" t="s">
        <v>1146</v>
      </c>
      <c r="G126" s="1069" t="s">
        <v>1103</v>
      </c>
      <c r="H126" s="1069" t="s">
        <v>963</v>
      </c>
      <c r="I126" s="1069" t="s">
        <v>337</v>
      </c>
      <c r="J126" s="1075">
        <v>12</v>
      </c>
      <c r="K126" s="1069">
        <v>1</v>
      </c>
      <c r="L126" s="1069" t="s">
        <v>201</v>
      </c>
      <c r="M126" s="1074" t="s">
        <v>1156</v>
      </c>
      <c r="N126" s="1069">
        <v>2026</v>
      </c>
    </row>
    <row r="127" spans="1:14" ht="18">
      <c r="A127" s="1072">
        <v>6</v>
      </c>
      <c r="B127" s="1069" t="s">
        <v>1157</v>
      </c>
      <c r="C127" s="1069">
        <v>9</v>
      </c>
      <c r="D127" s="1069" t="s">
        <v>1158</v>
      </c>
      <c r="E127" s="1073">
        <v>0.6000000000000001</v>
      </c>
      <c r="F127" s="1069" t="s">
        <v>1146</v>
      </c>
      <c r="G127" s="1069" t="s">
        <v>1103</v>
      </c>
      <c r="H127" s="1069" t="s">
        <v>415</v>
      </c>
      <c r="I127" s="1069" t="s">
        <v>337</v>
      </c>
      <c r="J127" s="1069">
        <v>11.5</v>
      </c>
      <c r="K127" s="1069">
        <v>2</v>
      </c>
      <c r="L127" s="1069" t="s">
        <v>201</v>
      </c>
      <c r="M127" s="1074" t="s">
        <v>1159</v>
      </c>
      <c r="N127" s="1069">
        <v>2027</v>
      </c>
    </row>
    <row r="128" spans="1:14" ht="17.25">
      <c r="A128" s="1076" t="s">
        <v>249</v>
      </c>
      <c r="B128" s="691"/>
      <c r="C128" s="691"/>
      <c r="D128" s="869"/>
      <c r="E128" s="870">
        <f>E127+E126+E125+E124+E123+E122</f>
        <v>4.6</v>
      </c>
      <c r="F128" s="691"/>
      <c r="G128" s="691"/>
      <c r="H128" s="691"/>
      <c r="I128" s="691"/>
      <c r="J128" s="691"/>
      <c r="K128" s="691"/>
      <c r="L128" s="692" t="s">
        <v>0</v>
      </c>
      <c r="M128" s="691"/>
      <c r="N128" s="36"/>
    </row>
    <row r="129" spans="1:13" ht="17.25">
      <c r="A129" s="2592" t="s">
        <v>773</v>
      </c>
      <c r="B129" s="2592"/>
      <c r="C129" s="2592"/>
      <c r="D129" s="2592"/>
      <c r="E129" s="2592"/>
      <c r="F129" s="2592"/>
      <c r="G129" s="2592"/>
      <c r="H129" s="2592"/>
      <c r="I129" s="2592"/>
      <c r="J129" s="2592"/>
      <c r="K129" s="2592"/>
      <c r="L129" s="2592"/>
      <c r="M129" s="2592"/>
    </row>
    <row r="130" spans="1:14" ht="17.25">
      <c r="A130" s="860">
        <v>1</v>
      </c>
      <c r="B130" s="1036" t="s">
        <v>774</v>
      </c>
      <c r="C130" s="1036">
        <v>16</v>
      </c>
      <c r="D130" s="1036">
        <v>13</v>
      </c>
      <c r="E130" s="1037">
        <v>11.3</v>
      </c>
      <c r="F130" s="1036" t="s">
        <v>134</v>
      </c>
      <c r="G130" s="1036" t="s">
        <v>1103</v>
      </c>
      <c r="H130" s="1036" t="s">
        <v>1131</v>
      </c>
      <c r="I130" s="1036" t="s">
        <v>337</v>
      </c>
      <c r="J130" s="1036">
        <v>6</v>
      </c>
      <c r="K130" s="1036">
        <v>0.5</v>
      </c>
      <c r="L130" s="1036" t="s">
        <v>338</v>
      </c>
      <c r="M130" s="1042" t="s">
        <v>701</v>
      </c>
      <c r="N130" s="1036">
        <v>2027</v>
      </c>
    </row>
    <row r="131" spans="1:14" ht="17.25">
      <c r="A131" s="860">
        <v>2</v>
      </c>
      <c r="B131" s="1036" t="s">
        <v>774</v>
      </c>
      <c r="C131" s="1036">
        <v>16</v>
      </c>
      <c r="D131" s="1036">
        <v>15</v>
      </c>
      <c r="E131" s="1037">
        <v>1.3</v>
      </c>
      <c r="F131" s="1036" t="s">
        <v>134</v>
      </c>
      <c r="G131" s="1036" t="s">
        <v>1103</v>
      </c>
      <c r="H131" s="1036" t="s">
        <v>700</v>
      </c>
      <c r="I131" s="1036" t="s">
        <v>337</v>
      </c>
      <c r="J131" s="1036">
        <v>6</v>
      </c>
      <c r="K131" s="1036">
        <v>0.5</v>
      </c>
      <c r="L131" s="1036" t="s">
        <v>338</v>
      </c>
      <c r="M131" s="1042" t="s">
        <v>701</v>
      </c>
      <c r="N131" s="1036">
        <v>2027</v>
      </c>
    </row>
    <row r="132" spans="1:14" ht="17.25">
      <c r="A132" s="860">
        <v>3</v>
      </c>
      <c r="B132" s="1036" t="s">
        <v>1132</v>
      </c>
      <c r="C132" s="1036">
        <v>17</v>
      </c>
      <c r="D132" s="1036">
        <v>31</v>
      </c>
      <c r="E132" s="1037">
        <v>6.7</v>
      </c>
      <c r="F132" s="1036" t="s">
        <v>139</v>
      </c>
      <c r="G132" s="1036" t="s">
        <v>1103</v>
      </c>
      <c r="H132" s="1036" t="s">
        <v>965</v>
      </c>
      <c r="I132" s="1036" t="s">
        <v>337</v>
      </c>
      <c r="J132" s="1036">
        <v>6.5</v>
      </c>
      <c r="K132" s="1036">
        <v>0.5</v>
      </c>
      <c r="L132" s="1036" t="s">
        <v>338</v>
      </c>
      <c r="M132" s="1042" t="s">
        <v>701</v>
      </c>
      <c r="N132" s="1036">
        <v>2027</v>
      </c>
    </row>
    <row r="133" spans="1:13" ht="17.25">
      <c r="A133" s="691"/>
      <c r="B133" s="691"/>
      <c r="C133" s="691"/>
      <c r="D133" s="869"/>
      <c r="E133" s="870">
        <f>E132+E131+E130</f>
        <v>19.3</v>
      </c>
      <c r="F133" s="691"/>
      <c r="G133" s="691"/>
      <c r="H133" s="691"/>
      <c r="I133" s="691"/>
      <c r="J133" s="691"/>
      <c r="K133" s="691"/>
      <c r="L133" s="692"/>
      <c r="M133" s="691"/>
    </row>
    <row r="134" spans="1:13" ht="21">
      <c r="A134" s="413" t="s">
        <v>204</v>
      </c>
      <c r="B134" s="413"/>
      <c r="C134" s="413"/>
      <c r="D134" s="597"/>
      <c r="E134" s="873">
        <f>E133+E128+E120+E117+E113+E101+E96+E88+E84+E73</f>
        <v>48.30000000000001</v>
      </c>
      <c r="F134" s="413"/>
      <c r="G134" s="413"/>
      <c r="H134" s="413"/>
      <c r="I134" s="413"/>
      <c r="J134" s="413"/>
      <c r="K134" s="413"/>
      <c r="L134" s="413"/>
      <c r="M134" s="414"/>
    </row>
    <row r="137" spans="1:5" ht="21">
      <c r="A137" s="2610" t="s">
        <v>1160</v>
      </c>
      <c r="B137" s="2610"/>
      <c r="C137" s="2610"/>
      <c r="D137" s="2610"/>
      <c r="E137" s="1077">
        <f>E134+E64</f>
        <v>69.00000000000001</v>
      </c>
    </row>
  </sheetData>
  <sheetProtection/>
  <mergeCells count="46">
    <mergeCell ref="M68:M70"/>
    <mergeCell ref="N68:N70"/>
    <mergeCell ref="G69:G70"/>
    <mergeCell ref="H69:H70"/>
    <mergeCell ref="I69:I70"/>
    <mergeCell ref="J69:J70"/>
    <mergeCell ref="K69:K70"/>
    <mergeCell ref="L69:L70"/>
    <mergeCell ref="K6:K8"/>
    <mergeCell ref="B68:B70"/>
    <mergeCell ref="C68:C70"/>
    <mergeCell ref="D68:D70"/>
    <mergeCell ref="E68:E70"/>
    <mergeCell ref="F68:F70"/>
    <mergeCell ref="H68:L68"/>
    <mergeCell ref="B6:B7"/>
    <mergeCell ref="A137:D137"/>
    <mergeCell ref="A13:V13"/>
    <mergeCell ref="A16:V16"/>
    <mergeCell ref="A47:V47"/>
    <mergeCell ref="O23:V23"/>
    <mergeCell ref="A31:V31"/>
    <mergeCell ref="P36:V36"/>
    <mergeCell ref="A42:V42"/>
    <mergeCell ref="A39:V39"/>
    <mergeCell ref="A89:M89"/>
    <mergeCell ref="A92:M92"/>
    <mergeCell ref="A97:M97"/>
    <mergeCell ref="A105:M105"/>
    <mergeCell ref="A114:M114"/>
    <mergeCell ref="A1:S1"/>
    <mergeCell ref="A2:S2"/>
    <mergeCell ref="M6:V6"/>
    <mergeCell ref="N7:V7"/>
    <mergeCell ref="A9:V9"/>
    <mergeCell ref="I6:J6"/>
    <mergeCell ref="A129:M129"/>
    <mergeCell ref="A51:V51"/>
    <mergeCell ref="A55:V55"/>
    <mergeCell ref="A61:V61"/>
    <mergeCell ref="A102:M102"/>
    <mergeCell ref="A118:M118"/>
    <mergeCell ref="A121:M121"/>
    <mergeCell ref="A71:M71"/>
    <mergeCell ref="A74:M74"/>
    <mergeCell ref="A85:M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2:AD184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4.421875" style="0" customWidth="1"/>
    <col min="2" max="2" width="14.7109375" style="0" customWidth="1"/>
    <col min="3" max="3" width="7.8515625" style="0" customWidth="1"/>
    <col min="4" max="4" width="10.00390625" style="0" customWidth="1"/>
    <col min="5" max="5" width="11.140625" style="0" customWidth="1"/>
    <col min="6" max="6" width="12.140625" style="0" customWidth="1"/>
    <col min="7" max="7" width="8.8515625" style="0" customWidth="1"/>
    <col min="8" max="8" width="16.28125" style="0" customWidth="1"/>
    <col min="9" max="9" width="20.140625" style="0" customWidth="1"/>
    <col min="10" max="10" width="14.8515625" style="0" customWidth="1"/>
    <col min="11" max="11" width="12.8515625" style="0" customWidth="1"/>
    <col min="12" max="12" width="18.8515625" style="0" customWidth="1"/>
    <col min="13" max="13" width="18.57421875" style="0" customWidth="1"/>
    <col min="14" max="14" width="18.7109375" style="0" customWidth="1"/>
  </cols>
  <sheetData>
    <row r="2" spans="1:25" s="416" customFormat="1" ht="18" customHeight="1">
      <c r="A2" s="2601" t="s">
        <v>283</v>
      </c>
      <c r="B2" s="2602"/>
      <c r="C2" s="2602"/>
      <c r="D2" s="2602"/>
      <c r="E2" s="2602"/>
      <c r="F2" s="2602"/>
      <c r="G2" s="2602"/>
      <c r="H2" s="2602"/>
      <c r="I2" s="2602"/>
      <c r="J2" s="2602"/>
      <c r="K2" s="2602"/>
      <c r="L2" s="2602"/>
      <c r="M2" s="2602"/>
      <c r="N2" s="2602"/>
      <c r="O2" s="2602"/>
      <c r="P2" s="2602"/>
      <c r="Q2" s="2602"/>
      <c r="R2" s="2602"/>
      <c r="S2" s="2602"/>
      <c r="T2" s="2602"/>
      <c r="U2" s="2602"/>
      <c r="V2" s="2602"/>
      <c r="W2" s="2602"/>
      <c r="X2" s="2602"/>
      <c r="Y2" s="2603"/>
    </row>
    <row r="3" spans="1:25" s="416" customFormat="1" ht="19.5" customHeight="1">
      <c r="A3" s="2601" t="s">
        <v>2096</v>
      </c>
      <c r="B3" s="2602"/>
      <c r="C3" s="2602"/>
      <c r="D3" s="2602"/>
      <c r="E3" s="2602"/>
      <c r="F3" s="2602"/>
      <c r="G3" s="2602"/>
      <c r="H3" s="2602"/>
      <c r="I3" s="2602"/>
      <c r="J3" s="2602"/>
      <c r="K3" s="2602"/>
      <c r="L3" s="2602"/>
      <c r="M3" s="2602"/>
      <c r="N3" s="2602"/>
      <c r="O3" s="2602"/>
      <c r="P3" s="2602"/>
      <c r="Q3" s="2602"/>
      <c r="R3" s="2602"/>
      <c r="S3" s="2602"/>
      <c r="T3" s="2602"/>
      <c r="U3" s="2602"/>
      <c r="V3" s="2602"/>
      <c r="W3" s="2602"/>
      <c r="X3" s="2602"/>
      <c r="Y3" s="2603"/>
    </row>
    <row r="4" spans="1:25" ht="14.25">
      <c r="A4" s="415"/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</row>
    <row r="5" spans="1:30" ht="14.25" customHeight="1">
      <c r="A5" s="2626" t="s">
        <v>429</v>
      </c>
      <c r="B5" s="2638" t="s">
        <v>148</v>
      </c>
      <c r="C5" s="2626" t="s">
        <v>1</v>
      </c>
      <c r="D5" s="2626" t="s">
        <v>235</v>
      </c>
      <c r="E5" s="2636" t="s">
        <v>2</v>
      </c>
      <c r="F5" s="2636" t="s">
        <v>3</v>
      </c>
      <c r="G5" s="2636" t="s">
        <v>4</v>
      </c>
      <c r="H5" s="2626" t="s">
        <v>390</v>
      </c>
      <c r="I5" s="2626" t="s">
        <v>155</v>
      </c>
      <c r="J5" s="2626"/>
      <c r="K5" s="2626" t="s">
        <v>391</v>
      </c>
      <c r="L5" s="2626" t="s">
        <v>5</v>
      </c>
      <c r="M5" s="2626" t="s">
        <v>6</v>
      </c>
      <c r="N5" s="2626"/>
      <c r="O5" s="2626"/>
      <c r="P5" s="2626"/>
      <c r="Q5" s="2626"/>
      <c r="R5" s="2626"/>
      <c r="S5" s="2626"/>
      <c r="T5" s="2626"/>
      <c r="U5" s="2626"/>
      <c r="V5" s="2626"/>
      <c r="W5" s="2626"/>
      <c r="X5" s="2626"/>
      <c r="Y5" s="2626"/>
      <c r="Z5" s="2626"/>
      <c r="AA5" s="2626"/>
      <c r="AB5" s="2626"/>
      <c r="AC5" s="2626"/>
      <c r="AD5" s="2626"/>
    </row>
    <row r="6" spans="1:30" ht="4.5" customHeight="1">
      <c r="A6" s="2626"/>
      <c r="B6" s="2638"/>
      <c r="C6" s="2626"/>
      <c r="D6" s="2626"/>
      <c r="E6" s="2626"/>
      <c r="F6" s="2626"/>
      <c r="G6" s="2626"/>
      <c r="H6" s="2626"/>
      <c r="I6" s="2626"/>
      <c r="J6" s="2626"/>
      <c r="K6" s="2626"/>
      <c r="L6" s="2626"/>
      <c r="M6" s="2626"/>
      <c r="N6" s="2626"/>
      <c r="O6" s="2626"/>
      <c r="P6" s="2626"/>
      <c r="Q6" s="2626"/>
      <c r="R6" s="2626"/>
      <c r="S6" s="2626"/>
      <c r="T6" s="2626"/>
      <c r="U6" s="2626"/>
      <c r="V6" s="2626"/>
      <c r="W6" s="2626"/>
      <c r="X6" s="2626"/>
      <c r="Y6" s="2626"/>
      <c r="Z6" s="2626"/>
      <c r="AA6" s="2626"/>
      <c r="AB6" s="2626"/>
      <c r="AC6" s="2626"/>
      <c r="AD6" s="2626"/>
    </row>
    <row r="7" spans="1:30" ht="14.25">
      <c r="A7" s="2626"/>
      <c r="B7" s="2638"/>
      <c r="C7" s="2626"/>
      <c r="D7" s="2626"/>
      <c r="E7" s="2626"/>
      <c r="F7" s="2626"/>
      <c r="G7" s="2626"/>
      <c r="H7" s="2626"/>
      <c r="I7" s="2626" t="s">
        <v>1756</v>
      </c>
      <c r="J7" s="2636" t="s">
        <v>7</v>
      </c>
      <c r="K7" s="2626"/>
      <c r="L7" s="2626"/>
      <c r="M7" s="2626" t="s">
        <v>1757</v>
      </c>
      <c r="N7" s="2626" t="s">
        <v>288</v>
      </c>
      <c r="O7" s="2626"/>
      <c r="P7" s="2626"/>
      <c r="Q7" s="2626"/>
      <c r="R7" s="2626"/>
      <c r="S7" s="2626"/>
      <c r="T7" s="2626"/>
      <c r="U7" s="2626"/>
      <c r="V7" s="2626"/>
      <c r="W7" s="2626"/>
      <c r="X7" s="2626"/>
      <c r="Y7" s="2626"/>
      <c r="Z7" s="2626"/>
      <c r="AA7" s="2626"/>
      <c r="AB7" s="2626"/>
      <c r="AC7" s="2626"/>
      <c r="AD7" s="2626"/>
    </row>
    <row r="8" spans="1:30" ht="12" customHeight="1">
      <c r="A8" s="2626"/>
      <c r="B8" s="2638"/>
      <c r="C8" s="2626"/>
      <c r="D8" s="2626"/>
      <c r="E8" s="2626"/>
      <c r="F8" s="2626"/>
      <c r="G8" s="2626"/>
      <c r="H8" s="2626"/>
      <c r="I8" s="2626"/>
      <c r="J8" s="2626"/>
      <c r="K8" s="2626"/>
      <c r="L8" s="2626"/>
      <c r="M8" s="2626"/>
      <c r="N8" s="2626"/>
      <c r="O8" s="2626"/>
      <c r="P8" s="2626"/>
      <c r="Q8" s="2626"/>
      <c r="R8" s="2626"/>
      <c r="S8" s="2626"/>
      <c r="T8" s="2626"/>
      <c r="U8" s="2626"/>
      <c r="V8" s="2626"/>
      <c r="W8" s="2626"/>
      <c r="X8" s="2626"/>
      <c r="Y8" s="2626"/>
      <c r="Z8" s="2626"/>
      <c r="AA8" s="2626"/>
      <c r="AB8" s="2626"/>
      <c r="AC8" s="2626"/>
      <c r="AD8" s="2626"/>
    </row>
    <row r="9" spans="1:30" ht="14.25" customHeight="1" hidden="1">
      <c r="A9" s="2626"/>
      <c r="B9" s="2638"/>
      <c r="C9" s="2626"/>
      <c r="D9" s="2626"/>
      <c r="E9" s="2626"/>
      <c r="F9" s="2626"/>
      <c r="G9" s="2626"/>
      <c r="H9" s="2626"/>
      <c r="I9" s="2626"/>
      <c r="J9" s="2626"/>
      <c r="K9" s="2626"/>
      <c r="L9" s="2626"/>
      <c r="M9" s="2626"/>
      <c r="N9" s="2626" t="s">
        <v>258</v>
      </c>
      <c r="O9" s="2626" t="s">
        <v>262</v>
      </c>
      <c r="P9" s="2626" t="s">
        <v>263</v>
      </c>
      <c r="Q9" s="2626" t="s">
        <v>259</v>
      </c>
      <c r="R9" s="2626" t="s">
        <v>1758</v>
      </c>
      <c r="S9" s="2626" t="s">
        <v>450</v>
      </c>
      <c r="T9" s="2626" t="s">
        <v>8</v>
      </c>
      <c r="U9" s="2626" t="s">
        <v>261</v>
      </c>
      <c r="V9" s="2626" t="s">
        <v>1759</v>
      </c>
      <c r="W9" s="2626" t="s">
        <v>9</v>
      </c>
      <c r="X9" s="2626" t="s">
        <v>10</v>
      </c>
      <c r="Y9" s="2626" t="s">
        <v>11</v>
      </c>
      <c r="Z9" s="2626" t="s">
        <v>449</v>
      </c>
      <c r="AA9" s="2626" t="s">
        <v>12</v>
      </c>
      <c r="AB9" s="2626" t="s">
        <v>101</v>
      </c>
      <c r="AC9" s="2626" t="s">
        <v>1760</v>
      </c>
      <c r="AD9" s="2626" t="s">
        <v>1761</v>
      </c>
    </row>
    <row r="10" spans="1:30" ht="14.25" customHeight="1" hidden="1">
      <c r="A10" s="2626"/>
      <c r="B10" s="2638"/>
      <c r="C10" s="2626"/>
      <c r="D10" s="2626"/>
      <c r="E10" s="2626"/>
      <c r="F10" s="2626"/>
      <c r="G10" s="2626"/>
      <c r="H10" s="2626"/>
      <c r="I10" s="2626"/>
      <c r="J10" s="2626"/>
      <c r="K10" s="2626"/>
      <c r="L10" s="2626"/>
      <c r="M10" s="2626"/>
      <c r="N10" s="2626"/>
      <c r="O10" s="2626"/>
      <c r="P10" s="2626"/>
      <c r="Q10" s="2626"/>
      <c r="R10" s="2626"/>
      <c r="S10" s="2626"/>
      <c r="T10" s="2626"/>
      <c r="U10" s="2626"/>
      <c r="V10" s="2626"/>
      <c r="W10" s="2626"/>
      <c r="X10" s="2626"/>
      <c r="Y10" s="2626"/>
      <c r="Z10" s="2626"/>
      <c r="AA10" s="2626"/>
      <c r="AB10" s="2626"/>
      <c r="AC10" s="2626"/>
      <c r="AD10" s="2626"/>
    </row>
    <row r="11" spans="1:30" ht="14.25">
      <c r="A11" s="1474">
        <v>1</v>
      </c>
      <c r="B11" s="1474">
        <v>2</v>
      </c>
      <c r="C11" s="1474">
        <v>3</v>
      </c>
      <c r="D11" s="1474">
        <v>4</v>
      </c>
      <c r="E11" s="1474">
        <v>5</v>
      </c>
      <c r="F11" s="1474">
        <v>6</v>
      </c>
      <c r="G11" s="1474">
        <v>7</v>
      </c>
      <c r="H11" s="1474">
        <v>8</v>
      </c>
      <c r="I11" s="1474">
        <v>9</v>
      </c>
      <c r="J11" s="1474">
        <v>10</v>
      </c>
      <c r="K11" s="1474">
        <v>11</v>
      </c>
      <c r="L11" s="1474">
        <v>12</v>
      </c>
      <c r="M11" s="1475">
        <v>13</v>
      </c>
      <c r="N11" s="1475">
        <v>14</v>
      </c>
      <c r="O11" s="1475">
        <v>15</v>
      </c>
      <c r="P11" s="1475">
        <v>16</v>
      </c>
      <c r="Q11" s="1475">
        <v>17</v>
      </c>
      <c r="R11" s="1475">
        <v>18</v>
      </c>
      <c r="S11" s="1475">
        <v>19</v>
      </c>
      <c r="T11" s="1475">
        <v>20</v>
      </c>
      <c r="U11" s="1475">
        <v>21</v>
      </c>
      <c r="V11" s="1475">
        <v>22</v>
      </c>
      <c r="W11" s="1475">
        <v>23</v>
      </c>
      <c r="X11" s="1475">
        <v>24</v>
      </c>
      <c r="Y11" s="1475">
        <v>25</v>
      </c>
      <c r="Z11" s="1475">
        <v>26</v>
      </c>
      <c r="AA11" s="1475">
        <v>27</v>
      </c>
      <c r="AB11" s="1475">
        <v>28</v>
      </c>
      <c r="AC11" s="1475">
        <v>29</v>
      </c>
      <c r="AD11" s="1475">
        <v>30</v>
      </c>
    </row>
    <row r="12" spans="1:30" ht="14.25">
      <c r="A12" s="2627" t="s">
        <v>16</v>
      </c>
      <c r="B12" s="1476">
        <v>1</v>
      </c>
      <c r="C12" s="1474">
        <v>8</v>
      </c>
      <c r="D12" s="1474">
        <v>57.1</v>
      </c>
      <c r="E12" s="1477">
        <v>1.4</v>
      </c>
      <c r="F12" s="1474" t="s">
        <v>261</v>
      </c>
      <c r="G12" s="1474" t="s">
        <v>1762</v>
      </c>
      <c r="H12" s="1475" t="s">
        <v>917</v>
      </c>
      <c r="I12" s="1474" t="s">
        <v>14</v>
      </c>
      <c r="J12" s="1474" t="s">
        <v>171</v>
      </c>
      <c r="K12" s="1475" t="s">
        <v>15</v>
      </c>
      <c r="L12" s="1474" t="s">
        <v>1763</v>
      </c>
      <c r="M12" s="1475">
        <v>7.2</v>
      </c>
      <c r="N12" s="1475"/>
      <c r="O12" s="1475"/>
      <c r="P12" s="1475">
        <v>1.4</v>
      </c>
      <c r="Q12" s="1475">
        <v>1.4</v>
      </c>
      <c r="R12" s="1475"/>
      <c r="S12" s="1475"/>
      <c r="T12" s="1475"/>
      <c r="U12" s="1475">
        <v>4.2</v>
      </c>
      <c r="V12" s="1475"/>
      <c r="W12" s="1475"/>
      <c r="X12" s="1475"/>
      <c r="Y12" s="1475"/>
      <c r="Z12" s="1475"/>
      <c r="AA12" s="1475"/>
      <c r="AB12" s="1475"/>
      <c r="AC12" s="1475"/>
      <c r="AD12" s="1475">
        <v>0.2</v>
      </c>
    </row>
    <row r="13" spans="1:30" ht="15" thickBot="1">
      <c r="A13" s="2627"/>
      <c r="B13" s="1476">
        <v>3</v>
      </c>
      <c r="C13" s="1474">
        <v>31</v>
      </c>
      <c r="D13" s="1478">
        <v>24</v>
      </c>
      <c r="E13" s="1477">
        <v>1.5</v>
      </c>
      <c r="F13" s="1474" t="s">
        <v>261</v>
      </c>
      <c r="G13" s="1474" t="s">
        <v>1762</v>
      </c>
      <c r="H13" s="1475" t="s">
        <v>917</v>
      </c>
      <c r="I13" s="1474" t="s">
        <v>14</v>
      </c>
      <c r="J13" s="1474" t="s">
        <v>171</v>
      </c>
      <c r="K13" s="1475" t="s">
        <v>15</v>
      </c>
      <c r="L13" s="1474" t="s">
        <v>1764</v>
      </c>
      <c r="M13" s="1475">
        <v>7.5</v>
      </c>
      <c r="N13" s="1475"/>
      <c r="O13" s="1475">
        <v>1.5</v>
      </c>
      <c r="P13" s="1475">
        <v>0.75</v>
      </c>
      <c r="Q13" s="1475">
        <v>0.75</v>
      </c>
      <c r="R13" s="1475"/>
      <c r="S13" s="1475"/>
      <c r="T13" s="1475"/>
      <c r="U13" s="1475">
        <v>4.5</v>
      </c>
      <c r="V13" s="1475"/>
      <c r="W13" s="1475"/>
      <c r="X13" s="1475"/>
      <c r="Y13" s="1475"/>
      <c r="Z13" s="1475"/>
      <c r="AA13" s="1475"/>
      <c r="AB13" s="1475"/>
      <c r="AC13" s="1475"/>
      <c r="AD13" s="1475"/>
    </row>
    <row r="14" spans="1:30" ht="15" thickBot="1" thickTop="1">
      <c r="A14" s="1479" t="s">
        <v>204</v>
      </c>
      <c r="B14" s="1480"/>
      <c r="C14" s="1481"/>
      <c r="D14" s="1481"/>
      <c r="E14" s="1488">
        <f>SUM(E12:E13)</f>
        <v>2.9</v>
      </c>
      <c r="F14" s="1481"/>
      <c r="G14" s="1481"/>
      <c r="H14" s="1480"/>
      <c r="I14" s="1481"/>
      <c r="J14" s="1481"/>
      <c r="K14" s="1480"/>
      <c r="L14" s="1481"/>
      <c r="M14" s="1483">
        <f aca="true" t="shared" si="0" ref="M14:AD14">SUM(M12:M13)</f>
        <v>14.7</v>
      </c>
      <c r="N14" s="1480">
        <f t="shared" si="0"/>
        <v>0</v>
      </c>
      <c r="O14" s="1480">
        <f t="shared" si="0"/>
        <v>1.5</v>
      </c>
      <c r="P14" s="1480">
        <f t="shared" si="0"/>
        <v>2.15</v>
      </c>
      <c r="Q14" s="1480">
        <f t="shared" si="0"/>
        <v>2.15</v>
      </c>
      <c r="R14" s="1480">
        <f t="shared" si="0"/>
        <v>0</v>
      </c>
      <c r="S14" s="1480">
        <f t="shared" si="0"/>
        <v>0</v>
      </c>
      <c r="T14" s="1480">
        <f t="shared" si="0"/>
        <v>0</v>
      </c>
      <c r="U14" s="1480">
        <f t="shared" si="0"/>
        <v>8.7</v>
      </c>
      <c r="V14" s="1480">
        <f t="shared" si="0"/>
        <v>0</v>
      </c>
      <c r="W14" s="1480">
        <f t="shared" si="0"/>
        <v>0</v>
      </c>
      <c r="X14" s="1480">
        <f t="shared" si="0"/>
        <v>0</v>
      </c>
      <c r="Y14" s="1480">
        <f t="shared" si="0"/>
        <v>0</v>
      </c>
      <c r="Z14" s="1480">
        <f t="shared" si="0"/>
        <v>0</v>
      </c>
      <c r="AA14" s="1480">
        <f t="shared" si="0"/>
        <v>0</v>
      </c>
      <c r="AB14" s="1480">
        <f t="shared" si="0"/>
        <v>0</v>
      </c>
      <c r="AC14" s="1480">
        <f t="shared" si="0"/>
        <v>0</v>
      </c>
      <c r="AD14" s="1480">
        <f t="shared" si="0"/>
        <v>0.2</v>
      </c>
    </row>
    <row r="15" spans="1:30" ht="15" thickTop="1">
      <c r="A15" s="2635" t="s">
        <v>17</v>
      </c>
      <c r="B15" s="1477">
        <v>1</v>
      </c>
      <c r="C15" s="1484">
        <v>7</v>
      </c>
      <c r="D15" s="1484">
        <v>20.1</v>
      </c>
      <c r="E15" s="1484">
        <v>0.9</v>
      </c>
      <c r="F15" s="1484" t="s">
        <v>258</v>
      </c>
      <c r="G15" s="1474" t="s">
        <v>1765</v>
      </c>
      <c r="H15" s="1475" t="s">
        <v>917</v>
      </c>
      <c r="I15" s="1474" t="s">
        <v>14</v>
      </c>
      <c r="J15" s="1474" t="s">
        <v>171</v>
      </c>
      <c r="K15" s="1475" t="s">
        <v>15</v>
      </c>
      <c r="L15" s="1474" t="s">
        <v>414</v>
      </c>
      <c r="M15" s="1485">
        <v>4.55</v>
      </c>
      <c r="N15" s="1485">
        <v>3.6</v>
      </c>
      <c r="O15" s="1485">
        <v>0.9</v>
      </c>
      <c r="P15" s="1486"/>
      <c r="Q15" s="1475"/>
      <c r="R15" s="1475"/>
      <c r="S15" s="1475"/>
      <c r="T15" s="1475"/>
      <c r="U15" s="1475"/>
      <c r="V15" s="1475"/>
      <c r="W15" s="1475"/>
      <c r="X15" s="1475">
        <v>0.05</v>
      </c>
      <c r="Y15" s="1475"/>
      <c r="Z15" s="1475"/>
      <c r="AA15" s="1475"/>
      <c r="AB15" s="1475"/>
      <c r="AC15" s="1475"/>
      <c r="AD15" s="1475"/>
    </row>
    <row r="16" spans="1:30" ht="14.25">
      <c r="A16" s="2635"/>
      <c r="B16" s="1477">
        <v>2</v>
      </c>
      <c r="C16" s="1484">
        <v>7</v>
      </c>
      <c r="D16" s="1484">
        <v>20.2</v>
      </c>
      <c r="E16" s="1484">
        <v>0.9</v>
      </c>
      <c r="F16" s="1484" t="s">
        <v>258</v>
      </c>
      <c r="G16" s="1474" t="s">
        <v>1765</v>
      </c>
      <c r="H16" s="1475" t="s">
        <v>917</v>
      </c>
      <c r="I16" s="1474" t="s">
        <v>14</v>
      </c>
      <c r="J16" s="1474" t="s">
        <v>171</v>
      </c>
      <c r="K16" s="1475" t="s">
        <v>15</v>
      </c>
      <c r="L16" s="1474" t="s">
        <v>414</v>
      </c>
      <c r="M16" s="1485">
        <v>4.6</v>
      </c>
      <c r="N16" s="1485">
        <v>3.6</v>
      </c>
      <c r="O16" s="1485">
        <v>0.9</v>
      </c>
      <c r="P16" s="1486"/>
      <c r="Q16" s="1475"/>
      <c r="R16" s="1475"/>
      <c r="S16" s="1475"/>
      <c r="T16" s="1475"/>
      <c r="U16" s="1475"/>
      <c r="V16" s="1475"/>
      <c r="W16" s="1475"/>
      <c r="X16" s="1475"/>
      <c r="Y16" s="1475">
        <v>0.1</v>
      </c>
      <c r="Z16" s="1475"/>
      <c r="AA16" s="1475"/>
      <c r="AB16" s="1475"/>
      <c r="AC16" s="1475"/>
      <c r="AD16" s="1475"/>
    </row>
    <row r="17" spans="1:30" ht="14.25">
      <c r="A17" s="2635"/>
      <c r="B17" s="1477">
        <v>3</v>
      </c>
      <c r="C17" s="1484">
        <v>7</v>
      </c>
      <c r="D17" s="1484">
        <v>20.3</v>
      </c>
      <c r="E17" s="1484">
        <v>0.7</v>
      </c>
      <c r="F17" s="1484" t="s">
        <v>258</v>
      </c>
      <c r="G17" s="1474" t="s">
        <v>1765</v>
      </c>
      <c r="H17" s="1475" t="s">
        <v>917</v>
      </c>
      <c r="I17" s="1474" t="s">
        <v>14</v>
      </c>
      <c r="J17" s="1474" t="s">
        <v>171</v>
      </c>
      <c r="K17" s="1475" t="s">
        <v>15</v>
      </c>
      <c r="L17" s="1474" t="s">
        <v>414</v>
      </c>
      <c r="M17" s="1485">
        <v>3.55</v>
      </c>
      <c r="N17" s="1485">
        <v>2.8</v>
      </c>
      <c r="O17" s="1485">
        <v>0.7</v>
      </c>
      <c r="P17" s="1486"/>
      <c r="Q17" s="1475"/>
      <c r="R17" s="1475"/>
      <c r="S17" s="1475"/>
      <c r="T17" s="1475"/>
      <c r="U17" s="1475"/>
      <c r="V17" s="1475"/>
      <c r="W17" s="1475"/>
      <c r="X17" s="1475"/>
      <c r="Y17" s="1475">
        <v>0.05</v>
      </c>
      <c r="Z17" s="1475"/>
      <c r="AA17" s="1475"/>
      <c r="AB17" s="1475"/>
      <c r="AC17" s="1475"/>
      <c r="AD17" s="1475"/>
    </row>
    <row r="18" spans="1:30" ht="14.25">
      <c r="A18" s="2635"/>
      <c r="B18" s="1477">
        <v>4</v>
      </c>
      <c r="C18" s="1484">
        <v>7</v>
      </c>
      <c r="D18" s="1484">
        <v>8</v>
      </c>
      <c r="E18" s="1484">
        <v>0.6000000000000001</v>
      </c>
      <c r="F18" s="1484" t="s">
        <v>258</v>
      </c>
      <c r="G18" s="1474" t="s">
        <v>1765</v>
      </c>
      <c r="H18" s="1475" t="s">
        <v>917</v>
      </c>
      <c r="I18" s="1474" t="s">
        <v>14</v>
      </c>
      <c r="J18" s="1474" t="s">
        <v>171</v>
      </c>
      <c r="K18" s="1475" t="s">
        <v>15</v>
      </c>
      <c r="L18" s="1474" t="s">
        <v>414</v>
      </c>
      <c r="M18" s="1485">
        <v>3.05</v>
      </c>
      <c r="N18" s="1485">
        <v>2.4</v>
      </c>
      <c r="O18" s="1485">
        <v>0.6000000000000001</v>
      </c>
      <c r="P18" s="1486"/>
      <c r="Q18" s="1475"/>
      <c r="R18" s="1475"/>
      <c r="S18" s="1475"/>
      <c r="T18" s="1475"/>
      <c r="U18" s="1475"/>
      <c r="V18" s="1475"/>
      <c r="W18" s="1475"/>
      <c r="X18" s="1475"/>
      <c r="Y18" s="1475">
        <v>0.05</v>
      </c>
      <c r="Z18" s="1475"/>
      <c r="AA18" s="1475"/>
      <c r="AB18" s="1475"/>
      <c r="AC18" s="1475"/>
      <c r="AD18" s="1475"/>
    </row>
    <row r="19" spans="1:30" ht="14.25">
      <c r="A19" s="2635"/>
      <c r="B19" s="1477">
        <v>5</v>
      </c>
      <c r="C19" s="1484">
        <v>7</v>
      </c>
      <c r="D19" s="1484">
        <v>14.1</v>
      </c>
      <c r="E19" s="1484">
        <v>1</v>
      </c>
      <c r="F19" s="1484" t="s">
        <v>258</v>
      </c>
      <c r="G19" s="1474" t="s">
        <v>1765</v>
      </c>
      <c r="H19" s="1475" t="s">
        <v>917</v>
      </c>
      <c r="I19" s="1474" t="s">
        <v>14</v>
      </c>
      <c r="J19" s="1474" t="s">
        <v>171</v>
      </c>
      <c r="K19" s="1475" t="s">
        <v>15</v>
      </c>
      <c r="L19" s="1474" t="s">
        <v>414</v>
      </c>
      <c r="M19" s="1485">
        <v>5</v>
      </c>
      <c r="N19" s="1485">
        <v>4</v>
      </c>
      <c r="O19" s="1485">
        <v>1</v>
      </c>
      <c r="P19" s="1486"/>
      <c r="Q19" s="1475"/>
      <c r="R19" s="1475"/>
      <c r="S19" s="1475"/>
      <c r="T19" s="1475"/>
      <c r="U19" s="1475"/>
      <c r="V19" s="1475"/>
      <c r="W19" s="1475"/>
      <c r="X19" s="1475"/>
      <c r="Y19" s="1475"/>
      <c r="Z19" s="1475"/>
      <c r="AA19" s="1475"/>
      <c r="AB19" s="1475"/>
      <c r="AC19" s="1475"/>
      <c r="AD19" s="1475"/>
    </row>
    <row r="20" spans="1:30" ht="14.25">
      <c r="A20" s="2635"/>
      <c r="B20" s="1477">
        <v>6</v>
      </c>
      <c r="C20" s="1484">
        <v>7</v>
      </c>
      <c r="D20" s="1484">
        <v>23.1</v>
      </c>
      <c r="E20" s="1484">
        <v>0.9</v>
      </c>
      <c r="F20" s="1484" t="s">
        <v>258</v>
      </c>
      <c r="G20" s="1474" t="s">
        <v>1765</v>
      </c>
      <c r="H20" s="1475" t="s">
        <v>917</v>
      </c>
      <c r="I20" s="1474" t="s">
        <v>14</v>
      </c>
      <c r="J20" s="1474" t="s">
        <v>171</v>
      </c>
      <c r="K20" s="1475" t="s">
        <v>15</v>
      </c>
      <c r="L20" s="1474" t="s">
        <v>414</v>
      </c>
      <c r="M20" s="1485">
        <v>4.55</v>
      </c>
      <c r="N20" s="1485">
        <v>3.6</v>
      </c>
      <c r="O20" s="1485">
        <v>0.9</v>
      </c>
      <c r="P20" s="1486"/>
      <c r="Q20" s="1475"/>
      <c r="R20" s="1475"/>
      <c r="S20" s="1475"/>
      <c r="T20" s="1475"/>
      <c r="U20" s="1475"/>
      <c r="V20" s="1475"/>
      <c r="W20" s="1475"/>
      <c r="X20" s="1475"/>
      <c r="Y20" s="1475">
        <v>0.05</v>
      </c>
      <c r="Z20" s="1475"/>
      <c r="AA20" s="1475"/>
      <c r="AB20" s="1475"/>
      <c r="AC20" s="1475"/>
      <c r="AD20" s="1475"/>
    </row>
    <row r="21" spans="1:30" ht="14.25">
      <c r="A21" s="2635"/>
      <c r="B21" s="1477">
        <v>7</v>
      </c>
      <c r="C21" s="1484">
        <v>7</v>
      </c>
      <c r="D21" s="1484">
        <v>24.1</v>
      </c>
      <c r="E21" s="1484">
        <v>0.9</v>
      </c>
      <c r="F21" s="1484" t="s">
        <v>258</v>
      </c>
      <c r="G21" s="1474" t="s">
        <v>1765</v>
      </c>
      <c r="H21" s="1475" t="s">
        <v>917</v>
      </c>
      <c r="I21" s="1474" t="s">
        <v>14</v>
      </c>
      <c r="J21" s="1474" t="s">
        <v>171</v>
      </c>
      <c r="K21" s="1475" t="s">
        <v>15</v>
      </c>
      <c r="L21" s="1474" t="s">
        <v>414</v>
      </c>
      <c r="M21" s="1485">
        <v>4.55</v>
      </c>
      <c r="N21" s="1485">
        <v>3.6</v>
      </c>
      <c r="O21" s="1485">
        <v>0.9</v>
      </c>
      <c r="P21" s="1486"/>
      <c r="Q21" s="1475"/>
      <c r="R21" s="1475"/>
      <c r="S21" s="1475"/>
      <c r="T21" s="1475"/>
      <c r="U21" s="1475"/>
      <c r="V21" s="1475"/>
      <c r="W21" s="1475"/>
      <c r="X21" s="1475"/>
      <c r="Y21" s="1475">
        <v>0.05</v>
      </c>
      <c r="Z21" s="1475"/>
      <c r="AA21" s="1475"/>
      <c r="AB21" s="1475"/>
      <c r="AC21" s="1475"/>
      <c r="AD21" s="1475"/>
    </row>
    <row r="22" spans="1:30" ht="14.25">
      <c r="A22" s="2635"/>
      <c r="B22" s="1477">
        <v>8</v>
      </c>
      <c r="C22" s="1484">
        <v>3</v>
      </c>
      <c r="D22" s="1484">
        <v>49.5</v>
      </c>
      <c r="E22" s="1484">
        <v>0.9</v>
      </c>
      <c r="F22" s="1484" t="s">
        <v>258</v>
      </c>
      <c r="G22" s="1474" t="s">
        <v>1765</v>
      </c>
      <c r="H22" s="1475" t="s">
        <v>917</v>
      </c>
      <c r="I22" s="1474" t="s">
        <v>14</v>
      </c>
      <c r="J22" s="1474" t="s">
        <v>171</v>
      </c>
      <c r="K22" s="1475" t="s">
        <v>15</v>
      </c>
      <c r="L22" s="1474" t="s">
        <v>414</v>
      </c>
      <c r="M22" s="1485">
        <v>4.59</v>
      </c>
      <c r="N22" s="1485">
        <v>3.6</v>
      </c>
      <c r="O22" s="1485">
        <v>0.9</v>
      </c>
      <c r="P22" s="1486"/>
      <c r="Q22" s="1475"/>
      <c r="R22" s="1475"/>
      <c r="S22" s="1475"/>
      <c r="T22" s="1475"/>
      <c r="U22" s="1475"/>
      <c r="V22" s="1475"/>
      <c r="W22" s="1475"/>
      <c r="X22" s="1475"/>
      <c r="Y22" s="1475"/>
      <c r="Z22" s="1475">
        <v>0.09</v>
      </c>
      <c r="AA22" s="1475"/>
      <c r="AB22" s="1475"/>
      <c r="AC22" s="1475"/>
      <c r="AD22" s="1475"/>
    </row>
    <row r="23" spans="1:30" ht="14.25">
      <c r="A23" s="2635"/>
      <c r="B23" s="1477">
        <v>9</v>
      </c>
      <c r="C23" s="1484">
        <v>3</v>
      </c>
      <c r="D23" s="1484">
        <v>41.5</v>
      </c>
      <c r="E23" s="1484">
        <v>0.30000000000000004</v>
      </c>
      <c r="F23" s="1474" t="s">
        <v>1758</v>
      </c>
      <c r="G23" s="1474" t="s">
        <v>1765</v>
      </c>
      <c r="H23" s="1475" t="s">
        <v>917</v>
      </c>
      <c r="I23" s="1474" t="s">
        <v>14</v>
      </c>
      <c r="J23" s="1474" t="s">
        <v>171</v>
      </c>
      <c r="K23" s="1475" t="s">
        <v>939</v>
      </c>
      <c r="L23" s="1477" t="s">
        <v>1766</v>
      </c>
      <c r="M23" s="1485">
        <v>1.03</v>
      </c>
      <c r="N23" s="1485"/>
      <c r="O23" s="1485"/>
      <c r="P23" s="1486"/>
      <c r="Q23" s="1475"/>
      <c r="R23" s="1475">
        <v>1</v>
      </c>
      <c r="S23" s="1475"/>
      <c r="T23" s="1475"/>
      <c r="U23" s="1475"/>
      <c r="V23" s="1475"/>
      <c r="W23" s="1475"/>
      <c r="X23" s="1475"/>
      <c r="Y23" s="1475"/>
      <c r="Z23" s="1475">
        <v>0.03</v>
      </c>
      <c r="AA23" s="1475"/>
      <c r="AB23" s="1475"/>
      <c r="AC23" s="1475"/>
      <c r="AD23" s="1475"/>
    </row>
    <row r="24" spans="1:30" ht="14.25">
      <c r="A24" s="2635"/>
      <c r="B24" s="1477">
        <v>10</v>
      </c>
      <c r="C24" s="1484">
        <v>3</v>
      </c>
      <c r="D24" s="1484">
        <v>64.5</v>
      </c>
      <c r="E24" s="1484">
        <v>0.9</v>
      </c>
      <c r="F24" s="1484" t="s">
        <v>258</v>
      </c>
      <c r="G24" s="1474" t="s">
        <v>1765</v>
      </c>
      <c r="H24" s="1475" t="s">
        <v>917</v>
      </c>
      <c r="I24" s="1474" t="s">
        <v>14</v>
      </c>
      <c r="J24" s="1474" t="s">
        <v>171</v>
      </c>
      <c r="K24" s="1475" t="s">
        <v>15</v>
      </c>
      <c r="L24" s="1474" t="s">
        <v>414</v>
      </c>
      <c r="M24" s="1485">
        <v>4.59</v>
      </c>
      <c r="N24" s="1485">
        <v>3.6</v>
      </c>
      <c r="O24" s="1485">
        <v>0.9</v>
      </c>
      <c r="P24" s="1486"/>
      <c r="Q24" s="1475"/>
      <c r="R24" s="1475"/>
      <c r="S24" s="1475"/>
      <c r="T24" s="1475"/>
      <c r="U24" s="1475"/>
      <c r="V24" s="1475"/>
      <c r="W24" s="1475"/>
      <c r="X24" s="1475"/>
      <c r="Y24" s="1475"/>
      <c r="Z24" s="1475">
        <v>0.09</v>
      </c>
      <c r="AA24" s="1475"/>
      <c r="AB24" s="1475"/>
      <c r="AC24" s="1475"/>
      <c r="AD24" s="1475"/>
    </row>
    <row r="25" spans="1:30" ht="14.25">
      <c r="A25" s="2635"/>
      <c r="B25" s="1477">
        <v>11</v>
      </c>
      <c r="C25" s="1484">
        <v>11</v>
      </c>
      <c r="D25" s="1484">
        <v>14.2</v>
      </c>
      <c r="E25" s="1484">
        <v>0.7</v>
      </c>
      <c r="F25" s="1484" t="s">
        <v>258</v>
      </c>
      <c r="G25" s="1474" t="s">
        <v>1765</v>
      </c>
      <c r="H25" s="1475" t="s">
        <v>917</v>
      </c>
      <c r="I25" s="1474" t="s">
        <v>14</v>
      </c>
      <c r="J25" s="1474" t="s">
        <v>171</v>
      </c>
      <c r="K25" s="1475" t="s">
        <v>15</v>
      </c>
      <c r="L25" s="1474" t="s">
        <v>414</v>
      </c>
      <c r="M25" s="1485">
        <v>3.55</v>
      </c>
      <c r="N25" s="1485">
        <v>2.8</v>
      </c>
      <c r="O25" s="1485">
        <v>0.7</v>
      </c>
      <c r="P25" s="1486"/>
      <c r="Q25" s="1475"/>
      <c r="R25" s="1475"/>
      <c r="S25" s="1475"/>
      <c r="T25" s="1475"/>
      <c r="U25" s="1475"/>
      <c r="V25" s="1475"/>
      <c r="W25" s="1475"/>
      <c r="X25" s="1475"/>
      <c r="Y25" s="1475">
        <v>0.05</v>
      </c>
      <c r="Z25" s="1475"/>
      <c r="AA25" s="1475"/>
      <c r="AB25" s="1475"/>
      <c r="AC25" s="1475"/>
      <c r="AD25" s="1475"/>
    </row>
    <row r="26" spans="1:30" ht="14.25">
      <c r="A26" s="2635"/>
      <c r="B26" s="1477">
        <v>12</v>
      </c>
      <c r="C26" s="1484">
        <v>11</v>
      </c>
      <c r="D26" s="1484">
        <v>15.3</v>
      </c>
      <c r="E26" s="1484">
        <v>0.5</v>
      </c>
      <c r="F26" s="1474" t="s">
        <v>1758</v>
      </c>
      <c r="G26" s="1474" t="s">
        <v>1765</v>
      </c>
      <c r="H26" s="1475" t="s">
        <v>917</v>
      </c>
      <c r="I26" s="1474" t="s">
        <v>14</v>
      </c>
      <c r="J26" s="1474" t="s">
        <v>171</v>
      </c>
      <c r="K26" s="1475" t="s">
        <v>939</v>
      </c>
      <c r="L26" s="1477" t="s">
        <v>1766</v>
      </c>
      <c r="M26" s="1485">
        <v>1.66</v>
      </c>
      <c r="N26" s="1485"/>
      <c r="O26" s="1485"/>
      <c r="P26" s="1486"/>
      <c r="Q26" s="1475"/>
      <c r="R26" s="1475">
        <v>1.66</v>
      </c>
      <c r="S26" s="1475"/>
      <c r="T26" s="1475"/>
      <c r="U26" s="1475"/>
      <c r="V26" s="1475"/>
      <c r="W26" s="1475"/>
      <c r="X26" s="1475"/>
      <c r="Y26" s="1475"/>
      <c r="Z26" s="1475"/>
      <c r="AA26" s="1475"/>
      <c r="AB26" s="1475"/>
      <c r="AC26" s="1475"/>
      <c r="AD26" s="1475"/>
    </row>
    <row r="27" spans="1:30" ht="14.25">
      <c r="A27" s="2635"/>
      <c r="B27" s="1477">
        <v>13</v>
      </c>
      <c r="C27" s="1484">
        <v>11</v>
      </c>
      <c r="D27" s="1484">
        <v>15.4</v>
      </c>
      <c r="E27" s="1484">
        <v>0.6000000000000001</v>
      </c>
      <c r="F27" s="1474" t="s">
        <v>1758</v>
      </c>
      <c r="G27" s="1474" t="s">
        <v>1765</v>
      </c>
      <c r="H27" s="1475" t="s">
        <v>917</v>
      </c>
      <c r="I27" s="1474" t="s">
        <v>14</v>
      </c>
      <c r="J27" s="1474" t="s">
        <v>171</v>
      </c>
      <c r="K27" s="1475" t="s">
        <v>939</v>
      </c>
      <c r="L27" s="1477" t="s">
        <v>1766</v>
      </c>
      <c r="M27" s="1485">
        <v>2.05</v>
      </c>
      <c r="N27" s="1485"/>
      <c r="O27" s="1485"/>
      <c r="P27" s="1486"/>
      <c r="Q27" s="1475"/>
      <c r="R27" s="1475">
        <v>2</v>
      </c>
      <c r="S27" s="1475"/>
      <c r="T27" s="1475"/>
      <c r="U27" s="1475"/>
      <c r="V27" s="1475"/>
      <c r="W27" s="1475"/>
      <c r="X27" s="1475"/>
      <c r="Y27" s="1475">
        <v>0.05</v>
      </c>
      <c r="Z27" s="1475"/>
      <c r="AA27" s="1475"/>
      <c r="AB27" s="1475"/>
      <c r="AC27" s="1475"/>
      <c r="AD27" s="1475"/>
    </row>
    <row r="28" spans="1:30" ht="14.25">
      <c r="A28" s="2635"/>
      <c r="B28" s="1477">
        <v>14</v>
      </c>
      <c r="C28" s="1484">
        <v>13</v>
      </c>
      <c r="D28" s="1484">
        <v>11.7</v>
      </c>
      <c r="E28" s="1484">
        <v>0.6000000000000001</v>
      </c>
      <c r="F28" s="1474" t="s">
        <v>1758</v>
      </c>
      <c r="G28" s="1474" t="s">
        <v>1765</v>
      </c>
      <c r="H28" s="1475" t="s">
        <v>917</v>
      </c>
      <c r="I28" s="1474" t="s">
        <v>14</v>
      </c>
      <c r="J28" s="1474" t="s">
        <v>171</v>
      </c>
      <c r="K28" s="1475" t="s">
        <v>939</v>
      </c>
      <c r="L28" s="1477" t="s">
        <v>1766</v>
      </c>
      <c r="M28" s="1485">
        <v>2.1</v>
      </c>
      <c r="N28" s="1485"/>
      <c r="O28" s="1485"/>
      <c r="P28" s="1486"/>
      <c r="Q28" s="1475"/>
      <c r="R28" s="1475">
        <v>2</v>
      </c>
      <c r="S28" s="1475"/>
      <c r="T28" s="1475"/>
      <c r="U28" s="1475"/>
      <c r="V28" s="1475"/>
      <c r="W28" s="1475"/>
      <c r="X28" s="1475"/>
      <c r="Y28" s="1475">
        <v>0.05</v>
      </c>
      <c r="Z28" s="1475"/>
      <c r="AA28" s="1475"/>
      <c r="AB28" s="1475"/>
      <c r="AC28" s="1475">
        <v>0.05</v>
      </c>
      <c r="AD28" s="1475"/>
    </row>
    <row r="29" spans="1:30" ht="14.25">
      <c r="A29" s="2635"/>
      <c r="B29" s="1477">
        <v>15</v>
      </c>
      <c r="C29" s="1484">
        <v>13</v>
      </c>
      <c r="D29" s="1484">
        <v>12.1</v>
      </c>
      <c r="E29" s="1484">
        <v>0.30000000000000004</v>
      </c>
      <c r="F29" s="1474" t="s">
        <v>1758</v>
      </c>
      <c r="G29" s="1474" t="s">
        <v>1765</v>
      </c>
      <c r="H29" s="1475" t="s">
        <v>917</v>
      </c>
      <c r="I29" s="1474" t="s">
        <v>14</v>
      </c>
      <c r="J29" s="1474" t="s">
        <v>171</v>
      </c>
      <c r="K29" s="1475" t="s">
        <v>939</v>
      </c>
      <c r="L29" s="1477" t="s">
        <v>1766</v>
      </c>
      <c r="M29" s="1485">
        <v>1.07</v>
      </c>
      <c r="N29" s="1485"/>
      <c r="O29" s="1485"/>
      <c r="P29" s="1486"/>
      <c r="Q29" s="1475"/>
      <c r="R29" s="1475">
        <v>1</v>
      </c>
      <c r="S29" s="1475"/>
      <c r="T29" s="1475"/>
      <c r="U29" s="1475"/>
      <c r="V29" s="1475"/>
      <c r="W29" s="1475"/>
      <c r="X29" s="1475"/>
      <c r="Y29" s="1475">
        <v>0.05</v>
      </c>
      <c r="Z29" s="1475"/>
      <c r="AA29" s="1475"/>
      <c r="AB29" s="1475"/>
      <c r="AC29" s="1475">
        <v>0.02</v>
      </c>
      <c r="AD29" s="1475"/>
    </row>
    <row r="30" spans="1:30" ht="14.25">
      <c r="A30" s="2635"/>
      <c r="B30" s="1477">
        <v>16</v>
      </c>
      <c r="C30" s="1484">
        <v>14</v>
      </c>
      <c r="D30" s="1484">
        <v>23.1</v>
      </c>
      <c r="E30" s="1484">
        <v>0.8</v>
      </c>
      <c r="F30" s="1484" t="s">
        <v>258</v>
      </c>
      <c r="G30" s="1474" t="s">
        <v>1765</v>
      </c>
      <c r="H30" s="1475" t="s">
        <v>917</v>
      </c>
      <c r="I30" s="1474" t="s">
        <v>14</v>
      </c>
      <c r="J30" s="1474" t="s">
        <v>171</v>
      </c>
      <c r="K30" s="1475" t="s">
        <v>15</v>
      </c>
      <c r="L30" s="1474" t="s">
        <v>414</v>
      </c>
      <c r="M30" s="1485">
        <v>4.05</v>
      </c>
      <c r="N30" s="1485">
        <v>3.2</v>
      </c>
      <c r="O30" s="1485">
        <v>0.8</v>
      </c>
      <c r="P30" s="1486"/>
      <c r="Q30" s="1475"/>
      <c r="R30" s="1475"/>
      <c r="S30" s="1475"/>
      <c r="T30" s="1475"/>
      <c r="U30" s="1475"/>
      <c r="V30" s="1475"/>
      <c r="W30" s="1475"/>
      <c r="X30" s="1475"/>
      <c r="Y30" s="1475">
        <v>0.05</v>
      </c>
      <c r="Z30" s="1475"/>
      <c r="AA30" s="1475"/>
      <c r="AB30" s="1475"/>
      <c r="AC30" s="1475"/>
      <c r="AD30" s="1475"/>
    </row>
    <row r="31" spans="1:30" ht="14.25">
      <c r="A31" s="2635"/>
      <c r="B31" s="1477">
        <v>17</v>
      </c>
      <c r="C31" s="1484">
        <v>14</v>
      </c>
      <c r="D31" s="1484">
        <v>19.1</v>
      </c>
      <c r="E31" s="1484">
        <v>0.9</v>
      </c>
      <c r="F31" s="1484" t="s">
        <v>258</v>
      </c>
      <c r="G31" s="1474" t="s">
        <v>1765</v>
      </c>
      <c r="H31" s="1475" t="s">
        <v>917</v>
      </c>
      <c r="I31" s="1474" t="s">
        <v>14</v>
      </c>
      <c r="J31" s="1474" t="s">
        <v>171</v>
      </c>
      <c r="K31" s="1475" t="s">
        <v>15</v>
      </c>
      <c r="L31" s="1474" t="s">
        <v>414</v>
      </c>
      <c r="M31" s="1485">
        <v>4.5</v>
      </c>
      <c r="N31" s="1485">
        <v>3.6</v>
      </c>
      <c r="O31" s="1485">
        <v>0.9</v>
      </c>
      <c r="P31" s="1486"/>
      <c r="Q31" s="1475"/>
      <c r="R31" s="1475"/>
      <c r="S31" s="1475"/>
      <c r="T31" s="1475"/>
      <c r="U31" s="1475"/>
      <c r="V31" s="1475"/>
      <c r="W31" s="1475"/>
      <c r="X31" s="1475"/>
      <c r="Y31" s="1475"/>
      <c r="Z31" s="1475"/>
      <c r="AA31" s="1475"/>
      <c r="AB31" s="1475"/>
      <c r="AC31" s="1475"/>
      <c r="AD31" s="1475"/>
    </row>
    <row r="32" spans="1:30" ht="14.25">
      <c r="A32" s="2635"/>
      <c r="B32" s="1477">
        <v>18</v>
      </c>
      <c r="C32" s="1484">
        <v>19</v>
      </c>
      <c r="D32" s="1484">
        <v>16.2</v>
      </c>
      <c r="E32" s="1484">
        <v>0.4</v>
      </c>
      <c r="F32" s="1484" t="s">
        <v>258</v>
      </c>
      <c r="G32" s="1474" t="s">
        <v>1765</v>
      </c>
      <c r="H32" s="1475" t="s">
        <v>917</v>
      </c>
      <c r="I32" s="1474" t="s">
        <v>14</v>
      </c>
      <c r="J32" s="1474" t="s">
        <v>171</v>
      </c>
      <c r="K32" s="1475" t="s">
        <v>939</v>
      </c>
      <c r="L32" s="1477" t="s">
        <v>1766</v>
      </c>
      <c r="M32" s="1485">
        <v>2.05</v>
      </c>
      <c r="N32" s="1485">
        <v>1.6</v>
      </c>
      <c r="O32" s="1485">
        <v>0.4</v>
      </c>
      <c r="P32" s="1486"/>
      <c r="Q32" s="1475"/>
      <c r="R32" s="1475"/>
      <c r="S32" s="1475"/>
      <c r="T32" s="1475"/>
      <c r="U32" s="1475"/>
      <c r="V32" s="1475"/>
      <c r="W32" s="1475"/>
      <c r="X32" s="1475"/>
      <c r="Y32" s="1475">
        <v>0.05</v>
      </c>
      <c r="Z32" s="1475"/>
      <c r="AA32" s="1475"/>
      <c r="AB32" s="1475"/>
      <c r="AC32" s="1475"/>
      <c r="AD32" s="1475"/>
    </row>
    <row r="33" spans="1:30" ht="14.25">
      <c r="A33" s="2635"/>
      <c r="B33" s="1477">
        <v>19</v>
      </c>
      <c r="C33" s="1484">
        <v>20</v>
      </c>
      <c r="D33" s="1484">
        <v>15.1</v>
      </c>
      <c r="E33" s="1484">
        <v>1</v>
      </c>
      <c r="F33" s="1484" t="s">
        <v>258</v>
      </c>
      <c r="G33" s="1474" t="s">
        <v>1765</v>
      </c>
      <c r="H33" s="1475" t="s">
        <v>917</v>
      </c>
      <c r="I33" s="1474" t="s">
        <v>14</v>
      </c>
      <c r="J33" s="1474" t="s">
        <v>171</v>
      </c>
      <c r="K33" s="1475" t="s">
        <v>15</v>
      </c>
      <c r="L33" s="1474" t="s">
        <v>414</v>
      </c>
      <c r="M33" s="1485">
        <v>5.05</v>
      </c>
      <c r="N33" s="1485">
        <v>4</v>
      </c>
      <c r="O33" s="1485">
        <v>1</v>
      </c>
      <c r="P33" s="1486"/>
      <c r="Q33" s="1475"/>
      <c r="R33" s="1475"/>
      <c r="S33" s="1475"/>
      <c r="T33" s="1475"/>
      <c r="U33" s="1475"/>
      <c r="V33" s="1475"/>
      <c r="W33" s="1475"/>
      <c r="X33" s="1475"/>
      <c r="Y33" s="1475">
        <v>0.05</v>
      </c>
      <c r="Z33" s="1475"/>
      <c r="AA33" s="1475"/>
      <c r="AB33" s="1475"/>
      <c r="AC33" s="1475"/>
      <c r="AD33" s="1475"/>
    </row>
    <row r="34" spans="1:30" ht="15" thickBot="1">
      <c r="A34" s="2635"/>
      <c r="B34" s="1477">
        <v>20</v>
      </c>
      <c r="C34" s="1484">
        <v>21</v>
      </c>
      <c r="D34" s="1484">
        <v>1.1</v>
      </c>
      <c r="E34" s="1484">
        <v>1</v>
      </c>
      <c r="F34" s="1484" t="s">
        <v>258</v>
      </c>
      <c r="G34" s="1474" t="s">
        <v>1765</v>
      </c>
      <c r="H34" s="1475" t="s">
        <v>917</v>
      </c>
      <c r="I34" s="1474" t="s">
        <v>14</v>
      </c>
      <c r="J34" s="1474" t="s">
        <v>171</v>
      </c>
      <c r="K34" s="1475" t="s">
        <v>15</v>
      </c>
      <c r="L34" s="1474" t="s">
        <v>414</v>
      </c>
      <c r="M34" s="1485">
        <v>5.05</v>
      </c>
      <c r="N34" s="1485">
        <v>4</v>
      </c>
      <c r="O34" s="1485">
        <v>1</v>
      </c>
      <c r="P34" s="1486"/>
      <c r="Q34" s="1475"/>
      <c r="R34" s="1475"/>
      <c r="S34" s="1475"/>
      <c r="T34" s="1475"/>
      <c r="U34" s="1475"/>
      <c r="V34" s="1475"/>
      <c r="W34" s="1475"/>
      <c r="X34" s="1475">
        <v>0.05</v>
      </c>
      <c r="Y34" s="1475"/>
      <c r="Z34" s="1475"/>
      <c r="AA34" s="1475"/>
      <c r="AB34" s="1475"/>
      <c r="AC34" s="1475"/>
      <c r="AD34" s="1475"/>
    </row>
    <row r="35" spans="1:30" ht="15" thickBot="1" thickTop="1">
      <c r="A35" s="1479" t="s">
        <v>204</v>
      </c>
      <c r="B35" s="1480"/>
      <c r="C35" s="1481"/>
      <c r="D35" s="1481"/>
      <c r="E35" s="1487">
        <f>SUM(E15:E34)</f>
        <v>14.8</v>
      </c>
      <c r="F35" s="1481"/>
      <c r="G35" s="1481"/>
      <c r="H35" s="1480"/>
      <c r="I35" s="1481"/>
      <c r="J35" s="1481"/>
      <c r="K35" s="1480"/>
      <c r="L35" s="1481"/>
      <c r="M35" s="1496">
        <f aca="true" t="shared" si="1" ref="M35:AD35">SUM(M15:M34)</f>
        <v>71.18999999999998</v>
      </c>
      <c r="N35" s="1480">
        <f t="shared" si="1"/>
        <v>50.00000000000001</v>
      </c>
      <c r="O35" s="1480">
        <f t="shared" si="1"/>
        <v>12.500000000000002</v>
      </c>
      <c r="P35" s="1480">
        <f t="shared" si="1"/>
        <v>0</v>
      </c>
      <c r="Q35" s="1480">
        <f t="shared" si="1"/>
        <v>0</v>
      </c>
      <c r="R35" s="1480">
        <f t="shared" si="1"/>
        <v>7.66</v>
      </c>
      <c r="S35" s="1480">
        <f t="shared" si="1"/>
        <v>0</v>
      </c>
      <c r="T35" s="1480">
        <f t="shared" si="1"/>
        <v>0</v>
      </c>
      <c r="U35" s="1480">
        <f t="shared" si="1"/>
        <v>0</v>
      </c>
      <c r="V35" s="1480">
        <f t="shared" si="1"/>
        <v>0</v>
      </c>
      <c r="W35" s="1480">
        <f t="shared" si="1"/>
        <v>0</v>
      </c>
      <c r="X35" s="1480">
        <f t="shared" si="1"/>
        <v>0.1</v>
      </c>
      <c r="Y35" s="1480">
        <f t="shared" si="1"/>
        <v>0.65</v>
      </c>
      <c r="Z35" s="1480">
        <f t="shared" si="1"/>
        <v>0.21</v>
      </c>
      <c r="AA35" s="1480">
        <f t="shared" si="1"/>
        <v>0</v>
      </c>
      <c r="AB35" s="1480">
        <f t="shared" si="1"/>
        <v>0</v>
      </c>
      <c r="AC35" s="1480">
        <f t="shared" si="1"/>
        <v>0.07</v>
      </c>
      <c r="AD35" s="1480">
        <f t="shared" si="1"/>
        <v>0</v>
      </c>
    </row>
    <row r="36" spans="1:30" ht="15" thickTop="1">
      <c r="A36" s="2627" t="s">
        <v>18</v>
      </c>
      <c r="B36" s="1476">
        <v>1</v>
      </c>
      <c r="C36" s="1477">
        <v>4</v>
      </c>
      <c r="D36" s="1477">
        <v>2</v>
      </c>
      <c r="E36" s="1477">
        <v>0.5</v>
      </c>
      <c r="F36" s="1484" t="s">
        <v>258</v>
      </c>
      <c r="G36" s="1474" t="s">
        <v>1765</v>
      </c>
      <c r="H36" s="1475" t="s">
        <v>917</v>
      </c>
      <c r="I36" s="1477" t="s">
        <v>14</v>
      </c>
      <c r="J36" s="1477" t="s">
        <v>171</v>
      </c>
      <c r="K36" s="1486" t="s">
        <v>15</v>
      </c>
      <c r="L36" s="1474" t="s">
        <v>415</v>
      </c>
      <c r="M36" s="1486">
        <v>2.5</v>
      </c>
      <c r="N36" s="1486">
        <v>1.5</v>
      </c>
      <c r="O36" s="1486">
        <v>0.5</v>
      </c>
      <c r="P36" s="1486">
        <v>0.5</v>
      </c>
      <c r="Q36" s="1486"/>
      <c r="R36" s="1486"/>
      <c r="S36" s="1486"/>
      <c r="T36" s="1486"/>
      <c r="U36" s="1486"/>
      <c r="V36" s="1486"/>
      <c r="W36" s="1486"/>
      <c r="X36" s="1486"/>
      <c r="Y36" s="1486"/>
      <c r="Z36" s="1486"/>
      <c r="AA36" s="1486"/>
      <c r="AB36" s="1486"/>
      <c r="AC36" s="1486"/>
      <c r="AD36" s="1486"/>
    </row>
    <row r="37" spans="1:30" ht="14.25">
      <c r="A37" s="2627"/>
      <c r="B37" s="1476">
        <v>2</v>
      </c>
      <c r="C37" s="1477">
        <v>5</v>
      </c>
      <c r="D37" s="1477">
        <v>18.1</v>
      </c>
      <c r="E37" s="1477">
        <v>0.6000000000000001</v>
      </c>
      <c r="F37" s="1484" t="s">
        <v>258</v>
      </c>
      <c r="G37" s="1474" t="s">
        <v>1765</v>
      </c>
      <c r="H37" s="1475" t="s">
        <v>917</v>
      </c>
      <c r="I37" s="1474" t="s">
        <v>14</v>
      </c>
      <c r="J37" s="1474" t="s">
        <v>171</v>
      </c>
      <c r="K37" s="1475" t="s">
        <v>15</v>
      </c>
      <c r="L37" s="1474" t="s">
        <v>415</v>
      </c>
      <c r="M37" s="1486">
        <v>3</v>
      </c>
      <c r="N37" s="1486">
        <v>1.8</v>
      </c>
      <c r="O37" s="1486">
        <v>0.6000000000000001</v>
      </c>
      <c r="P37" s="1486">
        <v>0.6000000000000001</v>
      </c>
      <c r="Q37" s="1486"/>
      <c r="R37" s="1486"/>
      <c r="S37" s="1486"/>
      <c r="T37" s="1486"/>
      <c r="U37" s="1486"/>
      <c r="V37" s="1486"/>
      <c r="W37" s="1486"/>
      <c r="X37" s="1486"/>
      <c r="Y37" s="1486"/>
      <c r="Z37" s="1486"/>
      <c r="AA37" s="1486"/>
      <c r="AB37" s="1486"/>
      <c r="AC37" s="1486"/>
      <c r="AD37" s="1486"/>
    </row>
    <row r="38" spans="1:30" ht="14.25">
      <c r="A38" s="2627"/>
      <c r="B38" s="1476">
        <v>3</v>
      </c>
      <c r="C38" s="1477">
        <v>6</v>
      </c>
      <c r="D38" s="1477">
        <v>24.1</v>
      </c>
      <c r="E38" s="1477">
        <v>1</v>
      </c>
      <c r="F38" s="1484" t="s">
        <v>258</v>
      </c>
      <c r="G38" s="1474" t="s">
        <v>1765</v>
      </c>
      <c r="H38" s="1475" t="s">
        <v>917</v>
      </c>
      <c r="I38" s="1474" t="s">
        <v>14</v>
      </c>
      <c r="J38" s="1474" t="s">
        <v>171</v>
      </c>
      <c r="K38" s="1475" t="s">
        <v>15</v>
      </c>
      <c r="L38" s="1474" t="s">
        <v>1767</v>
      </c>
      <c r="M38" s="1486">
        <v>5.2</v>
      </c>
      <c r="N38" s="1486">
        <v>3</v>
      </c>
      <c r="O38" s="1486">
        <v>1</v>
      </c>
      <c r="P38" s="1486">
        <v>1</v>
      </c>
      <c r="Q38" s="1486"/>
      <c r="R38" s="1486"/>
      <c r="S38" s="1486">
        <v>0.2</v>
      </c>
      <c r="T38" s="1486"/>
      <c r="U38" s="1486"/>
      <c r="V38" s="1486"/>
      <c r="W38" s="1486"/>
      <c r="X38" s="1486"/>
      <c r="Y38" s="1486"/>
      <c r="Z38" s="1486"/>
      <c r="AA38" s="1486"/>
      <c r="AB38" s="1486"/>
      <c r="AC38" s="1486"/>
      <c r="AD38" s="1486"/>
    </row>
    <row r="39" spans="1:30" ht="14.25">
      <c r="A39" s="2627"/>
      <c r="B39" s="1476">
        <v>4</v>
      </c>
      <c r="C39" s="1477">
        <v>6</v>
      </c>
      <c r="D39" s="1477">
        <v>25.2</v>
      </c>
      <c r="E39" s="1477">
        <v>0.9</v>
      </c>
      <c r="F39" s="1484" t="s">
        <v>258</v>
      </c>
      <c r="G39" s="1474" t="s">
        <v>1765</v>
      </c>
      <c r="H39" s="1475" t="s">
        <v>917</v>
      </c>
      <c r="I39" s="1474" t="s">
        <v>14</v>
      </c>
      <c r="J39" s="1474" t="s">
        <v>171</v>
      </c>
      <c r="K39" s="1475" t="s">
        <v>15</v>
      </c>
      <c r="L39" s="1474" t="s">
        <v>1767</v>
      </c>
      <c r="M39" s="1486">
        <v>4.68</v>
      </c>
      <c r="N39" s="1486">
        <v>2.7</v>
      </c>
      <c r="O39" s="1486">
        <v>0.9</v>
      </c>
      <c r="P39" s="1486">
        <v>0.9</v>
      </c>
      <c r="Q39" s="1486"/>
      <c r="R39" s="1486"/>
      <c r="S39" s="1486">
        <v>0.18</v>
      </c>
      <c r="T39" s="1486"/>
      <c r="U39" s="1486"/>
      <c r="V39" s="1486"/>
      <c r="W39" s="1486"/>
      <c r="X39" s="1486"/>
      <c r="Y39" s="1486"/>
      <c r="Z39" s="1486"/>
      <c r="AA39" s="1486"/>
      <c r="AB39" s="1486"/>
      <c r="AC39" s="1486"/>
      <c r="AD39" s="1486"/>
    </row>
    <row r="40" spans="1:30" ht="14.25">
      <c r="A40" s="2627"/>
      <c r="B40" s="1476">
        <v>5</v>
      </c>
      <c r="C40" s="1477">
        <v>12</v>
      </c>
      <c r="D40" s="1477" t="s">
        <v>941</v>
      </c>
      <c r="E40" s="1477">
        <v>0.9</v>
      </c>
      <c r="F40" s="1484" t="s">
        <v>258</v>
      </c>
      <c r="G40" s="1474" t="s">
        <v>1765</v>
      </c>
      <c r="H40" s="1475" t="s">
        <v>917</v>
      </c>
      <c r="I40" s="1474" t="s">
        <v>14</v>
      </c>
      <c r="J40" s="1474" t="s">
        <v>171</v>
      </c>
      <c r="K40" s="1475" t="s">
        <v>15</v>
      </c>
      <c r="L40" s="1474" t="s">
        <v>415</v>
      </c>
      <c r="M40" s="1486">
        <v>4.5</v>
      </c>
      <c r="N40" s="1486">
        <v>2.7</v>
      </c>
      <c r="O40" s="1486">
        <v>0.9</v>
      </c>
      <c r="P40" s="1486">
        <v>0.9</v>
      </c>
      <c r="Q40" s="1486"/>
      <c r="R40" s="1486"/>
      <c r="S40" s="1486"/>
      <c r="T40" s="1486"/>
      <c r="U40" s="1486"/>
      <c r="V40" s="1486"/>
      <c r="W40" s="1486"/>
      <c r="X40" s="1486"/>
      <c r="Y40" s="1486"/>
      <c r="Z40" s="1486"/>
      <c r="AA40" s="1486"/>
      <c r="AB40" s="1486"/>
      <c r="AC40" s="1486"/>
      <c r="AD40" s="1486"/>
    </row>
    <row r="41" spans="1:30" ht="14.25">
      <c r="A41" s="2627"/>
      <c r="B41" s="1476">
        <v>6</v>
      </c>
      <c r="C41" s="1477">
        <v>15</v>
      </c>
      <c r="D41" s="1477">
        <v>6.2</v>
      </c>
      <c r="E41" s="1477">
        <v>1</v>
      </c>
      <c r="F41" s="1484" t="s">
        <v>258</v>
      </c>
      <c r="G41" s="1474" t="s">
        <v>1765</v>
      </c>
      <c r="H41" s="1475" t="s">
        <v>917</v>
      </c>
      <c r="I41" s="1474" t="s">
        <v>14</v>
      </c>
      <c r="J41" s="1474" t="s">
        <v>171</v>
      </c>
      <c r="K41" s="1475" t="s">
        <v>15</v>
      </c>
      <c r="L41" s="1474" t="s">
        <v>415</v>
      </c>
      <c r="M41" s="1486">
        <v>5</v>
      </c>
      <c r="N41" s="1486">
        <v>3</v>
      </c>
      <c r="O41" s="1486">
        <v>1</v>
      </c>
      <c r="P41" s="1486">
        <v>1</v>
      </c>
      <c r="Q41" s="1486"/>
      <c r="R41" s="1486"/>
      <c r="S41" s="1486"/>
      <c r="T41" s="1486"/>
      <c r="U41" s="1486"/>
      <c r="V41" s="1486"/>
      <c r="W41" s="1486"/>
      <c r="X41" s="1486"/>
      <c r="Y41" s="1486"/>
      <c r="Z41" s="1486"/>
      <c r="AA41" s="1486"/>
      <c r="AB41" s="1486"/>
      <c r="AC41" s="1486"/>
      <c r="AD41" s="1486"/>
    </row>
    <row r="42" spans="1:30" ht="14.25">
      <c r="A42" s="2627"/>
      <c r="B42" s="1476">
        <v>7</v>
      </c>
      <c r="C42" s="1477">
        <v>20</v>
      </c>
      <c r="D42" s="1477">
        <v>14.3</v>
      </c>
      <c r="E42" s="1477">
        <v>1</v>
      </c>
      <c r="F42" s="1474" t="s">
        <v>1758</v>
      </c>
      <c r="G42" s="1474" t="s">
        <v>1762</v>
      </c>
      <c r="H42" s="1475" t="s">
        <v>917</v>
      </c>
      <c r="I42" s="1474" t="s">
        <v>14</v>
      </c>
      <c r="J42" s="1474" t="s">
        <v>171</v>
      </c>
      <c r="K42" s="1475" t="s">
        <v>939</v>
      </c>
      <c r="L42" s="1477" t="s">
        <v>1766</v>
      </c>
      <c r="M42" s="1486">
        <v>3.35</v>
      </c>
      <c r="N42" s="1486"/>
      <c r="O42" s="1486"/>
      <c r="P42" s="1486"/>
      <c r="Q42" s="1486"/>
      <c r="R42" s="1486">
        <v>3.33</v>
      </c>
      <c r="S42" s="1486"/>
      <c r="T42" s="1486"/>
      <c r="U42" s="1486"/>
      <c r="V42" s="1486"/>
      <c r="W42" s="1486"/>
      <c r="X42" s="1486"/>
      <c r="Y42" s="1486"/>
      <c r="Z42" s="1486"/>
      <c r="AA42" s="1486"/>
      <c r="AB42" s="1486">
        <v>0.02</v>
      </c>
      <c r="AC42" s="1486"/>
      <c r="AD42" s="1486"/>
    </row>
    <row r="43" spans="1:30" ht="14.25">
      <c r="A43" s="2627"/>
      <c r="B43" s="1476">
        <v>8</v>
      </c>
      <c r="C43" s="1477">
        <v>25</v>
      </c>
      <c r="D43" s="1477">
        <v>7.1</v>
      </c>
      <c r="E43" s="1477">
        <v>1.2</v>
      </c>
      <c r="F43" s="1474" t="s">
        <v>1758</v>
      </c>
      <c r="G43" s="1474" t="s">
        <v>1762</v>
      </c>
      <c r="H43" s="1475" t="s">
        <v>917</v>
      </c>
      <c r="I43" s="1474" t="s">
        <v>14</v>
      </c>
      <c r="J43" s="1474" t="s">
        <v>171</v>
      </c>
      <c r="K43" s="1475" t="s">
        <v>939</v>
      </c>
      <c r="L43" s="1477" t="s">
        <v>1766</v>
      </c>
      <c r="M43" s="1486">
        <v>4</v>
      </c>
      <c r="N43" s="1486"/>
      <c r="O43" s="1486"/>
      <c r="P43" s="1486"/>
      <c r="Q43" s="1486"/>
      <c r="R43" s="1486">
        <v>4</v>
      </c>
      <c r="S43" s="1486"/>
      <c r="T43" s="1486"/>
      <c r="U43" s="1486"/>
      <c r="V43" s="1486"/>
      <c r="W43" s="1486"/>
      <c r="X43" s="1486"/>
      <c r="Y43" s="1486"/>
      <c r="Z43" s="1486"/>
      <c r="AA43" s="1486"/>
      <c r="AB43" s="1486"/>
      <c r="AC43" s="1486"/>
      <c r="AD43" s="1486"/>
    </row>
    <row r="44" spans="1:30" ht="14.25">
      <c r="A44" s="2627"/>
      <c r="B44" s="1476">
        <v>9</v>
      </c>
      <c r="C44" s="1477">
        <v>25</v>
      </c>
      <c r="D44" s="1477">
        <v>8</v>
      </c>
      <c r="E44" s="1477">
        <v>1.6</v>
      </c>
      <c r="F44" s="1484" t="s">
        <v>258</v>
      </c>
      <c r="G44" s="1474" t="s">
        <v>1762</v>
      </c>
      <c r="H44" s="1475" t="s">
        <v>917</v>
      </c>
      <c r="I44" s="1474" t="s">
        <v>14</v>
      </c>
      <c r="J44" s="1474" t="s">
        <v>171</v>
      </c>
      <c r="K44" s="1475" t="s">
        <v>15</v>
      </c>
      <c r="L44" s="1474" t="s">
        <v>415</v>
      </c>
      <c r="M44" s="1486">
        <v>8</v>
      </c>
      <c r="N44" s="1486">
        <v>4.8</v>
      </c>
      <c r="O44" s="1486">
        <v>1.6</v>
      </c>
      <c r="P44" s="1486">
        <v>1.6</v>
      </c>
      <c r="Q44" s="1486"/>
      <c r="R44" s="1486"/>
      <c r="S44" s="1486"/>
      <c r="T44" s="1486"/>
      <c r="U44" s="1486"/>
      <c r="V44" s="1486"/>
      <c r="W44" s="1486"/>
      <c r="X44" s="1486"/>
      <c r="Y44" s="1486"/>
      <c r="Z44" s="1486"/>
      <c r="AA44" s="1486"/>
      <c r="AB44" s="1486"/>
      <c r="AC44" s="1486"/>
      <c r="AD44" s="1486"/>
    </row>
    <row r="45" spans="1:30" ht="14.25">
      <c r="A45" s="2627"/>
      <c r="B45" s="1476">
        <v>10</v>
      </c>
      <c r="C45" s="1477">
        <v>25</v>
      </c>
      <c r="D45" s="1477">
        <v>10.1</v>
      </c>
      <c r="E45" s="1477">
        <v>1.1</v>
      </c>
      <c r="F45" s="1484" t="s">
        <v>258</v>
      </c>
      <c r="G45" s="1474" t="s">
        <v>1762</v>
      </c>
      <c r="H45" s="1475" t="s">
        <v>917</v>
      </c>
      <c r="I45" s="1474" t="s">
        <v>14</v>
      </c>
      <c r="J45" s="1474" t="s">
        <v>171</v>
      </c>
      <c r="K45" s="1475" t="s">
        <v>15</v>
      </c>
      <c r="L45" s="1474" t="s">
        <v>415</v>
      </c>
      <c r="M45" s="1486">
        <v>5.5</v>
      </c>
      <c r="N45" s="1486">
        <v>3.3</v>
      </c>
      <c r="O45" s="1486">
        <v>1.1</v>
      </c>
      <c r="P45" s="1486">
        <v>1.1</v>
      </c>
      <c r="Q45" s="1486"/>
      <c r="R45" s="1486"/>
      <c r="S45" s="1486"/>
      <c r="T45" s="1486"/>
      <c r="U45" s="1486"/>
      <c r="V45" s="1486"/>
      <c r="W45" s="1486"/>
      <c r="X45" s="1486"/>
      <c r="Y45" s="1486"/>
      <c r="Z45" s="1486"/>
      <c r="AA45" s="1486"/>
      <c r="AB45" s="1486"/>
      <c r="AC45" s="1486"/>
      <c r="AD45" s="1486"/>
    </row>
    <row r="46" spans="1:30" ht="14.25">
      <c r="A46" s="2627"/>
      <c r="B46" s="1476">
        <v>11</v>
      </c>
      <c r="C46" s="1477">
        <v>25</v>
      </c>
      <c r="D46" s="1477">
        <v>10.2</v>
      </c>
      <c r="E46" s="1477">
        <v>2.2</v>
      </c>
      <c r="F46" s="1484" t="s">
        <v>258</v>
      </c>
      <c r="G46" s="1474" t="s">
        <v>1762</v>
      </c>
      <c r="H46" s="1475" t="s">
        <v>917</v>
      </c>
      <c r="I46" s="1477" t="s">
        <v>14</v>
      </c>
      <c r="J46" s="1477" t="s">
        <v>171</v>
      </c>
      <c r="K46" s="1486" t="s">
        <v>15</v>
      </c>
      <c r="L46" s="1474" t="s">
        <v>415</v>
      </c>
      <c r="M46" s="1486">
        <v>11</v>
      </c>
      <c r="N46" s="1486">
        <v>6.6</v>
      </c>
      <c r="O46" s="1486">
        <v>2.2</v>
      </c>
      <c r="P46" s="1486">
        <v>2.2</v>
      </c>
      <c r="Q46" s="1486"/>
      <c r="R46" s="1486"/>
      <c r="S46" s="1486"/>
      <c r="T46" s="1486"/>
      <c r="U46" s="1486"/>
      <c r="V46" s="1486"/>
      <c r="W46" s="1486"/>
      <c r="X46" s="1486"/>
      <c r="Y46" s="1486"/>
      <c r="Z46" s="1486"/>
      <c r="AA46" s="1486"/>
      <c r="AB46" s="1486"/>
      <c r="AC46" s="1486"/>
      <c r="AD46" s="1486"/>
    </row>
    <row r="47" spans="1:30" ht="14.25">
      <c r="A47" s="2627"/>
      <c r="B47" s="1476">
        <v>12</v>
      </c>
      <c r="C47" s="1477">
        <v>25</v>
      </c>
      <c r="D47" s="1477">
        <v>39.2</v>
      </c>
      <c r="E47" s="1477">
        <v>0.7</v>
      </c>
      <c r="F47" s="1484" t="s">
        <v>258</v>
      </c>
      <c r="G47" s="1474" t="s">
        <v>1762</v>
      </c>
      <c r="H47" s="1475" t="s">
        <v>917</v>
      </c>
      <c r="I47" s="1477" t="s">
        <v>14</v>
      </c>
      <c r="J47" s="1477" t="s">
        <v>171</v>
      </c>
      <c r="K47" s="1486" t="s">
        <v>15</v>
      </c>
      <c r="L47" s="1474" t="s">
        <v>415</v>
      </c>
      <c r="M47" s="1486">
        <v>3.5</v>
      </c>
      <c r="N47" s="1486">
        <v>2.1</v>
      </c>
      <c r="O47" s="1486">
        <v>0.7</v>
      </c>
      <c r="P47" s="1486">
        <v>0.7</v>
      </c>
      <c r="Q47" s="1486"/>
      <c r="R47" s="1486"/>
      <c r="S47" s="1486"/>
      <c r="T47" s="1486"/>
      <c r="U47" s="1486"/>
      <c r="V47" s="1486"/>
      <c r="W47" s="1486"/>
      <c r="X47" s="1486"/>
      <c r="Y47" s="1486"/>
      <c r="Z47" s="1486"/>
      <c r="AA47" s="1486"/>
      <c r="AB47" s="1486"/>
      <c r="AC47" s="1486"/>
      <c r="AD47" s="1486"/>
    </row>
    <row r="48" spans="1:30" ht="14.25">
      <c r="A48" s="2627"/>
      <c r="B48" s="1476">
        <v>13</v>
      </c>
      <c r="C48" s="1477">
        <v>25</v>
      </c>
      <c r="D48" s="1477" t="s">
        <v>940</v>
      </c>
      <c r="E48" s="1477">
        <v>1.2</v>
      </c>
      <c r="F48" s="1484" t="s">
        <v>258</v>
      </c>
      <c r="G48" s="1474" t="s">
        <v>1762</v>
      </c>
      <c r="H48" s="1475" t="s">
        <v>917</v>
      </c>
      <c r="I48" s="1474" t="s">
        <v>14</v>
      </c>
      <c r="J48" s="1474" t="s">
        <v>171</v>
      </c>
      <c r="K48" s="1475" t="s">
        <v>15</v>
      </c>
      <c r="L48" s="1474" t="s">
        <v>415</v>
      </c>
      <c r="M48" s="1486">
        <v>6</v>
      </c>
      <c r="N48" s="1486">
        <v>3.6</v>
      </c>
      <c r="O48" s="1486">
        <v>1.2</v>
      </c>
      <c r="P48" s="1486">
        <v>1.2</v>
      </c>
      <c r="Q48" s="1486"/>
      <c r="R48" s="1486"/>
      <c r="S48" s="1486"/>
      <c r="T48" s="1486"/>
      <c r="U48" s="1486"/>
      <c r="V48" s="1486"/>
      <c r="W48" s="1486"/>
      <c r="X48" s="1486"/>
      <c r="Y48" s="1486"/>
      <c r="Z48" s="1486"/>
      <c r="AA48" s="1486"/>
      <c r="AB48" s="1486"/>
      <c r="AC48" s="1486"/>
      <c r="AD48" s="1486"/>
    </row>
    <row r="49" spans="1:30" ht="15" thickBot="1">
      <c r="A49" s="2627"/>
      <c r="B49" s="1476">
        <v>14</v>
      </c>
      <c r="C49" s="1477">
        <v>27</v>
      </c>
      <c r="D49" s="1477">
        <v>9</v>
      </c>
      <c r="E49" s="1477">
        <v>1.6</v>
      </c>
      <c r="F49" s="1484" t="s">
        <v>258</v>
      </c>
      <c r="G49" s="1474" t="s">
        <v>1765</v>
      </c>
      <c r="H49" s="1475" t="s">
        <v>917</v>
      </c>
      <c r="I49" s="1474" t="s">
        <v>14</v>
      </c>
      <c r="J49" s="1474" t="s">
        <v>171</v>
      </c>
      <c r="K49" s="1475" t="s">
        <v>15</v>
      </c>
      <c r="L49" s="1474" t="s">
        <v>415</v>
      </c>
      <c r="M49" s="1486">
        <v>8</v>
      </c>
      <c r="N49" s="1486">
        <v>4.8</v>
      </c>
      <c r="O49" s="1486">
        <v>1.6</v>
      </c>
      <c r="P49" s="1486">
        <v>1.6</v>
      </c>
      <c r="Q49" s="1486"/>
      <c r="R49" s="1486"/>
      <c r="S49" s="1486"/>
      <c r="T49" s="1486"/>
      <c r="U49" s="1486"/>
      <c r="V49" s="1486"/>
      <c r="W49" s="1486"/>
      <c r="X49" s="1486"/>
      <c r="Y49" s="1486"/>
      <c r="Z49" s="1486"/>
      <c r="AA49" s="1486"/>
      <c r="AB49" s="1486"/>
      <c r="AC49" s="1486"/>
      <c r="AD49" s="1486"/>
    </row>
    <row r="50" spans="1:30" ht="16.5" thickBot="1" thickTop="1">
      <c r="A50" s="1489" t="s">
        <v>204</v>
      </c>
      <c r="B50" s="1480"/>
      <c r="C50" s="1481"/>
      <c r="D50" s="1481"/>
      <c r="E50" s="1490">
        <f>SUM(E36:E49)</f>
        <v>15.499999999999998</v>
      </c>
      <c r="F50" s="1481"/>
      <c r="G50" s="1481"/>
      <c r="H50" s="1480"/>
      <c r="I50" s="1481"/>
      <c r="J50" s="1481"/>
      <c r="K50" s="1480"/>
      <c r="L50" s="1481"/>
      <c r="M50" s="1497">
        <f aca="true" t="shared" si="2" ref="M50:AD50">SUM(M36:M49)</f>
        <v>74.23</v>
      </c>
      <c r="N50" s="1480">
        <f t="shared" si="2"/>
        <v>39.9</v>
      </c>
      <c r="O50" s="1480">
        <f t="shared" si="2"/>
        <v>13.299999999999999</v>
      </c>
      <c r="P50" s="1480">
        <f t="shared" si="2"/>
        <v>13.299999999999999</v>
      </c>
      <c r="Q50" s="1480">
        <f t="shared" si="2"/>
        <v>0</v>
      </c>
      <c r="R50" s="1480">
        <f t="shared" si="2"/>
        <v>7.33</v>
      </c>
      <c r="S50" s="1480">
        <f t="shared" si="2"/>
        <v>0.38</v>
      </c>
      <c r="T50" s="1480">
        <f t="shared" si="2"/>
        <v>0</v>
      </c>
      <c r="U50" s="1480">
        <f t="shared" si="2"/>
        <v>0</v>
      </c>
      <c r="V50" s="1480">
        <f t="shared" si="2"/>
        <v>0</v>
      </c>
      <c r="W50" s="1480">
        <f t="shared" si="2"/>
        <v>0</v>
      </c>
      <c r="X50" s="1480">
        <f t="shared" si="2"/>
        <v>0</v>
      </c>
      <c r="Y50" s="1480">
        <f t="shared" si="2"/>
        <v>0</v>
      </c>
      <c r="Z50" s="1480">
        <f t="shared" si="2"/>
        <v>0</v>
      </c>
      <c r="AA50" s="1480">
        <f t="shared" si="2"/>
        <v>0</v>
      </c>
      <c r="AB50" s="1480">
        <f t="shared" si="2"/>
        <v>0.02</v>
      </c>
      <c r="AC50" s="1480">
        <f t="shared" si="2"/>
        <v>0</v>
      </c>
      <c r="AD50" s="1480">
        <f t="shared" si="2"/>
        <v>0</v>
      </c>
    </row>
    <row r="51" spans="1:30" ht="15" thickTop="1">
      <c r="A51" s="2627" t="s">
        <v>19</v>
      </c>
      <c r="B51" s="1477">
        <v>1</v>
      </c>
      <c r="C51" s="1425">
        <v>4</v>
      </c>
      <c r="D51" s="1425">
        <v>16.1</v>
      </c>
      <c r="E51" s="1425">
        <v>1.2</v>
      </c>
      <c r="F51" s="1491" t="s">
        <v>258</v>
      </c>
      <c r="G51" s="1474" t="s">
        <v>1762</v>
      </c>
      <c r="H51" s="1475" t="s">
        <v>917</v>
      </c>
      <c r="I51" s="1474" t="s">
        <v>14</v>
      </c>
      <c r="J51" s="1474" t="s">
        <v>171</v>
      </c>
      <c r="K51" s="1492" t="s">
        <v>15</v>
      </c>
      <c r="L51" s="1493" t="s">
        <v>216</v>
      </c>
      <c r="M51" s="1494">
        <v>6.12</v>
      </c>
      <c r="N51" s="1495">
        <v>3.6</v>
      </c>
      <c r="O51" s="1495">
        <v>1.2</v>
      </c>
      <c r="P51" s="1495">
        <v>1.2</v>
      </c>
      <c r="Q51" s="1486">
        <v>0.12</v>
      </c>
      <c r="R51" s="1486"/>
      <c r="S51" s="1486"/>
      <c r="T51" s="1486"/>
      <c r="U51" s="1486"/>
      <c r="V51" s="1486"/>
      <c r="W51" s="1486"/>
      <c r="X51" s="1486"/>
      <c r="Y51" s="1486"/>
      <c r="Z51" s="1486"/>
      <c r="AA51" s="1486"/>
      <c r="AB51" s="1486"/>
      <c r="AC51" s="1486"/>
      <c r="AD51" s="1486"/>
    </row>
    <row r="52" spans="1:30" ht="14.25">
      <c r="A52" s="2627"/>
      <c r="B52" s="1477">
        <v>2</v>
      </c>
      <c r="C52" s="1425">
        <v>5</v>
      </c>
      <c r="D52" s="1425">
        <v>17</v>
      </c>
      <c r="E52" s="1425">
        <v>0.6000000000000001</v>
      </c>
      <c r="F52" s="1474" t="s">
        <v>1758</v>
      </c>
      <c r="G52" s="1474" t="s">
        <v>1762</v>
      </c>
      <c r="H52" s="1475" t="s">
        <v>917</v>
      </c>
      <c r="I52" s="1474" t="s">
        <v>14</v>
      </c>
      <c r="J52" s="1474" t="s">
        <v>171</v>
      </c>
      <c r="K52" s="1475" t="s">
        <v>939</v>
      </c>
      <c r="L52" s="1477" t="s">
        <v>1766</v>
      </c>
      <c r="M52" s="1494">
        <v>2</v>
      </c>
      <c r="N52" s="1495"/>
      <c r="O52" s="1495"/>
      <c r="P52" s="1495"/>
      <c r="Q52" s="1486"/>
      <c r="R52" s="1486">
        <v>2</v>
      </c>
      <c r="S52" s="1486"/>
      <c r="T52" s="1486"/>
      <c r="U52" s="1486"/>
      <c r="V52" s="1486"/>
      <c r="W52" s="1486"/>
      <c r="X52" s="1486"/>
      <c r="Y52" s="1486"/>
      <c r="Z52" s="1486"/>
      <c r="AA52" s="1486"/>
      <c r="AB52" s="1486"/>
      <c r="AC52" s="1486"/>
      <c r="AD52" s="1486"/>
    </row>
    <row r="53" spans="1:30" ht="14.25">
      <c r="A53" s="2627"/>
      <c r="B53" s="1477">
        <v>3</v>
      </c>
      <c r="C53" s="1425">
        <v>6</v>
      </c>
      <c r="D53" s="1425">
        <v>3.3</v>
      </c>
      <c r="E53" s="1425">
        <v>1.6</v>
      </c>
      <c r="F53" s="1491" t="s">
        <v>258</v>
      </c>
      <c r="G53" s="1474" t="s">
        <v>1762</v>
      </c>
      <c r="H53" s="1475" t="s">
        <v>917</v>
      </c>
      <c r="I53" s="1474" t="s">
        <v>14</v>
      </c>
      <c r="J53" s="1474" t="s">
        <v>171</v>
      </c>
      <c r="K53" s="1492" t="s">
        <v>15</v>
      </c>
      <c r="L53" s="1493" t="s">
        <v>216</v>
      </c>
      <c r="M53" s="1494">
        <v>8.16</v>
      </c>
      <c r="N53" s="1495">
        <v>4.8</v>
      </c>
      <c r="O53" s="1495">
        <v>1.6</v>
      </c>
      <c r="P53" s="1495">
        <v>1.6</v>
      </c>
      <c r="Q53" s="1486">
        <v>0.16</v>
      </c>
      <c r="R53" s="1486"/>
      <c r="S53" s="1486"/>
      <c r="T53" s="1486"/>
      <c r="U53" s="1486"/>
      <c r="V53" s="1486"/>
      <c r="W53" s="1486"/>
      <c r="X53" s="1486"/>
      <c r="Y53" s="1486"/>
      <c r="Z53" s="1486"/>
      <c r="AA53" s="1486"/>
      <c r="AB53" s="1486"/>
      <c r="AC53" s="1486"/>
      <c r="AD53" s="1486"/>
    </row>
    <row r="54" spans="1:30" ht="14.25">
      <c r="A54" s="2627"/>
      <c r="B54" s="1477">
        <v>4</v>
      </c>
      <c r="C54" s="1425">
        <v>6</v>
      </c>
      <c r="D54" s="1425">
        <v>3.4</v>
      </c>
      <c r="E54" s="1425">
        <v>2.1</v>
      </c>
      <c r="F54" s="1491" t="s">
        <v>258</v>
      </c>
      <c r="G54" s="1474" t="s">
        <v>1762</v>
      </c>
      <c r="H54" s="1475" t="s">
        <v>917</v>
      </c>
      <c r="I54" s="1474" t="s">
        <v>14</v>
      </c>
      <c r="J54" s="1474" t="s">
        <v>171</v>
      </c>
      <c r="K54" s="1492" t="s">
        <v>15</v>
      </c>
      <c r="L54" s="1493" t="s">
        <v>216</v>
      </c>
      <c r="M54" s="1494">
        <v>10.71</v>
      </c>
      <c r="N54" s="1495">
        <v>6.3</v>
      </c>
      <c r="O54" s="1495">
        <v>2.1</v>
      </c>
      <c r="P54" s="1495">
        <v>2.1</v>
      </c>
      <c r="Q54" s="1486">
        <v>0.21</v>
      </c>
      <c r="R54" s="1486"/>
      <c r="S54" s="1486"/>
      <c r="T54" s="1486"/>
      <c r="U54" s="1486"/>
      <c r="V54" s="1486"/>
      <c r="W54" s="1486"/>
      <c r="X54" s="1486"/>
      <c r="Y54" s="1486"/>
      <c r="Z54" s="1486"/>
      <c r="AA54" s="1486"/>
      <c r="AB54" s="1486"/>
      <c r="AC54" s="1486"/>
      <c r="AD54" s="1486"/>
    </row>
    <row r="55" spans="1:30" ht="14.25">
      <c r="A55" s="2627"/>
      <c r="B55" s="1477">
        <v>5</v>
      </c>
      <c r="C55" s="1425">
        <v>8</v>
      </c>
      <c r="D55" s="1425">
        <v>45.1</v>
      </c>
      <c r="E55" s="1425">
        <v>0.8</v>
      </c>
      <c r="F55" s="1491" t="s">
        <v>258</v>
      </c>
      <c r="G55" s="1474" t="s">
        <v>1762</v>
      </c>
      <c r="H55" s="1475" t="s">
        <v>917</v>
      </c>
      <c r="I55" s="1474" t="s">
        <v>14</v>
      </c>
      <c r="J55" s="1474" t="s">
        <v>171</v>
      </c>
      <c r="K55" s="1492" t="s">
        <v>15</v>
      </c>
      <c r="L55" s="1493" t="s">
        <v>216</v>
      </c>
      <c r="M55" s="1494">
        <v>4.08</v>
      </c>
      <c r="N55" s="1495">
        <v>2.4</v>
      </c>
      <c r="O55" s="1495">
        <v>0.8</v>
      </c>
      <c r="P55" s="1495">
        <v>0.8</v>
      </c>
      <c r="Q55" s="1486">
        <v>0.08</v>
      </c>
      <c r="R55" s="1486"/>
      <c r="S55" s="1486"/>
      <c r="T55" s="1486"/>
      <c r="U55" s="1486"/>
      <c r="V55" s="1486"/>
      <c r="W55" s="1486"/>
      <c r="X55" s="1486"/>
      <c r="Y55" s="1486"/>
      <c r="Z55" s="1486"/>
      <c r="AA55" s="1486"/>
      <c r="AB55" s="1486"/>
      <c r="AC55" s="1486"/>
      <c r="AD55" s="1486"/>
    </row>
    <row r="56" spans="1:30" ht="14.25">
      <c r="A56" s="2627"/>
      <c r="B56" s="1477">
        <v>6</v>
      </c>
      <c r="C56" s="1425">
        <v>10</v>
      </c>
      <c r="D56" s="1425">
        <v>68</v>
      </c>
      <c r="E56" s="1425">
        <v>1</v>
      </c>
      <c r="F56" s="1491" t="s">
        <v>258</v>
      </c>
      <c r="G56" s="1474" t="s">
        <v>1762</v>
      </c>
      <c r="H56" s="1475" t="s">
        <v>917</v>
      </c>
      <c r="I56" s="1474" t="s">
        <v>14</v>
      </c>
      <c r="J56" s="1474" t="s">
        <v>171</v>
      </c>
      <c r="K56" s="1492" t="s">
        <v>15</v>
      </c>
      <c r="L56" s="1493" t="s">
        <v>216</v>
      </c>
      <c r="M56" s="1494">
        <v>5.1</v>
      </c>
      <c r="N56" s="1495">
        <v>3</v>
      </c>
      <c r="O56" s="1495">
        <v>1</v>
      </c>
      <c r="P56" s="1495">
        <v>1</v>
      </c>
      <c r="Q56" s="1486">
        <v>0.1</v>
      </c>
      <c r="R56" s="1486"/>
      <c r="S56" s="1486"/>
      <c r="T56" s="1486"/>
      <c r="U56" s="1486"/>
      <c r="V56" s="1486"/>
      <c r="W56" s="1486"/>
      <c r="X56" s="1486"/>
      <c r="Y56" s="1486"/>
      <c r="Z56" s="1486"/>
      <c r="AA56" s="1486"/>
      <c r="AB56" s="1486"/>
      <c r="AC56" s="1486"/>
      <c r="AD56" s="1486"/>
    </row>
    <row r="57" spans="1:30" ht="14.25">
      <c r="A57" s="2627"/>
      <c r="B57" s="1477">
        <v>7</v>
      </c>
      <c r="C57" s="1425">
        <v>10</v>
      </c>
      <c r="D57" s="1425">
        <v>83.3</v>
      </c>
      <c r="E57" s="1425">
        <v>0.6000000000000001</v>
      </c>
      <c r="F57" s="1474" t="s">
        <v>1758</v>
      </c>
      <c r="G57" s="1474" t="s">
        <v>1762</v>
      </c>
      <c r="H57" s="1475" t="s">
        <v>917</v>
      </c>
      <c r="I57" s="1474" t="s">
        <v>14</v>
      </c>
      <c r="J57" s="1474" t="s">
        <v>171</v>
      </c>
      <c r="K57" s="1475" t="s">
        <v>939</v>
      </c>
      <c r="L57" s="1477" t="s">
        <v>1766</v>
      </c>
      <c r="M57" s="1494">
        <v>2</v>
      </c>
      <c r="N57" s="1495"/>
      <c r="O57" s="1495"/>
      <c r="P57" s="1495"/>
      <c r="Q57" s="1486"/>
      <c r="R57" s="1486">
        <v>2</v>
      </c>
      <c r="S57" s="1486"/>
      <c r="T57" s="1486"/>
      <c r="U57" s="1486"/>
      <c r="V57" s="1486"/>
      <c r="W57" s="1486"/>
      <c r="X57" s="1486"/>
      <c r="Y57" s="1486"/>
      <c r="Z57" s="1486"/>
      <c r="AA57" s="1486"/>
      <c r="AB57" s="1486"/>
      <c r="AC57" s="1486"/>
      <c r="AD57" s="1486"/>
    </row>
    <row r="58" spans="1:30" ht="14.25">
      <c r="A58" s="2627"/>
      <c r="B58" s="1477">
        <v>8</v>
      </c>
      <c r="C58" s="1425">
        <v>11</v>
      </c>
      <c r="D58" s="1425">
        <v>26.1</v>
      </c>
      <c r="E58" s="1425">
        <v>1</v>
      </c>
      <c r="F58" s="1491" t="s">
        <v>258</v>
      </c>
      <c r="G58" s="1474" t="s">
        <v>1762</v>
      </c>
      <c r="H58" s="1475" t="s">
        <v>917</v>
      </c>
      <c r="I58" s="1474" t="s">
        <v>14</v>
      </c>
      <c r="J58" s="1474" t="s">
        <v>171</v>
      </c>
      <c r="K58" s="1475" t="s">
        <v>939</v>
      </c>
      <c r="L58" s="1493" t="s">
        <v>317</v>
      </c>
      <c r="M58" s="1494">
        <v>3.33</v>
      </c>
      <c r="N58" s="1495"/>
      <c r="O58" s="1495"/>
      <c r="P58" s="1495"/>
      <c r="Q58" s="1486">
        <v>3.33</v>
      </c>
      <c r="R58" s="1486"/>
      <c r="S58" s="1486"/>
      <c r="T58" s="1486"/>
      <c r="U58" s="1486"/>
      <c r="V58" s="1486"/>
      <c r="W58" s="1486">
        <v>0.2</v>
      </c>
      <c r="X58" s="1486"/>
      <c r="Y58" s="1486"/>
      <c r="Z58" s="1486"/>
      <c r="AA58" s="1486"/>
      <c r="AB58" s="1486"/>
      <c r="AC58" s="1486"/>
      <c r="AD58" s="1486"/>
    </row>
    <row r="59" spans="1:30" ht="14.25">
      <c r="A59" s="2627"/>
      <c r="B59" s="1477">
        <v>9</v>
      </c>
      <c r="C59" s="1425">
        <v>11</v>
      </c>
      <c r="D59" s="1425">
        <v>26.2</v>
      </c>
      <c r="E59" s="1425">
        <v>1</v>
      </c>
      <c r="F59" s="1491" t="s">
        <v>258</v>
      </c>
      <c r="G59" s="1474" t="s">
        <v>1762</v>
      </c>
      <c r="H59" s="1475" t="s">
        <v>917</v>
      </c>
      <c r="I59" s="1474" t="s">
        <v>14</v>
      </c>
      <c r="J59" s="1474" t="s">
        <v>171</v>
      </c>
      <c r="K59" s="1475" t="s">
        <v>939</v>
      </c>
      <c r="L59" s="1493" t="s">
        <v>317</v>
      </c>
      <c r="M59" s="1494">
        <v>3.33</v>
      </c>
      <c r="N59" s="1495"/>
      <c r="O59" s="1495"/>
      <c r="P59" s="1495"/>
      <c r="Q59" s="1486">
        <v>3.33</v>
      </c>
      <c r="R59" s="1486"/>
      <c r="S59" s="1486"/>
      <c r="T59" s="1486"/>
      <c r="U59" s="1486"/>
      <c r="V59" s="1486"/>
      <c r="W59" s="1486">
        <v>0.2</v>
      </c>
      <c r="X59" s="1486"/>
      <c r="Y59" s="1486"/>
      <c r="Z59" s="1486"/>
      <c r="AA59" s="1486"/>
      <c r="AB59" s="1486"/>
      <c r="AC59" s="1486"/>
      <c r="AD59" s="1486"/>
    </row>
    <row r="60" spans="1:30" ht="14.25">
      <c r="A60" s="2627"/>
      <c r="B60" s="1477">
        <v>10</v>
      </c>
      <c r="C60" s="1425">
        <v>11</v>
      </c>
      <c r="D60" s="1425">
        <v>26.3</v>
      </c>
      <c r="E60" s="1425">
        <v>1</v>
      </c>
      <c r="F60" s="1491" t="s">
        <v>259</v>
      </c>
      <c r="G60" s="1474" t="s">
        <v>1762</v>
      </c>
      <c r="H60" s="1475" t="s">
        <v>917</v>
      </c>
      <c r="I60" s="1474" t="s">
        <v>14</v>
      </c>
      <c r="J60" s="1474" t="s">
        <v>171</v>
      </c>
      <c r="K60" s="1475" t="s">
        <v>939</v>
      </c>
      <c r="L60" s="1493" t="s">
        <v>317</v>
      </c>
      <c r="M60" s="1494">
        <v>3.33</v>
      </c>
      <c r="N60" s="1495"/>
      <c r="O60" s="1495"/>
      <c r="P60" s="1495"/>
      <c r="Q60" s="1486">
        <v>3.33</v>
      </c>
      <c r="R60" s="1486"/>
      <c r="S60" s="1486"/>
      <c r="T60" s="1486"/>
      <c r="U60" s="1486"/>
      <c r="V60" s="1486"/>
      <c r="W60" s="1486">
        <v>0.2</v>
      </c>
      <c r="X60" s="1486"/>
      <c r="Y60" s="1486"/>
      <c r="Z60" s="1486"/>
      <c r="AA60" s="1486"/>
      <c r="AB60" s="1486"/>
      <c r="AC60" s="1486"/>
      <c r="AD60" s="1486"/>
    </row>
    <row r="61" spans="1:30" ht="14.25">
      <c r="A61" s="2627"/>
      <c r="B61" s="1477">
        <v>11</v>
      </c>
      <c r="C61" s="1425">
        <v>11</v>
      </c>
      <c r="D61" s="1425">
        <v>26.5</v>
      </c>
      <c r="E61" s="1425">
        <v>1</v>
      </c>
      <c r="F61" s="1491" t="s">
        <v>258</v>
      </c>
      <c r="G61" s="1474" t="s">
        <v>1762</v>
      </c>
      <c r="H61" s="1475" t="s">
        <v>917</v>
      </c>
      <c r="I61" s="1474" t="s">
        <v>14</v>
      </c>
      <c r="J61" s="1474" t="s">
        <v>171</v>
      </c>
      <c r="K61" s="1475" t="s">
        <v>939</v>
      </c>
      <c r="L61" s="1493" t="s">
        <v>317</v>
      </c>
      <c r="M61" s="1494">
        <v>3.33</v>
      </c>
      <c r="N61" s="1495"/>
      <c r="O61" s="1495"/>
      <c r="P61" s="1495"/>
      <c r="Q61" s="1486">
        <v>3.33</v>
      </c>
      <c r="R61" s="1486"/>
      <c r="S61" s="1486"/>
      <c r="T61" s="1486"/>
      <c r="U61" s="1486"/>
      <c r="V61" s="1486"/>
      <c r="W61" s="1486">
        <v>0.2</v>
      </c>
      <c r="X61" s="1486"/>
      <c r="Y61" s="1486"/>
      <c r="Z61" s="1486"/>
      <c r="AA61" s="1486"/>
      <c r="AB61" s="1486"/>
      <c r="AC61" s="1486"/>
      <c r="AD61" s="1486"/>
    </row>
    <row r="62" spans="1:30" ht="14.25">
      <c r="A62" s="2627"/>
      <c r="B62" s="1477">
        <v>12</v>
      </c>
      <c r="C62" s="1425">
        <v>11</v>
      </c>
      <c r="D62" s="1425">
        <v>27.1</v>
      </c>
      <c r="E62" s="1425">
        <v>0.6000000000000001</v>
      </c>
      <c r="F62" s="1474" t="s">
        <v>1758</v>
      </c>
      <c r="G62" s="1474" t="s">
        <v>1762</v>
      </c>
      <c r="H62" s="1475" t="s">
        <v>917</v>
      </c>
      <c r="I62" s="1474" t="s">
        <v>14</v>
      </c>
      <c r="J62" s="1474" t="s">
        <v>171</v>
      </c>
      <c r="K62" s="1475" t="s">
        <v>939</v>
      </c>
      <c r="L62" s="1477" t="s">
        <v>1766</v>
      </c>
      <c r="M62" s="1494">
        <v>2</v>
      </c>
      <c r="N62" s="1495"/>
      <c r="O62" s="1495"/>
      <c r="P62" s="1495"/>
      <c r="Q62" s="1486"/>
      <c r="R62" s="1486">
        <v>2</v>
      </c>
      <c r="S62" s="1486"/>
      <c r="T62" s="1486"/>
      <c r="U62" s="1486"/>
      <c r="V62" s="1486"/>
      <c r="W62" s="1486"/>
      <c r="X62" s="1486"/>
      <c r="Y62" s="1486"/>
      <c r="Z62" s="1486"/>
      <c r="AA62" s="1486"/>
      <c r="AB62" s="1486"/>
      <c r="AC62" s="1486"/>
      <c r="AD62" s="1486"/>
    </row>
    <row r="63" spans="1:30" ht="14.25">
      <c r="A63" s="2627"/>
      <c r="B63" s="1477">
        <v>13</v>
      </c>
      <c r="C63" s="1425">
        <v>14</v>
      </c>
      <c r="D63" s="1425">
        <v>1.2</v>
      </c>
      <c r="E63" s="1425">
        <v>1.7000000000000002</v>
      </c>
      <c r="F63" s="1491" t="s">
        <v>258</v>
      </c>
      <c r="G63" s="1474" t="s">
        <v>1762</v>
      </c>
      <c r="H63" s="1475" t="s">
        <v>917</v>
      </c>
      <c r="I63" s="1474" t="s">
        <v>14</v>
      </c>
      <c r="J63" s="1474" t="s">
        <v>171</v>
      </c>
      <c r="K63" s="1492" t="s">
        <v>15</v>
      </c>
      <c r="L63" s="1493" t="s">
        <v>216</v>
      </c>
      <c r="M63" s="1494">
        <v>8.67</v>
      </c>
      <c r="N63" s="1495">
        <v>5.1</v>
      </c>
      <c r="O63" s="1495">
        <v>1.7000000000000002</v>
      </c>
      <c r="P63" s="1495">
        <v>1.7000000000000002</v>
      </c>
      <c r="Q63" s="1486">
        <v>0.17</v>
      </c>
      <c r="R63" s="1486"/>
      <c r="S63" s="1486"/>
      <c r="T63" s="1486"/>
      <c r="U63" s="1486"/>
      <c r="V63" s="1486"/>
      <c r="W63" s="1486"/>
      <c r="X63" s="1486"/>
      <c r="Y63" s="1486"/>
      <c r="Z63" s="1486"/>
      <c r="AA63" s="1486"/>
      <c r="AB63" s="1486"/>
      <c r="AC63" s="1486"/>
      <c r="AD63" s="1486"/>
    </row>
    <row r="64" spans="1:30" ht="14.25">
      <c r="A64" s="2627"/>
      <c r="B64" s="1477">
        <v>14</v>
      </c>
      <c r="C64" s="1425">
        <v>17</v>
      </c>
      <c r="D64" s="1425">
        <v>8.9</v>
      </c>
      <c r="E64" s="1425">
        <v>1.5</v>
      </c>
      <c r="F64" s="1491" t="s">
        <v>258</v>
      </c>
      <c r="G64" s="1474" t="s">
        <v>1762</v>
      </c>
      <c r="H64" s="1475" t="s">
        <v>917</v>
      </c>
      <c r="I64" s="1474" t="s">
        <v>14</v>
      </c>
      <c r="J64" s="1474" t="s">
        <v>171</v>
      </c>
      <c r="K64" s="1492" t="s">
        <v>15</v>
      </c>
      <c r="L64" s="1493" t="s">
        <v>216</v>
      </c>
      <c r="M64" s="1494">
        <v>7.65</v>
      </c>
      <c r="N64" s="1495">
        <v>4.5</v>
      </c>
      <c r="O64" s="1495">
        <v>1.5</v>
      </c>
      <c r="P64" s="1495">
        <v>1.5</v>
      </c>
      <c r="Q64" s="1486">
        <v>0.15</v>
      </c>
      <c r="R64" s="1486"/>
      <c r="S64" s="1486"/>
      <c r="T64" s="1486"/>
      <c r="U64" s="1486"/>
      <c r="V64" s="1486"/>
      <c r="W64" s="1486"/>
      <c r="X64" s="1486"/>
      <c r="Y64" s="1486"/>
      <c r="Z64" s="1486"/>
      <c r="AA64" s="1486"/>
      <c r="AB64" s="1486"/>
      <c r="AC64" s="1486"/>
      <c r="AD64" s="1486"/>
    </row>
    <row r="65" spans="1:30" ht="14.25">
      <c r="A65" s="2627"/>
      <c r="B65" s="1477">
        <v>15</v>
      </c>
      <c r="C65" s="1425">
        <v>17</v>
      </c>
      <c r="D65" s="1425">
        <v>33.3</v>
      </c>
      <c r="E65" s="1425">
        <v>1</v>
      </c>
      <c r="F65" s="1491" t="s">
        <v>258</v>
      </c>
      <c r="G65" s="1474" t="s">
        <v>1762</v>
      </c>
      <c r="H65" s="1475" t="s">
        <v>917</v>
      </c>
      <c r="I65" s="1474" t="s">
        <v>14</v>
      </c>
      <c r="J65" s="1474" t="s">
        <v>171</v>
      </c>
      <c r="K65" s="1492" t="s">
        <v>15</v>
      </c>
      <c r="L65" s="1493" t="s">
        <v>216</v>
      </c>
      <c r="M65" s="1494">
        <v>5.1</v>
      </c>
      <c r="N65" s="1495">
        <v>3</v>
      </c>
      <c r="O65" s="1495">
        <v>1</v>
      </c>
      <c r="P65" s="1495">
        <v>1</v>
      </c>
      <c r="Q65" s="1486">
        <v>0.1</v>
      </c>
      <c r="R65" s="1486"/>
      <c r="S65" s="1486"/>
      <c r="T65" s="1486"/>
      <c r="U65" s="1486"/>
      <c r="V65" s="1486"/>
      <c r="W65" s="1486"/>
      <c r="X65" s="1486"/>
      <c r="Y65" s="1486"/>
      <c r="Z65" s="1486"/>
      <c r="AA65" s="1486"/>
      <c r="AB65" s="1486"/>
      <c r="AC65" s="1486"/>
      <c r="AD65" s="1486"/>
    </row>
    <row r="66" spans="1:30" ht="14.25">
      <c r="A66" s="2627"/>
      <c r="B66" s="1477">
        <v>16</v>
      </c>
      <c r="C66" s="1425">
        <v>17</v>
      </c>
      <c r="D66" s="1425">
        <v>33.4</v>
      </c>
      <c r="E66" s="1425">
        <v>1</v>
      </c>
      <c r="F66" s="1491" t="s">
        <v>258</v>
      </c>
      <c r="G66" s="1474" t="s">
        <v>1762</v>
      </c>
      <c r="H66" s="1475" t="s">
        <v>917</v>
      </c>
      <c r="I66" s="1474" t="s">
        <v>14</v>
      </c>
      <c r="J66" s="1474" t="s">
        <v>171</v>
      </c>
      <c r="K66" s="1492" t="s">
        <v>15</v>
      </c>
      <c r="L66" s="1493" t="s">
        <v>216</v>
      </c>
      <c r="M66" s="1494">
        <v>5.1</v>
      </c>
      <c r="N66" s="1495">
        <v>3</v>
      </c>
      <c r="O66" s="1495">
        <v>1</v>
      </c>
      <c r="P66" s="1495">
        <v>1</v>
      </c>
      <c r="Q66" s="1486">
        <v>0.1</v>
      </c>
      <c r="R66" s="1486"/>
      <c r="S66" s="1486"/>
      <c r="T66" s="1486"/>
      <c r="U66" s="1486"/>
      <c r="V66" s="1486"/>
      <c r="W66" s="1486"/>
      <c r="X66" s="1486"/>
      <c r="Y66" s="1486"/>
      <c r="Z66" s="1486"/>
      <c r="AA66" s="1486"/>
      <c r="AB66" s="1486"/>
      <c r="AC66" s="1486"/>
      <c r="AD66" s="1486"/>
    </row>
    <row r="67" spans="1:30" ht="14.25">
      <c r="A67" s="2627"/>
      <c r="B67" s="1477">
        <v>17</v>
      </c>
      <c r="C67" s="1425">
        <v>17</v>
      </c>
      <c r="D67" s="1425">
        <v>33.6</v>
      </c>
      <c r="E67" s="1425">
        <v>1</v>
      </c>
      <c r="F67" s="1491" t="s">
        <v>258</v>
      </c>
      <c r="G67" s="1474" t="s">
        <v>1762</v>
      </c>
      <c r="H67" s="1475" t="s">
        <v>917</v>
      </c>
      <c r="I67" s="1474" t="s">
        <v>14</v>
      </c>
      <c r="J67" s="1474" t="s">
        <v>171</v>
      </c>
      <c r="K67" s="1492" t="s">
        <v>15</v>
      </c>
      <c r="L67" s="1493" t="s">
        <v>216</v>
      </c>
      <c r="M67" s="1494">
        <v>5.1</v>
      </c>
      <c r="N67" s="1495">
        <v>3</v>
      </c>
      <c r="O67" s="1495">
        <v>1</v>
      </c>
      <c r="P67" s="1495">
        <v>1</v>
      </c>
      <c r="Q67" s="1486">
        <v>0.1</v>
      </c>
      <c r="R67" s="1486"/>
      <c r="S67" s="1486"/>
      <c r="T67" s="1486"/>
      <c r="U67" s="1486"/>
      <c r="V67" s="1486"/>
      <c r="W67" s="1486"/>
      <c r="X67" s="1486"/>
      <c r="Y67" s="1486"/>
      <c r="Z67" s="1486"/>
      <c r="AA67" s="1486"/>
      <c r="AB67" s="1486"/>
      <c r="AC67" s="1486"/>
      <c r="AD67" s="1486"/>
    </row>
    <row r="68" spans="1:30" ht="14.25">
      <c r="A68" s="2627"/>
      <c r="B68" s="1477">
        <v>18</v>
      </c>
      <c r="C68" s="1425">
        <v>17</v>
      </c>
      <c r="D68" s="1425">
        <v>33.7</v>
      </c>
      <c r="E68" s="1425">
        <v>1</v>
      </c>
      <c r="F68" s="1491" t="s">
        <v>258</v>
      </c>
      <c r="G68" s="1474" t="s">
        <v>1762</v>
      </c>
      <c r="H68" s="1475" t="s">
        <v>917</v>
      </c>
      <c r="I68" s="1474" t="s">
        <v>14</v>
      </c>
      <c r="J68" s="1474" t="s">
        <v>171</v>
      </c>
      <c r="K68" s="1492" t="s">
        <v>15</v>
      </c>
      <c r="L68" s="1493" t="s">
        <v>216</v>
      </c>
      <c r="M68" s="1494">
        <v>5.1</v>
      </c>
      <c r="N68" s="1495">
        <v>3</v>
      </c>
      <c r="O68" s="1495">
        <v>1</v>
      </c>
      <c r="P68" s="1495">
        <v>1</v>
      </c>
      <c r="Q68" s="1486">
        <v>0.1</v>
      </c>
      <c r="R68" s="1486"/>
      <c r="S68" s="1486"/>
      <c r="T68" s="1486"/>
      <c r="U68" s="1486"/>
      <c r="V68" s="1486"/>
      <c r="W68" s="1486"/>
      <c r="X68" s="1486"/>
      <c r="Y68" s="1486"/>
      <c r="Z68" s="1486"/>
      <c r="AA68" s="1486"/>
      <c r="AB68" s="1486"/>
      <c r="AC68" s="1486"/>
      <c r="AD68" s="1486"/>
    </row>
    <row r="69" spans="1:30" ht="14.25">
      <c r="A69" s="2627"/>
      <c r="B69" s="1477">
        <v>19</v>
      </c>
      <c r="C69" s="1425">
        <v>18</v>
      </c>
      <c r="D69" s="1425">
        <v>3.4</v>
      </c>
      <c r="E69" s="1425">
        <v>0.7</v>
      </c>
      <c r="F69" s="1491" t="s">
        <v>258</v>
      </c>
      <c r="G69" s="1474" t="s">
        <v>1765</v>
      </c>
      <c r="H69" s="1475" t="s">
        <v>917</v>
      </c>
      <c r="I69" s="1474" t="s">
        <v>14</v>
      </c>
      <c r="J69" s="1474" t="s">
        <v>171</v>
      </c>
      <c r="K69" s="1492" t="s">
        <v>15</v>
      </c>
      <c r="L69" s="1493" t="s">
        <v>216</v>
      </c>
      <c r="M69" s="1494">
        <v>3.57</v>
      </c>
      <c r="N69" s="1495">
        <v>2.1</v>
      </c>
      <c r="O69" s="1495">
        <v>0.7</v>
      </c>
      <c r="P69" s="1495">
        <v>0.7</v>
      </c>
      <c r="Q69" s="1486">
        <v>0.07</v>
      </c>
      <c r="R69" s="1486"/>
      <c r="S69" s="1486"/>
      <c r="T69" s="1486"/>
      <c r="U69" s="1486"/>
      <c r="V69" s="1486"/>
      <c r="W69" s="1486"/>
      <c r="X69" s="1486"/>
      <c r="Y69" s="1486"/>
      <c r="Z69" s="1486"/>
      <c r="AA69" s="1486"/>
      <c r="AB69" s="1486"/>
      <c r="AC69" s="1486"/>
      <c r="AD69" s="1486"/>
    </row>
    <row r="70" spans="1:30" ht="14.25">
      <c r="A70" s="2627"/>
      <c r="B70" s="1477">
        <v>20</v>
      </c>
      <c r="C70" s="1425">
        <v>18</v>
      </c>
      <c r="D70" s="1425">
        <v>3.5</v>
      </c>
      <c r="E70" s="1425">
        <v>1</v>
      </c>
      <c r="F70" s="1491" t="s">
        <v>258</v>
      </c>
      <c r="G70" s="1474" t="s">
        <v>1765</v>
      </c>
      <c r="H70" s="1475" t="s">
        <v>917</v>
      </c>
      <c r="I70" s="1474" t="s">
        <v>14</v>
      </c>
      <c r="J70" s="1474" t="s">
        <v>171</v>
      </c>
      <c r="K70" s="1492" t="s">
        <v>15</v>
      </c>
      <c r="L70" s="1493" t="s">
        <v>216</v>
      </c>
      <c r="M70" s="1494">
        <v>5.1</v>
      </c>
      <c r="N70" s="1495">
        <v>3</v>
      </c>
      <c r="O70" s="1495">
        <v>1</v>
      </c>
      <c r="P70" s="1495">
        <v>1</v>
      </c>
      <c r="Q70" s="1486">
        <v>0.1</v>
      </c>
      <c r="R70" s="1486"/>
      <c r="S70" s="1486"/>
      <c r="T70" s="1486"/>
      <c r="U70" s="1486"/>
      <c r="V70" s="1486"/>
      <c r="W70" s="1486"/>
      <c r="X70" s="1486"/>
      <c r="Y70" s="1486"/>
      <c r="Z70" s="1486"/>
      <c r="AA70" s="1486"/>
      <c r="AB70" s="1486"/>
      <c r="AC70" s="1486"/>
      <c r="AD70" s="1486"/>
    </row>
    <row r="71" spans="1:30" ht="14.25">
      <c r="A71" s="2627"/>
      <c r="B71" s="1477">
        <v>21</v>
      </c>
      <c r="C71" s="1425">
        <v>18</v>
      </c>
      <c r="D71" s="1425">
        <v>5.1</v>
      </c>
      <c r="E71" s="1425">
        <v>1</v>
      </c>
      <c r="F71" s="1491" t="s">
        <v>258</v>
      </c>
      <c r="G71" s="1474" t="s">
        <v>1765</v>
      </c>
      <c r="H71" s="1475" t="s">
        <v>917</v>
      </c>
      <c r="I71" s="1474" t="s">
        <v>14</v>
      </c>
      <c r="J71" s="1474" t="s">
        <v>171</v>
      </c>
      <c r="K71" s="1492" t="s">
        <v>15</v>
      </c>
      <c r="L71" s="1493" t="s">
        <v>216</v>
      </c>
      <c r="M71" s="1494">
        <v>5.1</v>
      </c>
      <c r="N71" s="1495">
        <v>3</v>
      </c>
      <c r="O71" s="1495">
        <v>1</v>
      </c>
      <c r="P71" s="1495">
        <v>1</v>
      </c>
      <c r="Q71" s="1486">
        <v>0.1</v>
      </c>
      <c r="R71" s="1486"/>
      <c r="S71" s="1486"/>
      <c r="T71" s="1486"/>
      <c r="U71" s="1486"/>
      <c r="V71" s="1486"/>
      <c r="W71" s="1486"/>
      <c r="X71" s="1486"/>
      <c r="Y71" s="1486"/>
      <c r="Z71" s="1486"/>
      <c r="AA71" s="1486"/>
      <c r="AB71" s="1486"/>
      <c r="AC71" s="1486"/>
      <c r="AD71" s="1486"/>
    </row>
    <row r="72" spans="1:30" ht="14.25">
      <c r="A72" s="2627"/>
      <c r="B72" s="1477">
        <v>22</v>
      </c>
      <c r="C72" s="1425">
        <v>18</v>
      </c>
      <c r="D72" s="1425">
        <v>7.3</v>
      </c>
      <c r="E72" s="1425">
        <v>1</v>
      </c>
      <c r="F72" s="1491" t="s">
        <v>258</v>
      </c>
      <c r="G72" s="1474" t="s">
        <v>1765</v>
      </c>
      <c r="H72" s="1475" t="s">
        <v>917</v>
      </c>
      <c r="I72" s="1474" t="s">
        <v>14</v>
      </c>
      <c r="J72" s="1474" t="s">
        <v>171</v>
      </c>
      <c r="K72" s="1492" t="s">
        <v>15</v>
      </c>
      <c r="L72" s="1493" t="s">
        <v>216</v>
      </c>
      <c r="M72" s="1494">
        <v>5.1</v>
      </c>
      <c r="N72" s="1495">
        <v>3</v>
      </c>
      <c r="O72" s="1495">
        <v>1</v>
      </c>
      <c r="P72" s="1495">
        <v>1</v>
      </c>
      <c r="Q72" s="1486">
        <v>0.1</v>
      </c>
      <c r="R72" s="1486"/>
      <c r="S72" s="1486"/>
      <c r="T72" s="1486"/>
      <c r="U72" s="1486"/>
      <c r="V72" s="1486"/>
      <c r="W72" s="1486"/>
      <c r="X72" s="1486"/>
      <c r="Y72" s="1486"/>
      <c r="Z72" s="1486"/>
      <c r="AA72" s="1486"/>
      <c r="AB72" s="1486"/>
      <c r="AC72" s="1486"/>
      <c r="AD72" s="1486"/>
    </row>
    <row r="73" spans="1:30" ht="15" thickBot="1">
      <c r="A73" s="2627"/>
      <c r="B73" s="1477">
        <v>23</v>
      </c>
      <c r="C73" s="1425">
        <v>18</v>
      </c>
      <c r="D73" s="1425">
        <v>7.4</v>
      </c>
      <c r="E73" s="1425">
        <v>0.7</v>
      </c>
      <c r="F73" s="1474" t="s">
        <v>1758</v>
      </c>
      <c r="G73" s="1474" t="s">
        <v>1765</v>
      </c>
      <c r="H73" s="1475" t="s">
        <v>917</v>
      </c>
      <c r="I73" s="1474" t="s">
        <v>14</v>
      </c>
      <c r="J73" s="1474" t="s">
        <v>171</v>
      </c>
      <c r="K73" s="1475" t="s">
        <v>939</v>
      </c>
      <c r="L73" s="1477" t="s">
        <v>1766</v>
      </c>
      <c r="M73" s="1494">
        <v>2.33</v>
      </c>
      <c r="N73" s="1495"/>
      <c r="O73" s="1495"/>
      <c r="P73" s="1495"/>
      <c r="Q73" s="1486"/>
      <c r="R73" s="1486">
        <v>2.33</v>
      </c>
      <c r="S73" s="1486"/>
      <c r="T73" s="1486"/>
      <c r="U73" s="1486"/>
      <c r="V73" s="1486"/>
      <c r="W73" s="1486"/>
      <c r="X73" s="1486"/>
      <c r="Y73" s="1486"/>
      <c r="Z73" s="1486"/>
      <c r="AA73" s="1486"/>
      <c r="AB73" s="1486"/>
      <c r="AC73" s="1486"/>
      <c r="AD73" s="1486"/>
    </row>
    <row r="74" spans="1:30" ht="16.5" thickBot="1" thickTop="1">
      <c r="A74" s="1479" t="s">
        <v>204</v>
      </c>
      <c r="B74" s="1480"/>
      <c r="C74" s="1481"/>
      <c r="D74" s="1481"/>
      <c r="E74" s="1490">
        <f>SUM(E51:E73)</f>
        <v>24.099999999999998</v>
      </c>
      <c r="F74" s="1481"/>
      <c r="G74" s="1481"/>
      <c r="H74" s="1480"/>
      <c r="I74" s="1481"/>
      <c r="J74" s="1481"/>
      <c r="K74" s="1480"/>
      <c r="L74" s="1481"/>
      <c r="M74" s="1490">
        <f aca="true" t="shared" si="3" ref="M74:AD74">SUM(M51:M73)</f>
        <v>111.40999999999995</v>
      </c>
      <c r="N74" s="1480">
        <f t="shared" si="3"/>
        <v>52.8</v>
      </c>
      <c r="O74" s="1480">
        <f t="shared" si="3"/>
        <v>17.6</v>
      </c>
      <c r="P74" s="1480">
        <f t="shared" si="3"/>
        <v>17.6</v>
      </c>
      <c r="Q74" s="1480">
        <f t="shared" si="3"/>
        <v>15.079999999999998</v>
      </c>
      <c r="R74" s="1480">
        <f t="shared" si="3"/>
        <v>8.33</v>
      </c>
      <c r="S74" s="1480">
        <f t="shared" si="3"/>
        <v>0</v>
      </c>
      <c r="T74" s="1480">
        <f t="shared" si="3"/>
        <v>0</v>
      </c>
      <c r="U74" s="1480">
        <f t="shared" si="3"/>
        <v>0</v>
      </c>
      <c r="V74" s="1480">
        <f t="shared" si="3"/>
        <v>0</v>
      </c>
      <c r="W74" s="1480">
        <f t="shared" si="3"/>
        <v>0.8</v>
      </c>
      <c r="X74" s="1480">
        <f t="shared" si="3"/>
        <v>0</v>
      </c>
      <c r="Y74" s="1480">
        <f t="shared" si="3"/>
        <v>0</v>
      </c>
      <c r="Z74" s="1480">
        <f t="shared" si="3"/>
        <v>0</v>
      </c>
      <c r="AA74" s="1480">
        <f t="shared" si="3"/>
        <v>0</v>
      </c>
      <c r="AB74" s="1480">
        <f t="shared" si="3"/>
        <v>0</v>
      </c>
      <c r="AC74" s="1480">
        <f t="shared" si="3"/>
        <v>0</v>
      </c>
      <c r="AD74" s="1480">
        <f t="shared" si="3"/>
        <v>0</v>
      </c>
    </row>
    <row r="75" spans="1:30" ht="15" thickTop="1">
      <c r="A75" s="2628" t="s">
        <v>20</v>
      </c>
      <c r="B75" s="1498">
        <v>1</v>
      </c>
      <c r="C75" s="1484">
        <v>32</v>
      </c>
      <c r="D75" s="1484">
        <v>32.1</v>
      </c>
      <c r="E75" s="1484">
        <v>0.5</v>
      </c>
      <c r="F75" s="1491" t="s">
        <v>258</v>
      </c>
      <c r="G75" s="1474" t="s">
        <v>1765</v>
      </c>
      <c r="H75" s="1475" t="s">
        <v>917</v>
      </c>
      <c r="I75" s="1474" t="s">
        <v>14</v>
      </c>
      <c r="J75" s="1474" t="s">
        <v>171</v>
      </c>
      <c r="K75" s="1492" t="s">
        <v>15</v>
      </c>
      <c r="L75" s="1474" t="s">
        <v>1768</v>
      </c>
      <c r="M75" s="1485">
        <v>2.55</v>
      </c>
      <c r="N75" s="1485">
        <v>1.5</v>
      </c>
      <c r="O75" s="1485"/>
      <c r="P75" s="1485">
        <v>0.5</v>
      </c>
      <c r="Q75" s="1475"/>
      <c r="R75" s="1475"/>
      <c r="S75" s="1475"/>
      <c r="T75" s="1475"/>
      <c r="U75" s="1475"/>
      <c r="V75" s="1475">
        <v>0.5</v>
      </c>
      <c r="W75" s="1475"/>
      <c r="X75" s="1475"/>
      <c r="Y75" s="1475">
        <v>0.05</v>
      </c>
      <c r="Z75" s="1475"/>
      <c r="AA75" s="1475"/>
      <c r="AB75" s="1475"/>
      <c r="AC75" s="1475"/>
      <c r="AD75" s="1475"/>
    </row>
    <row r="76" spans="1:30" ht="14.25">
      <c r="A76" s="2628"/>
      <c r="B76" s="1498">
        <v>2</v>
      </c>
      <c r="C76" s="1484">
        <v>25</v>
      </c>
      <c r="D76" s="1484">
        <v>22.5</v>
      </c>
      <c r="E76" s="1484">
        <v>1.6</v>
      </c>
      <c r="F76" s="1491" t="s">
        <v>258</v>
      </c>
      <c r="G76" s="1474" t="s">
        <v>1765</v>
      </c>
      <c r="H76" s="1475" t="s">
        <v>917</v>
      </c>
      <c r="I76" s="1474" t="s">
        <v>14</v>
      </c>
      <c r="J76" s="1474" t="s">
        <v>171</v>
      </c>
      <c r="K76" s="1492" t="s">
        <v>15</v>
      </c>
      <c r="L76" s="1474" t="s">
        <v>415</v>
      </c>
      <c r="M76" s="1485">
        <v>8.01</v>
      </c>
      <c r="N76" s="1485">
        <v>4.8</v>
      </c>
      <c r="O76" s="1485">
        <v>1.6</v>
      </c>
      <c r="P76" s="1485">
        <v>1.6</v>
      </c>
      <c r="Q76" s="1475"/>
      <c r="R76" s="1475"/>
      <c r="S76" s="1475"/>
      <c r="T76" s="1475"/>
      <c r="U76" s="1475"/>
      <c r="V76" s="1475"/>
      <c r="W76" s="1475"/>
      <c r="X76" s="1475"/>
      <c r="Y76" s="1475">
        <v>0.01</v>
      </c>
      <c r="Z76" s="1475"/>
      <c r="AA76" s="1475"/>
      <c r="AB76" s="1475"/>
      <c r="AC76" s="1475"/>
      <c r="AD76" s="1475"/>
    </row>
    <row r="77" spans="1:30" ht="15" thickBot="1">
      <c r="A77" s="2628"/>
      <c r="B77" s="1498">
        <v>3</v>
      </c>
      <c r="C77" s="1484">
        <v>26</v>
      </c>
      <c r="D77" s="1484">
        <v>19.1</v>
      </c>
      <c r="E77" s="1484">
        <v>0.5</v>
      </c>
      <c r="F77" s="1491" t="s">
        <v>258</v>
      </c>
      <c r="G77" s="1474" t="s">
        <v>1765</v>
      </c>
      <c r="H77" s="1475" t="s">
        <v>917</v>
      </c>
      <c r="I77" s="1474" t="s">
        <v>14</v>
      </c>
      <c r="J77" s="1474" t="s">
        <v>171</v>
      </c>
      <c r="K77" s="1492" t="s">
        <v>15</v>
      </c>
      <c r="L77" s="1474" t="s">
        <v>415</v>
      </c>
      <c r="M77" s="1485">
        <v>2.55</v>
      </c>
      <c r="N77" s="1485">
        <v>1.5</v>
      </c>
      <c r="O77" s="1485">
        <v>0.5</v>
      </c>
      <c r="P77" s="1485">
        <v>0.5</v>
      </c>
      <c r="Q77" s="1475"/>
      <c r="R77" s="1475"/>
      <c r="S77" s="1475"/>
      <c r="T77" s="1475">
        <v>0.05</v>
      </c>
      <c r="U77" s="1475"/>
      <c r="V77" s="1475"/>
      <c r="W77" s="1475"/>
      <c r="X77" s="1475"/>
      <c r="Y77" s="1475"/>
      <c r="Z77" s="1475"/>
      <c r="AA77" s="1475"/>
      <c r="AB77" s="1475"/>
      <c r="AC77" s="1475"/>
      <c r="AD77" s="1475"/>
    </row>
    <row r="78" spans="1:30" ht="16.5" thickBot="1" thickTop="1">
      <c r="A78" s="1479" t="s">
        <v>204</v>
      </c>
      <c r="B78" s="1480"/>
      <c r="C78" s="1481"/>
      <c r="D78" s="1481"/>
      <c r="E78" s="1490">
        <f>SUM(E75:E77)</f>
        <v>2.6</v>
      </c>
      <c r="F78" s="1481"/>
      <c r="G78" s="1481"/>
      <c r="H78" s="1481"/>
      <c r="I78" s="1481"/>
      <c r="J78" s="1481"/>
      <c r="K78" s="1481"/>
      <c r="L78" s="1481"/>
      <c r="M78" s="1497">
        <f aca="true" t="shared" si="4" ref="M78:AD78">SUM(M75:M77)</f>
        <v>13.11</v>
      </c>
      <c r="N78" s="1499">
        <f t="shared" si="4"/>
        <v>7.8</v>
      </c>
      <c r="O78" s="1499">
        <f t="shared" si="4"/>
        <v>2.1</v>
      </c>
      <c r="P78" s="1499">
        <f t="shared" si="4"/>
        <v>2.6</v>
      </c>
      <c r="Q78" s="1499">
        <f t="shared" si="4"/>
        <v>0</v>
      </c>
      <c r="R78" s="1499">
        <f t="shared" si="4"/>
        <v>0</v>
      </c>
      <c r="S78" s="1499">
        <f t="shared" si="4"/>
        <v>0</v>
      </c>
      <c r="T78" s="1499">
        <f t="shared" si="4"/>
        <v>0.05</v>
      </c>
      <c r="U78" s="1499">
        <f t="shared" si="4"/>
        <v>0</v>
      </c>
      <c r="V78" s="1499">
        <f t="shared" si="4"/>
        <v>0.5</v>
      </c>
      <c r="W78" s="1499">
        <f t="shared" si="4"/>
        <v>0</v>
      </c>
      <c r="X78" s="1499">
        <f t="shared" si="4"/>
        <v>0</v>
      </c>
      <c r="Y78" s="1499">
        <f t="shared" si="4"/>
        <v>0.060000000000000005</v>
      </c>
      <c r="Z78" s="1499">
        <f t="shared" si="4"/>
        <v>0</v>
      </c>
      <c r="AA78" s="1499">
        <f t="shared" si="4"/>
        <v>0</v>
      </c>
      <c r="AB78" s="1499">
        <f t="shared" si="4"/>
        <v>0</v>
      </c>
      <c r="AC78" s="1499">
        <f t="shared" si="4"/>
        <v>0</v>
      </c>
      <c r="AD78" s="1499">
        <f t="shared" si="4"/>
        <v>0</v>
      </c>
    </row>
    <row r="79" spans="1:30" ht="15" thickTop="1">
      <c r="A79" s="628" t="s">
        <v>295</v>
      </c>
      <c r="B79" s="626"/>
      <c r="C79" s="626"/>
      <c r="D79" s="626"/>
      <c r="E79" s="628">
        <f>E78+E74+E50+E35+E14</f>
        <v>59.9</v>
      </c>
      <c r="F79" s="626"/>
      <c r="G79" s="36"/>
      <c r="H79" s="36"/>
      <c r="I79" s="36"/>
      <c r="J79" s="36"/>
      <c r="K79" s="36"/>
      <c r="L79" s="36"/>
      <c r="M79" s="627">
        <f>M78+M74+M50+M35+M14</f>
        <v>284.63999999999993</v>
      </c>
      <c r="N79" s="627">
        <f aca="true" t="shared" si="5" ref="N79:AD79">N78+N74+N50+N35+N14</f>
        <v>150.5</v>
      </c>
      <c r="O79" s="627">
        <f t="shared" si="5"/>
        <v>47</v>
      </c>
      <c r="P79" s="627">
        <f t="shared" si="5"/>
        <v>35.65</v>
      </c>
      <c r="Q79" s="627">
        <f t="shared" si="5"/>
        <v>17.229999999999997</v>
      </c>
      <c r="R79" s="627">
        <f t="shared" si="5"/>
        <v>23.32</v>
      </c>
      <c r="S79" s="627">
        <f t="shared" si="5"/>
        <v>0.38</v>
      </c>
      <c r="T79" s="627">
        <f t="shared" si="5"/>
        <v>0.05</v>
      </c>
      <c r="U79" s="627">
        <f t="shared" si="5"/>
        <v>8.7</v>
      </c>
      <c r="V79" s="627">
        <f t="shared" si="5"/>
        <v>0.5</v>
      </c>
      <c r="W79" s="627">
        <f t="shared" si="5"/>
        <v>0.8</v>
      </c>
      <c r="X79" s="627">
        <f t="shared" si="5"/>
        <v>0.1</v>
      </c>
      <c r="Y79" s="627">
        <f t="shared" si="5"/>
        <v>0.7100000000000001</v>
      </c>
      <c r="Z79" s="627">
        <f t="shared" si="5"/>
        <v>0.21</v>
      </c>
      <c r="AA79" s="627">
        <f t="shared" si="5"/>
        <v>0</v>
      </c>
      <c r="AB79" s="627">
        <f t="shared" si="5"/>
        <v>0.02</v>
      </c>
      <c r="AC79" s="627">
        <f t="shared" si="5"/>
        <v>0.07</v>
      </c>
      <c r="AD79" s="627">
        <f t="shared" si="5"/>
        <v>0.2</v>
      </c>
    </row>
    <row r="80" spans="1:25" ht="14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2" spans="1:14" ht="14.25">
      <c r="A82" s="2633" t="s">
        <v>283</v>
      </c>
      <c r="B82" s="2633"/>
      <c r="C82" s="2633"/>
      <c r="D82" s="2633"/>
      <c r="E82" s="2633"/>
      <c r="F82" s="2633"/>
      <c r="G82" s="2633"/>
      <c r="H82" s="2633"/>
      <c r="I82" s="2633"/>
      <c r="J82" s="2633"/>
      <c r="K82" s="2633"/>
      <c r="L82" s="2633"/>
      <c r="M82" s="2633"/>
      <c r="N82" s="2633"/>
    </row>
    <row r="83" spans="1:14" ht="14.25">
      <c r="A83" s="2633" t="s">
        <v>1573</v>
      </c>
      <c r="B83" s="2633"/>
      <c r="C83" s="2633"/>
      <c r="D83" s="2633"/>
      <c r="E83" s="2633"/>
      <c r="F83" s="2633"/>
      <c r="G83" s="2633"/>
      <c r="H83" s="2633"/>
      <c r="I83" s="2633"/>
      <c r="J83" s="2633"/>
      <c r="K83" s="2633"/>
      <c r="L83" s="2633"/>
      <c r="M83" s="2633"/>
      <c r="N83" s="2633"/>
    </row>
    <row r="84" spans="1:14" ht="14.25">
      <c r="A84" s="1407"/>
      <c r="B84" s="1407"/>
      <c r="C84" s="1407"/>
      <c r="D84" s="1407"/>
      <c r="E84" s="1407"/>
      <c r="F84" s="1407"/>
      <c r="G84" s="1407"/>
      <c r="H84" s="1407"/>
      <c r="I84" s="1407"/>
      <c r="J84" s="1407"/>
      <c r="K84" s="1407"/>
      <c r="L84" s="1407"/>
      <c r="M84" s="1407"/>
      <c r="N84" s="1407"/>
    </row>
    <row r="85" spans="1:14" ht="33" customHeight="1">
      <c r="A85" s="2634" t="s">
        <v>429</v>
      </c>
      <c r="B85" s="2634" t="s">
        <v>1</v>
      </c>
      <c r="C85" s="2634" t="s">
        <v>21</v>
      </c>
      <c r="D85" s="2634" t="s">
        <v>22</v>
      </c>
      <c r="E85" s="2634" t="s">
        <v>4</v>
      </c>
      <c r="F85" s="2634" t="s">
        <v>122</v>
      </c>
      <c r="G85" s="2634" t="s">
        <v>23</v>
      </c>
      <c r="H85" s="2637" t="s">
        <v>390</v>
      </c>
      <c r="I85" s="2634" t="s">
        <v>475</v>
      </c>
      <c r="J85" s="2634" t="s">
        <v>328</v>
      </c>
      <c r="K85" s="2634" t="s">
        <v>24</v>
      </c>
      <c r="L85" s="2634" t="s">
        <v>1574</v>
      </c>
      <c r="M85" s="2634" t="s">
        <v>1575</v>
      </c>
      <c r="N85" s="2634" t="s">
        <v>159</v>
      </c>
    </row>
    <row r="86" spans="1:14" ht="14.25">
      <c r="A86" s="2634"/>
      <c r="B86" s="2634"/>
      <c r="C86" s="2634"/>
      <c r="D86" s="2634"/>
      <c r="E86" s="2634"/>
      <c r="F86" s="2634"/>
      <c r="G86" s="2634"/>
      <c r="H86" s="2637"/>
      <c r="I86" s="2634"/>
      <c r="J86" s="2634"/>
      <c r="K86" s="2634"/>
      <c r="L86" s="2634"/>
      <c r="M86" s="2634"/>
      <c r="N86" s="2634"/>
    </row>
    <row r="87" spans="1:14" ht="14.25">
      <c r="A87" s="2634"/>
      <c r="B87" s="2634"/>
      <c r="C87" s="2634"/>
      <c r="D87" s="2634"/>
      <c r="E87" s="2634"/>
      <c r="F87" s="2634"/>
      <c r="G87" s="2634"/>
      <c r="H87" s="2637"/>
      <c r="I87" s="2634"/>
      <c r="J87" s="2634"/>
      <c r="K87" s="2634"/>
      <c r="L87" s="2634"/>
      <c r="M87" s="2634"/>
      <c r="N87" s="2634"/>
    </row>
    <row r="88" spans="1:14" ht="14.25">
      <c r="A88" s="2634"/>
      <c r="B88" s="2634"/>
      <c r="C88" s="2634"/>
      <c r="D88" s="2634"/>
      <c r="E88" s="2634"/>
      <c r="F88" s="2634"/>
      <c r="G88" s="2634"/>
      <c r="H88" s="2637"/>
      <c r="I88" s="2634"/>
      <c r="J88" s="2634"/>
      <c r="K88" s="2634"/>
      <c r="L88" s="2634"/>
      <c r="M88" s="2634"/>
      <c r="N88" s="2634"/>
    </row>
    <row r="89" spans="1:14" ht="14.25">
      <c r="A89" s="2634"/>
      <c r="B89" s="2634"/>
      <c r="C89" s="2634"/>
      <c r="D89" s="2634"/>
      <c r="E89" s="2634"/>
      <c r="F89" s="2634"/>
      <c r="G89" s="2634"/>
      <c r="H89" s="2637"/>
      <c r="I89" s="2634"/>
      <c r="J89" s="2634"/>
      <c r="K89" s="2634"/>
      <c r="L89" s="2634"/>
      <c r="M89" s="2634"/>
      <c r="N89" s="2634"/>
    </row>
    <row r="90" spans="1:14" ht="14.25">
      <c r="A90" s="2634"/>
      <c r="B90" s="2634"/>
      <c r="C90" s="2634"/>
      <c r="D90" s="2634"/>
      <c r="E90" s="2634"/>
      <c r="F90" s="2634"/>
      <c r="G90" s="2634"/>
      <c r="H90" s="2637"/>
      <c r="I90" s="2634"/>
      <c r="J90" s="2634"/>
      <c r="K90" s="2634"/>
      <c r="L90" s="2634"/>
      <c r="M90" s="2634"/>
      <c r="N90" s="2634"/>
    </row>
    <row r="91" spans="1:14" ht="14.25">
      <c r="A91" s="819">
        <v>1</v>
      </c>
      <c r="B91" s="819">
        <v>3</v>
      </c>
      <c r="C91" s="819">
        <v>4</v>
      </c>
      <c r="D91" s="819">
        <v>5</v>
      </c>
      <c r="E91" s="819">
        <v>7</v>
      </c>
      <c r="F91" s="819">
        <v>8</v>
      </c>
      <c r="G91" s="819">
        <v>9</v>
      </c>
      <c r="H91" s="819">
        <v>10</v>
      </c>
      <c r="I91" s="819">
        <v>11</v>
      </c>
      <c r="J91" s="819">
        <v>12</v>
      </c>
      <c r="K91" s="819">
        <v>13</v>
      </c>
      <c r="L91" s="819">
        <v>14</v>
      </c>
      <c r="M91" s="819">
        <v>15</v>
      </c>
      <c r="N91" s="819">
        <v>16</v>
      </c>
    </row>
    <row r="92" spans="1:14" ht="15">
      <c r="A92" s="2629" t="s">
        <v>13</v>
      </c>
      <c r="B92" s="1474">
        <v>2</v>
      </c>
      <c r="C92" s="1474">
        <v>25.2</v>
      </c>
      <c r="D92" s="1498">
        <v>0.9</v>
      </c>
      <c r="E92" s="1500" t="s">
        <v>1769</v>
      </c>
      <c r="F92" s="1474" t="s">
        <v>25</v>
      </c>
      <c r="G92" s="1474">
        <v>800</v>
      </c>
      <c r="H92" s="1474" t="s">
        <v>917</v>
      </c>
      <c r="I92" s="1477" t="s">
        <v>718</v>
      </c>
      <c r="J92" s="1474" t="s">
        <v>26</v>
      </c>
      <c r="K92" s="1474">
        <v>9.8</v>
      </c>
      <c r="L92" s="1474">
        <v>0.5</v>
      </c>
      <c r="M92" s="1474" t="s">
        <v>201</v>
      </c>
      <c r="N92" s="1474" t="s">
        <v>28</v>
      </c>
    </row>
    <row r="93" spans="1:14" ht="15">
      <c r="A93" s="2630"/>
      <c r="B93" s="1474">
        <v>5</v>
      </c>
      <c r="C93" s="1474">
        <v>9.7</v>
      </c>
      <c r="D93" s="1477">
        <v>1</v>
      </c>
      <c r="E93" s="1500" t="s">
        <v>1770</v>
      </c>
      <c r="F93" s="1474" t="s">
        <v>25</v>
      </c>
      <c r="G93" s="1474">
        <v>760</v>
      </c>
      <c r="H93" s="1474" t="s">
        <v>917</v>
      </c>
      <c r="I93" s="1501" t="s">
        <v>1578</v>
      </c>
      <c r="J93" s="1474" t="s">
        <v>26</v>
      </c>
      <c r="K93" s="1474">
        <v>7.2</v>
      </c>
      <c r="L93" s="1474">
        <v>0.30000000000000004</v>
      </c>
      <c r="M93" s="1474" t="s">
        <v>201</v>
      </c>
      <c r="N93" s="1474" t="s">
        <v>28</v>
      </c>
    </row>
    <row r="94" spans="1:14" ht="15">
      <c r="A94" s="2630"/>
      <c r="B94" s="1474">
        <v>5</v>
      </c>
      <c r="C94" s="1474">
        <v>9.8</v>
      </c>
      <c r="D94" s="1477">
        <v>0.9</v>
      </c>
      <c r="E94" s="1500" t="s">
        <v>1770</v>
      </c>
      <c r="F94" s="1474" t="s">
        <v>25</v>
      </c>
      <c r="G94" s="1474">
        <v>760</v>
      </c>
      <c r="H94" s="1474" t="s">
        <v>917</v>
      </c>
      <c r="I94" s="1477" t="s">
        <v>1579</v>
      </c>
      <c r="J94" s="1474" t="s">
        <v>26</v>
      </c>
      <c r="K94" s="1474">
        <v>7.2</v>
      </c>
      <c r="L94" s="1474">
        <v>0.30000000000000004</v>
      </c>
      <c r="M94" s="1474" t="s">
        <v>201</v>
      </c>
      <c r="N94" s="1474" t="s">
        <v>28</v>
      </c>
    </row>
    <row r="95" spans="1:14" ht="15">
      <c r="A95" s="2630"/>
      <c r="B95" s="1474">
        <v>5</v>
      </c>
      <c r="C95" s="1502">
        <v>9.1</v>
      </c>
      <c r="D95" s="1477">
        <v>0.9</v>
      </c>
      <c r="E95" s="1500" t="s">
        <v>1770</v>
      </c>
      <c r="F95" s="1474" t="s">
        <v>25</v>
      </c>
      <c r="G95" s="1474">
        <v>760</v>
      </c>
      <c r="H95" s="1474" t="s">
        <v>917</v>
      </c>
      <c r="I95" s="1477" t="s">
        <v>1579</v>
      </c>
      <c r="J95" s="1474" t="s">
        <v>26</v>
      </c>
      <c r="K95" s="1474">
        <v>7.2</v>
      </c>
      <c r="L95" s="1474">
        <v>0.30000000000000004</v>
      </c>
      <c r="M95" s="1474" t="s">
        <v>201</v>
      </c>
      <c r="N95" s="1474" t="s">
        <v>28</v>
      </c>
    </row>
    <row r="96" spans="1:14" ht="15">
      <c r="A96" s="2630"/>
      <c r="B96" s="1474">
        <v>5</v>
      </c>
      <c r="C96" s="1474">
        <v>9.11</v>
      </c>
      <c r="D96" s="1477">
        <v>0.6000000000000001</v>
      </c>
      <c r="E96" s="1500" t="s">
        <v>1770</v>
      </c>
      <c r="F96" s="1474" t="s">
        <v>25</v>
      </c>
      <c r="G96" s="1474">
        <v>760</v>
      </c>
      <c r="H96" s="1474" t="s">
        <v>917</v>
      </c>
      <c r="I96" s="1501" t="s">
        <v>1578</v>
      </c>
      <c r="J96" s="1474" t="s">
        <v>26</v>
      </c>
      <c r="K96" s="1474">
        <v>7.2</v>
      </c>
      <c r="L96" s="1474">
        <v>0.30000000000000004</v>
      </c>
      <c r="M96" s="1474" t="s">
        <v>201</v>
      </c>
      <c r="N96" s="1474" t="s">
        <v>28</v>
      </c>
    </row>
    <row r="97" spans="1:14" ht="15">
      <c r="A97" s="2630"/>
      <c r="B97" s="1474">
        <v>5</v>
      </c>
      <c r="C97" s="1474">
        <v>9.3</v>
      </c>
      <c r="D97" s="1477">
        <v>0.9</v>
      </c>
      <c r="E97" s="1500" t="s">
        <v>1770</v>
      </c>
      <c r="F97" s="1474" t="s">
        <v>25</v>
      </c>
      <c r="G97" s="1474">
        <v>760</v>
      </c>
      <c r="H97" s="1474" t="s">
        <v>917</v>
      </c>
      <c r="I97" s="1501" t="s">
        <v>1578</v>
      </c>
      <c r="J97" s="1474" t="s">
        <v>26</v>
      </c>
      <c r="K97" s="1474">
        <v>7.2</v>
      </c>
      <c r="L97" s="1474">
        <v>0.30000000000000004</v>
      </c>
      <c r="M97" s="1474" t="s">
        <v>201</v>
      </c>
      <c r="N97" s="1474" t="s">
        <v>28</v>
      </c>
    </row>
    <row r="98" spans="1:14" ht="15">
      <c r="A98" s="2630"/>
      <c r="B98" s="1474">
        <v>5</v>
      </c>
      <c r="C98" s="1474">
        <v>9.9</v>
      </c>
      <c r="D98" s="1477">
        <v>0.9</v>
      </c>
      <c r="E98" s="1500" t="s">
        <v>1770</v>
      </c>
      <c r="F98" s="1474" t="s">
        <v>25</v>
      </c>
      <c r="G98" s="1474">
        <v>760</v>
      </c>
      <c r="H98" s="1474" t="s">
        <v>917</v>
      </c>
      <c r="I98" s="1477" t="s">
        <v>1579</v>
      </c>
      <c r="J98" s="1474" t="s">
        <v>26</v>
      </c>
      <c r="K98" s="1474">
        <v>7.2</v>
      </c>
      <c r="L98" s="1474">
        <v>0.30000000000000004</v>
      </c>
      <c r="M98" s="1474" t="s">
        <v>201</v>
      </c>
      <c r="N98" s="1474" t="s">
        <v>28</v>
      </c>
    </row>
    <row r="99" spans="1:14" ht="15">
      <c r="A99" s="2630"/>
      <c r="B99" s="1474">
        <v>4</v>
      </c>
      <c r="C99" s="1474">
        <v>15.1</v>
      </c>
      <c r="D99" s="1477">
        <v>1</v>
      </c>
      <c r="E99" s="1500" t="s">
        <v>1770</v>
      </c>
      <c r="F99" s="1474" t="s">
        <v>25</v>
      </c>
      <c r="G99" s="1474">
        <v>920</v>
      </c>
      <c r="H99" s="1474" t="s">
        <v>917</v>
      </c>
      <c r="I99" s="1477" t="s">
        <v>967</v>
      </c>
      <c r="J99" s="1474" t="s">
        <v>26</v>
      </c>
      <c r="K99" s="1474">
        <v>7.2</v>
      </c>
      <c r="L99" s="1474">
        <v>0.30000000000000004</v>
      </c>
      <c r="M99" s="1474" t="s">
        <v>201</v>
      </c>
      <c r="N99" s="1474" t="s">
        <v>28</v>
      </c>
    </row>
    <row r="100" spans="1:14" ht="15">
      <c r="A100" s="2630"/>
      <c r="B100" s="1474">
        <v>4</v>
      </c>
      <c r="C100" s="1474">
        <v>15.2</v>
      </c>
      <c r="D100" s="1477">
        <v>1</v>
      </c>
      <c r="E100" s="1500" t="s">
        <v>1770</v>
      </c>
      <c r="F100" s="1474" t="s">
        <v>25</v>
      </c>
      <c r="G100" s="1474">
        <v>920</v>
      </c>
      <c r="H100" s="1474" t="s">
        <v>917</v>
      </c>
      <c r="I100" s="1477" t="s">
        <v>967</v>
      </c>
      <c r="J100" s="1474" t="s">
        <v>26</v>
      </c>
      <c r="K100" s="1474">
        <v>8.2</v>
      </c>
      <c r="L100" s="1474">
        <v>0.5</v>
      </c>
      <c r="M100" s="1474" t="s">
        <v>201</v>
      </c>
      <c r="N100" s="1474" t="s">
        <v>28</v>
      </c>
    </row>
    <row r="101" spans="1:14" ht="15">
      <c r="A101" s="2630"/>
      <c r="B101" s="1474">
        <v>4</v>
      </c>
      <c r="C101" s="1474">
        <v>15.3</v>
      </c>
      <c r="D101" s="1477">
        <v>1</v>
      </c>
      <c r="E101" s="1500" t="s">
        <v>1770</v>
      </c>
      <c r="F101" s="1474" t="s">
        <v>25</v>
      </c>
      <c r="G101" s="1474">
        <v>920</v>
      </c>
      <c r="H101" s="1474" t="s">
        <v>917</v>
      </c>
      <c r="I101" s="1477" t="s">
        <v>967</v>
      </c>
      <c r="J101" s="1474" t="s">
        <v>26</v>
      </c>
      <c r="K101" s="1474">
        <v>8.2</v>
      </c>
      <c r="L101" s="1474">
        <v>0.30000000000000004</v>
      </c>
      <c r="M101" s="1474" t="s">
        <v>201</v>
      </c>
      <c r="N101" s="1474" t="s">
        <v>28</v>
      </c>
    </row>
    <row r="102" spans="1:14" ht="15">
      <c r="A102" s="2630"/>
      <c r="B102" s="1474">
        <v>11</v>
      </c>
      <c r="C102" s="1474">
        <v>37.3</v>
      </c>
      <c r="D102" s="1477">
        <v>1.9</v>
      </c>
      <c r="E102" s="1500" t="s">
        <v>1770</v>
      </c>
      <c r="F102" s="1474" t="s">
        <v>25</v>
      </c>
      <c r="G102" s="1474">
        <v>925</v>
      </c>
      <c r="H102" s="1474" t="s">
        <v>917</v>
      </c>
      <c r="I102" s="1477" t="s">
        <v>942</v>
      </c>
      <c r="J102" s="1474" t="s">
        <v>26</v>
      </c>
      <c r="K102" s="1474">
        <v>8.5</v>
      </c>
      <c r="L102" s="1474">
        <v>1</v>
      </c>
      <c r="M102" s="1474" t="s">
        <v>201</v>
      </c>
      <c r="N102" s="1474"/>
    </row>
    <row r="103" spans="1:14" ht="15">
      <c r="A103" s="2630"/>
      <c r="B103" s="1474">
        <v>11</v>
      </c>
      <c r="C103" s="1474">
        <v>38.2</v>
      </c>
      <c r="D103" s="1477">
        <v>1</v>
      </c>
      <c r="E103" s="1500" t="s">
        <v>1770</v>
      </c>
      <c r="F103" s="1474" t="s">
        <v>25</v>
      </c>
      <c r="G103" s="1474">
        <v>960</v>
      </c>
      <c r="H103" s="1474" t="s">
        <v>917</v>
      </c>
      <c r="I103" s="1501" t="s">
        <v>1134</v>
      </c>
      <c r="J103" s="1474" t="s">
        <v>26</v>
      </c>
      <c r="K103" s="1474">
        <v>8.2</v>
      </c>
      <c r="L103" s="1474">
        <v>1</v>
      </c>
      <c r="M103" s="1474" t="s">
        <v>201</v>
      </c>
      <c r="N103" s="1474"/>
    </row>
    <row r="104" spans="1:14" ht="15">
      <c r="A104" s="2630"/>
      <c r="B104" s="1474">
        <v>11</v>
      </c>
      <c r="C104" s="1474">
        <v>38.3</v>
      </c>
      <c r="D104" s="1477">
        <v>2</v>
      </c>
      <c r="E104" s="1500" t="s">
        <v>1770</v>
      </c>
      <c r="F104" s="1474" t="s">
        <v>25</v>
      </c>
      <c r="G104" s="1474">
        <v>960</v>
      </c>
      <c r="H104" s="1474" t="s">
        <v>917</v>
      </c>
      <c r="I104" s="1501" t="s">
        <v>1134</v>
      </c>
      <c r="J104" s="1474" t="s">
        <v>26</v>
      </c>
      <c r="K104" s="1474">
        <v>8.2</v>
      </c>
      <c r="L104" s="1474">
        <v>1</v>
      </c>
      <c r="M104" s="1474" t="s">
        <v>201</v>
      </c>
      <c r="N104" s="1474"/>
    </row>
    <row r="105" spans="1:14" ht="15">
      <c r="A105" s="2630"/>
      <c r="B105" s="1474">
        <v>19</v>
      </c>
      <c r="C105" s="1474">
        <v>4.1</v>
      </c>
      <c r="D105" s="1477">
        <v>0.8</v>
      </c>
      <c r="E105" s="1500" t="s">
        <v>1769</v>
      </c>
      <c r="F105" s="1474" t="s">
        <v>25</v>
      </c>
      <c r="G105" s="1474">
        <v>575</v>
      </c>
      <c r="H105" s="1474" t="s">
        <v>917</v>
      </c>
      <c r="I105" s="1501" t="s">
        <v>1580</v>
      </c>
      <c r="J105" s="1474" t="s">
        <v>26</v>
      </c>
      <c r="K105" s="1474">
        <v>8.5</v>
      </c>
      <c r="L105" s="1474">
        <v>1</v>
      </c>
      <c r="M105" s="1474" t="s">
        <v>201</v>
      </c>
      <c r="N105" s="1474"/>
    </row>
    <row r="106" spans="1:14" ht="15">
      <c r="A106" s="2630"/>
      <c r="B106" s="1474">
        <v>24</v>
      </c>
      <c r="C106" s="1474">
        <v>4.2</v>
      </c>
      <c r="D106" s="1477">
        <v>0.5</v>
      </c>
      <c r="E106" s="1500" t="s">
        <v>1769</v>
      </c>
      <c r="F106" s="1474" t="s">
        <v>25</v>
      </c>
      <c r="G106" s="1474">
        <v>615</v>
      </c>
      <c r="H106" s="1474" t="s">
        <v>917</v>
      </c>
      <c r="I106" s="1501" t="s">
        <v>1581</v>
      </c>
      <c r="J106" s="1474" t="s">
        <v>26</v>
      </c>
      <c r="K106" s="1474">
        <v>9.5</v>
      </c>
      <c r="L106" s="1474">
        <v>0.8</v>
      </c>
      <c r="M106" s="1474" t="s">
        <v>201</v>
      </c>
      <c r="N106" s="1474"/>
    </row>
    <row r="107" spans="1:14" ht="15">
      <c r="A107" s="2630"/>
      <c r="B107" s="1474">
        <v>24</v>
      </c>
      <c r="C107" s="1474">
        <v>4.3</v>
      </c>
      <c r="D107" s="1477">
        <v>1</v>
      </c>
      <c r="E107" s="1500" t="s">
        <v>1769</v>
      </c>
      <c r="F107" s="1474" t="s">
        <v>25</v>
      </c>
      <c r="G107" s="1474">
        <v>615</v>
      </c>
      <c r="H107" s="1474" t="s">
        <v>917</v>
      </c>
      <c r="I107" s="1501" t="s">
        <v>1581</v>
      </c>
      <c r="J107" s="1474" t="s">
        <v>26</v>
      </c>
      <c r="K107" s="1474">
        <v>8.5</v>
      </c>
      <c r="L107" s="1474">
        <v>0.5</v>
      </c>
      <c r="M107" s="1474" t="s">
        <v>201</v>
      </c>
      <c r="N107" s="1474"/>
    </row>
    <row r="108" spans="1:14" ht="15">
      <c r="A108" s="2630"/>
      <c r="B108" s="1474">
        <v>24</v>
      </c>
      <c r="C108" s="1474">
        <v>3.1</v>
      </c>
      <c r="D108" s="1477">
        <v>0.9</v>
      </c>
      <c r="E108" s="1500" t="s">
        <v>1769</v>
      </c>
      <c r="F108" s="1474" t="s">
        <v>25</v>
      </c>
      <c r="G108" s="1474">
        <v>640</v>
      </c>
      <c r="H108" s="1474" t="s">
        <v>917</v>
      </c>
      <c r="I108" s="1501" t="s">
        <v>1582</v>
      </c>
      <c r="J108" s="1474" t="s">
        <v>26</v>
      </c>
      <c r="K108" s="1474">
        <v>8.1</v>
      </c>
      <c r="L108" s="1474">
        <v>0.5</v>
      </c>
      <c r="M108" s="1474" t="s">
        <v>201</v>
      </c>
      <c r="N108" s="1474"/>
    </row>
    <row r="109" spans="1:14" ht="15">
      <c r="A109" s="2630"/>
      <c r="B109" s="1474">
        <v>24</v>
      </c>
      <c r="C109" s="1474">
        <v>6.16</v>
      </c>
      <c r="D109" s="1477">
        <v>1</v>
      </c>
      <c r="E109" s="1500" t="s">
        <v>1770</v>
      </c>
      <c r="F109" s="1474" t="s">
        <v>25</v>
      </c>
      <c r="G109" s="1474">
        <v>625</v>
      </c>
      <c r="H109" s="1474" t="s">
        <v>917</v>
      </c>
      <c r="I109" s="1501" t="s">
        <v>1580</v>
      </c>
      <c r="J109" s="1474" t="s">
        <v>26</v>
      </c>
      <c r="K109" s="1474">
        <v>8</v>
      </c>
      <c r="L109" s="1474">
        <v>0.30000000000000004</v>
      </c>
      <c r="M109" s="1474" t="s">
        <v>201</v>
      </c>
      <c r="N109" s="1474"/>
    </row>
    <row r="110" spans="1:14" ht="15">
      <c r="A110" s="2630"/>
      <c r="B110" s="1474">
        <v>24</v>
      </c>
      <c r="C110" s="1502">
        <v>6.17</v>
      </c>
      <c r="D110" s="1477">
        <v>0.9</v>
      </c>
      <c r="E110" s="1500" t="s">
        <v>1770</v>
      </c>
      <c r="F110" s="1474" t="s">
        <v>25</v>
      </c>
      <c r="G110" s="1474">
        <v>625</v>
      </c>
      <c r="H110" s="1474" t="s">
        <v>917</v>
      </c>
      <c r="I110" s="1501" t="s">
        <v>1580</v>
      </c>
      <c r="J110" s="1474" t="s">
        <v>26</v>
      </c>
      <c r="K110" s="1474">
        <v>8</v>
      </c>
      <c r="L110" s="1474">
        <v>0.30000000000000004</v>
      </c>
      <c r="M110" s="1474" t="s">
        <v>201</v>
      </c>
      <c r="N110" s="1474"/>
    </row>
    <row r="111" spans="1:14" ht="15">
      <c r="A111" s="2630"/>
      <c r="B111" s="1474">
        <v>24</v>
      </c>
      <c r="C111" s="1474">
        <v>6.18</v>
      </c>
      <c r="D111" s="1477">
        <v>1</v>
      </c>
      <c r="E111" s="1500" t="s">
        <v>1770</v>
      </c>
      <c r="F111" s="1474" t="s">
        <v>25</v>
      </c>
      <c r="G111" s="1474">
        <v>625</v>
      </c>
      <c r="H111" s="1474" t="s">
        <v>917</v>
      </c>
      <c r="I111" s="1501" t="s">
        <v>1580</v>
      </c>
      <c r="J111" s="1474" t="s">
        <v>26</v>
      </c>
      <c r="K111" s="1474">
        <v>8</v>
      </c>
      <c r="L111" s="1474">
        <v>0.30000000000000004</v>
      </c>
      <c r="M111" s="1474" t="s">
        <v>201</v>
      </c>
      <c r="N111" s="1474"/>
    </row>
    <row r="112" spans="1:14" ht="15">
      <c r="A112" s="2630"/>
      <c r="B112" s="1474">
        <v>24</v>
      </c>
      <c r="C112" s="1474">
        <v>6.19</v>
      </c>
      <c r="D112" s="1477">
        <v>0.8</v>
      </c>
      <c r="E112" s="1500" t="s">
        <v>1770</v>
      </c>
      <c r="F112" s="1474" t="s">
        <v>25</v>
      </c>
      <c r="G112" s="1474">
        <v>625</v>
      </c>
      <c r="H112" s="1474" t="s">
        <v>917</v>
      </c>
      <c r="I112" s="1501" t="s">
        <v>1580</v>
      </c>
      <c r="J112" s="1474" t="s">
        <v>26</v>
      </c>
      <c r="K112" s="1474">
        <v>8</v>
      </c>
      <c r="L112" s="1474">
        <v>0.30000000000000004</v>
      </c>
      <c r="M112" s="1474" t="s">
        <v>201</v>
      </c>
      <c r="N112" s="1474"/>
    </row>
    <row r="113" spans="1:14" ht="15">
      <c r="A113" s="2630"/>
      <c r="B113" s="1474">
        <v>24</v>
      </c>
      <c r="C113" s="1502">
        <v>6.2</v>
      </c>
      <c r="D113" s="1477">
        <v>1</v>
      </c>
      <c r="E113" s="1500" t="s">
        <v>1770</v>
      </c>
      <c r="F113" s="1474" t="s">
        <v>25</v>
      </c>
      <c r="G113" s="1474">
        <v>625</v>
      </c>
      <c r="H113" s="1474" t="s">
        <v>917</v>
      </c>
      <c r="I113" s="1501" t="s">
        <v>1580</v>
      </c>
      <c r="J113" s="1474" t="s">
        <v>26</v>
      </c>
      <c r="K113" s="1474">
        <v>8</v>
      </c>
      <c r="L113" s="1474">
        <v>0.30000000000000004</v>
      </c>
      <c r="M113" s="1474" t="s">
        <v>201</v>
      </c>
      <c r="N113" s="1474"/>
    </row>
    <row r="114" spans="1:14" ht="15">
      <c r="A114" s="2630"/>
      <c r="B114" s="1474">
        <v>24</v>
      </c>
      <c r="C114" s="1474">
        <v>6.21</v>
      </c>
      <c r="D114" s="1477">
        <v>1</v>
      </c>
      <c r="E114" s="1500" t="s">
        <v>1770</v>
      </c>
      <c r="F114" s="1474" t="s">
        <v>25</v>
      </c>
      <c r="G114" s="1474">
        <v>625</v>
      </c>
      <c r="H114" s="1474" t="s">
        <v>917</v>
      </c>
      <c r="I114" s="1501" t="s">
        <v>1580</v>
      </c>
      <c r="J114" s="1474" t="s">
        <v>26</v>
      </c>
      <c r="K114" s="1474">
        <v>8</v>
      </c>
      <c r="L114" s="1474">
        <v>0.7</v>
      </c>
      <c r="M114" s="1474" t="s">
        <v>201</v>
      </c>
      <c r="N114" s="1474"/>
    </row>
    <row r="115" spans="1:14" ht="15">
      <c r="A115" s="2630"/>
      <c r="B115" s="1474">
        <v>24</v>
      </c>
      <c r="C115" s="1474">
        <v>6.22</v>
      </c>
      <c r="D115" s="1477">
        <v>0.9</v>
      </c>
      <c r="E115" s="1500" t="s">
        <v>1770</v>
      </c>
      <c r="F115" s="1474" t="s">
        <v>25</v>
      </c>
      <c r="G115" s="1474">
        <v>625</v>
      </c>
      <c r="H115" s="1474" t="s">
        <v>917</v>
      </c>
      <c r="I115" s="1501" t="s">
        <v>1580</v>
      </c>
      <c r="J115" s="1474" t="s">
        <v>26</v>
      </c>
      <c r="K115" s="1474">
        <v>8</v>
      </c>
      <c r="L115" s="1474">
        <v>0.30000000000000004</v>
      </c>
      <c r="M115" s="1474" t="s">
        <v>201</v>
      </c>
      <c r="N115" s="1474"/>
    </row>
    <row r="116" spans="1:14" ht="15">
      <c r="A116" s="2630"/>
      <c r="B116" s="1474">
        <v>24</v>
      </c>
      <c r="C116" s="1474">
        <v>6.23</v>
      </c>
      <c r="D116" s="1477">
        <v>1</v>
      </c>
      <c r="E116" s="1500" t="s">
        <v>1770</v>
      </c>
      <c r="F116" s="1474" t="s">
        <v>25</v>
      </c>
      <c r="G116" s="1474">
        <v>625</v>
      </c>
      <c r="H116" s="1474" t="s">
        <v>917</v>
      </c>
      <c r="I116" s="1501" t="s">
        <v>1580</v>
      </c>
      <c r="J116" s="1474" t="s">
        <v>26</v>
      </c>
      <c r="K116" s="1474">
        <v>8</v>
      </c>
      <c r="L116" s="1474">
        <v>0.8</v>
      </c>
      <c r="M116" s="1474" t="s">
        <v>201</v>
      </c>
      <c r="N116" s="1474"/>
    </row>
    <row r="117" spans="1:14" ht="15">
      <c r="A117" s="2630"/>
      <c r="B117" s="1474">
        <v>24</v>
      </c>
      <c r="C117" s="1474">
        <v>6.25</v>
      </c>
      <c r="D117" s="1477">
        <v>1</v>
      </c>
      <c r="E117" s="1500" t="s">
        <v>1770</v>
      </c>
      <c r="F117" s="1474" t="s">
        <v>25</v>
      </c>
      <c r="G117" s="1474">
        <v>625</v>
      </c>
      <c r="H117" s="1474" t="s">
        <v>917</v>
      </c>
      <c r="I117" s="1501" t="s">
        <v>1580</v>
      </c>
      <c r="J117" s="1474" t="s">
        <v>26</v>
      </c>
      <c r="K117" s="1474">
        <v>8.2</v>
      </c>
      <c r="L117" s="1474">
        <v>0.30000000000000004</v>
      </c>
      <c r="M117" s="1474" t="s">
        <v>201</v>
      </c>
      <c r="N117" s="1474"/>
    </row>
    <row r="118" spans="1:14" ht="15">
      <c r="A118" s="2630"/>
      <c r="B118" s="1474">
        <v>24</v>
      </c>
      <c r="C118" s="1474">
        <v>19.2</v>
      </c>
      <c r="D118" s="1477">
        <v>0.5</v>
      </c>
      <c r="E118" s="1500" t="s">
        <v>1769</v>
      </c>
      <c r="F118" s="1474" t="s">
        <v>25</v>
      </c>
      <c r="G118" s="1474">
        <v>595</v>
      </c>
      <c r="H118" s="1474" t="s">
        <v>917</v>
      </c>
      <c r="I118" s="1501" t="s">
        <v>952</v>
      </c>
      <c r="J118" s="1474" t="s">
        <v>26</v>
      </c>
      <c r="K118" s="1474">
        <v>8.6</v>
      </c>
      <c r="L118" s="1474">
        <v>0.30000000000000004</v>
      </c>
      <c r="M118" s="1474" t="s">
        <v>201</v>
      </c>
      <c r="N118" s="1474"/>
    </row>
    <row r="119" spans="1:14" ht="15">
      <c r="A119" s="2630"/>
      <c r="B119" s="1474">
        <v>21</v>
      </c>
      <c r="C119" s="1474">
        <v>29.1</v>
      </c>
      <c r="D119" s="1477">
        <v>0.9</v>
      </c>
      <c r="E119" s="1500" t="s">
        <v>1769</v>
      </c>
      <c r="F119" s="1474" t="s">
        <v>25</v>
      </c>
      <c r="G119" s="1474">
        <v>940</v>
      </c>
      <c r="H119" s="1474" t="s">
        <v>917</v>
      </c>
      <c r="I119" s="1501" t="s">
        <v>700</v>
      </c>
      <c r="J119" s="1474" t="s">
        <v>26</v>
      </c>
      <c r="K119" s="1474">
        <v>7.3</v>
      </c>
      <c r="L119" s="1474">
        <v>0.30000000000000004</v>
      </c>
      <c r="M119" s="1474" t="s">
        <v>201</v>
      </c>
      <c r="N119" s="1474" t="s">
        <v>28</v>
      </c>
    </row>
    <row r="120" spans="1:14" ht="15.75" thickBot="1">
      <c r="A120" s="2631"/>
      <c r="B120" s="1474">
        <v>21</v>
      </c>
      <c r="C120" s="1474">
        <v>30.1</v>
      </c>
      <c r="D120" s="1477">
        <v>1</v>
      </c>
      <c r="E120" s="1500" t="s">
        <v>1769</v>
      </c>
      <c r="F120" s="1474" t="s">
        <v>25</v>
      </c>
      <c r="G120" s="1474">
        <v>940</v>
      </c>
      <c r="H120" s="1474" t="s">
        <v>917</v>
      </c>
      <c r="I120" s="1501" t="s">
        <v>700</v>
      </c>
      <c r="J120" s="1474" t="s">
        <v>26</v>
      </c>
      <c r="K120" s="1474">
        <v>7.3</v>
      </c>
      <c r="L120" s="1474">
        <v>0.30000000000000004</v>
      </c>
      <c r="M120" s="1474" t="s">
        <v>201</v>
      </c>
      <c r="N120" s="1474" t="s">
        <v>28</v>
      </c>
    </row>
    <row r="121" spans="1:14" ht="15" thickBot="1" thickTop="1">
      <c r="A121" s="1403" t="s">
        <v>204</v>
      </c>
      <c r="B121" s="1481"/>
      <c r="C121" s="1481"/>
      <c r="D121" s="1487">
        <f>SUM(D92:D120)</f>
        <v>28.2</v>
      </c>
      <c r="E121" s="1481"/>
      <c r="F121" s="1481"/>
      <c r="G121" s="1481"/>
      <c r="H121" s="1481"/>
      <c r="I121" s="1481"/>
      <c r="J121" s="1481"/>
      <c r="K121" s="1481"/>
      <c r="L121" s="1481"/>
      <c r="M121" s="1481"/>
      <c r="N121" s="1481"/>
    </row>
    <row r="122" spans="1:14" ht="15.75" thickBot="1">
      <c r="A122" s="1508" t="s">
        <v>16</v>
      </c>
      <c r="B122" s="1503">
        <v>22</v>
      </c>
      <c r="C122" s="1504">
        <v>73.1</v>
      </c>
      <c r="D122" s="1504">
        <v>1.2</v>
      </c>
      <c r="E122" s="1500" t="s">
        <v>1770</v>
      </c>
      <c r="F122" s="1474" t="s">
        <v>25</v>
      </c>
      <c r="G122" s="1474">
        <v>830</v>
      </c>
      <c r="H122" s="1474" t="s">
        <v>917</v>
      </c>
      <c r="I122" s="1474" t="s">
        <v>944</v>
      </c>
      <c r="J122" s="1474" t="s">
        <v>26</v>
      </c>
      <c r="K122" s="1484">
        <v>5.8</v>
      </c>
      <c r="L122" s="1484">
        <v>1.2</v>
      </c>
      <c r="M122" s="1484" t="s">
        <v>201</v>
      </c>
      <c r="N122" s="1474"/>
    </row>
    <row r="123" spans="1:14" ht="15" thickBot="1" thickTop="1">
      <c r="A123" s="1482" t="s">
        <v>204</v>
      </c>
      <c r="B123" s="1505"/>
      <c r="C123" s="1505"/>
      <c r="D123" s="1509">
        <v>1.2</v>
      </c>
      <c r="E123" s="1506"/>
      <c r="F123" s="1507"/>
      <c r="G123" s="1507"/>
      <c r="H123" s="1507"/>
      <c r="I123" s="1507"/>
      <c r="J123" s="1507"/>
      <c r="K123" s="1505"/>
      <c r="L123" s="1505"/>
      <c r="M123" s="1505"/>
      <c r="N123" s="1507"/>
    </row>
    <row r="124" spans="1:14" ht="15.75" thickTop="1">
      <c r="A124" s="2635" t="s">
        <v>17</v>
      </c>
      <c r="B124" s="1484">
        <v>7</v>
      </c>
      <c r="C124" s="1484">
        <v>9</v>
      </c>
      <c r="D124" s="1484">
        <v>0.8</v>
      </c>
      <c r="E124" s="1500" t="s">
        <v>1769</v>
      </c>
      <c r="F124" s="1474" t="s">
        <v>25</v>
      </c>
      <c r="G124" s="1474">
        <v>805</v>
      </c>
      <c r="H124" s="1474" t="s">
        <v>917</v>
      </c>
      <c r="I124" s="1474" t="s">
        <v>704</v>
      </c>
      <c r="J124" s="1474" t="s">
        <v>26</v>
      </c>
      <c r="K124" s="1484">
        <v>6.4</v>
      </c>
      <c r="L124" s="1484">
        <v>0.5</v>
      </c>
      <c r="M124" s="1484" t="s">
        <v>201</v>
      </c>
      <c r="N124" s="1474"/>
    </row>
    <row r="125" spans="1:14" ht="15">
      <c r="A125" s="2635"/>
      <c r="B125" s="1484">
        <v>7</v>
      </c>
      <c r="C125" s="1484">
        <v>11.1</v>
      </c>
      <c r="D125" s="1484">
        <v>0.8</v>
      </c>
      <c r="E125" s="1500" t="s">
        <v>1769</v>
      </c>
      <c r="F125" s="1474" t="s">
        <v>25</v>
      </c>
      <c r="G125" s="1474">
        <v>800</v>
      </c>
      <c r="H125" s="1474" t="s">
        <v>917</v>
      </c>
      <c r="I125" s="1474" t="s">
        <v>31</v>
      </c>
      <c r="J125" s="1474" t="s">
        <v>26</v>
      </c>
      <c r="K125" s="1484">
        <v>6</v>
      </c>
      <c r="L125" s="1484">
        <v>0.5</v>
      </c>
      <c r="M125" s="1484" t="s">
        <v>201</v>
      </c>
      <c r="N125" s="1474"/>
    </row>
    <row r="126" spans="1:14" ht="15">
      <c r="A126" s="2635"/>
      <c r="B126" s="1484">
        <v>7</v>
      </c>
      <c r="C126" s="1484">
        <v>11.2</v>
      </c>
      <c r="D126" s="1484">
        <v>0.9</v>
      </c>
      <c r="E126" s="1500" t="s">
        <v>1769</v>
      </c>
      <c r="F126" s="1474" t="s">
        <v>25</v>
      </c>
      <c r="G126" s="1474">
        <v>800</v>
      </c>
      <c r="H126" s="1474" t="s">
        <v>917</v>
      </c>
      <c r="I126" s="1474" t="s">
        <v>534</v>
      </c>
      <c r="J126" s="1474" t="s">
        <v>26</v>
      </c>
      <c r="K126" s="1484">
        <v>6.3</v>
      </c>
      <c r="L126" s="1484">
        <v>0.4</v>
      </c>
      <c r="M126" s="1484" t="s">
        <v>201</v>
      </c>
      <c r="N126" s="1474"/>
    </row>
    <row r="127" spans="1:14" ht="15">
      <c r="A127" s="2635"/>
      <c r="B127" s="1484">
        <v>7</v>
      </c>
      <c r="C127" s="1484">
        <v>11.3</v>
      </c>
      <c r="D127" s="1484">
        <v>1</v>
      </c>
      <c r="E127" s="1500" t="s">
        <v>1769</v>
      </c>
      <c r="F127" s="1474" t="s">
        <v>25</v>
      </c>
      <c r="G127" s="1474">
        <v>800</v>
      </c>
      <c r="H127" s="1474" t="s">
        <v>917</v>
      </c>
      <c r="I127" s="1474" t="s">
        <v>704</v>
      </c>
      <c r="J127" s="1474" t="s">
        <v>26</v>
      </c>
      <c r="K127" s="1484">
        <v>6</v>
      </c>
      <c r="L127" s="1484">
        <v>0.5</v>
      </c>
      <c r="M127" s="1484" t="s">
        <v>201</v>
      </c>
      <c r="N127" s="1474"/>
    </row>
    <row r="128" spans="1:14" ht="15">
      <c r="A128" s="2635"/>
      <c r="B128" s="1484">
        <v>7</v>
      </c>
      <c r="C128" s="1484">
        <v>16.3</v>
      </c>
      <c r="D128" s="1484">
        <v>1</v>
      </c>
      <c r="E128" s="1500" t="s">
        <v>1769</v>
      </c>
      <c r="F128" s="1474" t="s">
        <v>25</v>
      </c>
      <c r="G128" s="1474">
        <v>760</v>
      </c>
      <c r="H128" s="1474" t="s">
        <v>917</v>
      </c>
      <c r="I128" s="1474" t="s">
        <v>534</v>
      </c>
      <c r="J128" s="1474" t="s">
        <v>26</v>
      </c>
      <c r="K128" s="1484">
        <v>6.4</v>
      </c>
      <c r="L128" s="1484">
        <v>0.4</v>
      </c>
      <c r="M128" s="1484" t="s">
        <v>201</v>
      </c>
      <c r="N128" s="1474"/>
    </row>
    <row r="129" spans="1:14" ht="15">
      <c r="A129" s="2635"/>
      <c r="B129" s="1484">
        <v>7</v>
      </c>
      <c r="C129" s="1484">
        <v>16.4</v>
      </c>
      <c r="D129" s="1484">
        <v>1</v>
      </c>
      <c r="E129" s="1500" t="s">
        <v>1769</v>
      </c>
      <c r="F129" s="1474" t="s">
        <v>25</v>
      </c>
      <c r="G129" s="1474">
        <v>760</v>
      </c>
      <c r="H129" s="1474" t="s">
        <v>917</v>
      </c>
      <c r="I129" s="1474" t="s">
        <v>33</v>
      </c>
      <c r="J129" s="1474" t="s">
        <v>26</v>
      </c>
      <c r="K129" s="1484">
        <v>6.4</v>
      </c>
      <c r="L129" s="1484">
        <v>0.5</v>
      </c>
      <c r="M129" s="1484" t="s">
        <v>201</v>
      </c>
      <c r="N129" s="1474"/>
    </row>
    <row r="130" spans="1:14" ht="15">
      <c r="A130" s="2635"/>
      <c r="B130" s="1484">
        <v>7</v>
      </c>
      <c r="C130" s="1484">
        <v>16.7</v>
      </c>
      <c r="D130" s="1484">
        <v>0.9</v>
      </c>
      <c r="E130" s="1500" t="s">
        <v>1769</v>
      </c>
      <c r="F130" s="1474" t="s">
        <v>25</v>
      </c>
      <c r="G130" s="1474">
        <v>760</v>
      </c>
      <c r="H130" s="1474" t="s">
        <v>917</v>
      </c>
      <c r="I130" s="1474" t="s">
        <v>534</v>
      </c>
      <c r="J130" s="1474" t="s">
        <v>26</v>
      </c>
      <c r="K130" s="1484">
        <v>6</v>
      </c>
      <c r="L130" s="1484">
        <v>0.30000000000000004</v>
      </c>
      <c r="M130" s="1484" t="s">
        <v>201</v>
      </c>
      <c r="N130" s="1474"/>
    </row>
    <row r="131" spans="1:14" ht="15">
      <c r="A131" s="2635"/>
      <c r="B131" s="1484">
        <v>7</v>
      </c>
      <c r="C131" s="1484">
        <v>17.1</v>
      </c>
      <c r="D131" s="1484">
        <v>0.9</v>
      </c>
      <c r="E131" s="1500" t="s">
        <v>1769</v>
      </c>
      <c r="F131" s="1474" t="s">
        <v>25</v>
      </c>
      <c r="G131" s="1474">
        <v>775</v>
      </c>
      <c r="H131" s="1474" t="s">
        <v>917</v>
      </c>
      <c r="I131" s="1474" t="s">
        <v>704</v>
      </c>
      <c r="J131" s="1474" t="s">
        <v>26</v>
      </c>
      <c r="K131" s="1484">
        <v>6.3</v>
      </c>
      <c r="L131" s="1484">
        <v>0.30000000000000004</v>
      </c>
      <c r="M131" s="1484" t="s">
        <v>201</v>
      </c>
      <c r="N131" s="1474"/>
    </row>
    <row r="132" spans="1:14" ht="15">
      <c r="A132" s="2635"/>
      <c r="B132" s="1484">
        <v>7</v>
      </c>
      <c r="C132" s="1484">
        <v>25.1</v>
      </c>
      <c r="D132" s="1484">
        <v>1</v>
      </c>
      <c r="E132" s="1500" t="s">
        <v>1769</v>
      </c>
      <c r="F132" s="1474" t="s">
        <v>25</v>
      </c>
      <c r="G132" s="1474">
        <v>820</v>
      </c>
      <c r="H132" s="1474" t="s">
        <v>917</v>
      </c>
      <c r="I132" s="1474" t="s">
        <v>33</v>
      </c>
      <c r="J132" s="1474" t="s">
        <v>26</v>
      </c>
      <c r="K132" s="1484">
        <v>6</v>
      </c>
      <c r="L132" s="1484">
        <v>0.5</v>
      </c>
      <c r="M132" s="1484" t="s">
        <v>201</v>
      </c>
      <c r="N132" s="1474"/>
    </row>
    <row r="133" spans="1:14" ht="15">
      <c r="A133" s="2635"/>
      <c r="B133" s="1484">
        <v>7</v>
      </c>
      <c r="C133" s="1484">
        <v>27.1</v>
      </c>
      <c r="D133" s="1484">
        <v>1</v>
      </c>
      <c r="E133" s="1500" t="s">
        <v>1769</v>
      </c>
      <c r="F133" s="1474" t="s">
        <v>25</v>
      </c>
      <c r="G133" s="1474">
        <v>825</v>
      </c>
      <c r="H133" s="1474" t="s">
        <v>917</v>
      </c>
      <c r="I133" s="1474" t="s">
        <v>704</v>
      </c>
      <c r="J133" s="1474" t="s">
        <v>26</v>
      </c>
      <c r="K133" s="1484">
        <v>6.4</v>
      </c>
      <c r="L133" s="1484">
        <v>0.5</v>
      </c>
      <c r="M133" s="1484" t="s">
        <v>201</v>
      </c>
      <c r="N133" s="1474"/>
    </row>
    <row r="134" spans="1:14" ht="15">
      <c r="A134" s="2635"/>
      <c r="B134" s="1484">
        <v>4</v>
      </c>
      <c r="C134" s="1484">
        <v>57</v>
      </c>
      <c r="D134" s="1484">
        <v>0.7</v>
      </c>
      <c r="E134" s="1500" t="s">
        <v>1769</v>
      </c>
      <c r="F134" s="1474" t="s">
        <v>25</v>
      </c>
      <c r="G134" s="1474">
        <v>760</v>
      </c>
      <c r="H134" s="1474" t="s">
        <v>917</v>
      </c>
      <c r="I134" s="1474" t="s">
        <v>31</v>
      </c>
      <c r="J134" s="1474" t="s">
        <v>26</v>
      </c>
      <c r="K134" s="1484">
        <v>6.2</v>
      </c>
      <c r="L134" s="1484">
        <v>0.4</v>
      </c>
      <c r="M134" s="1484" t="s">
        <v>201</v>
      </c>
      <c r="N134" s="1474"/>
    </row>
    <row r="135" spans="1:14" ht="15">
      <c r="A135" s="2635"/>
      <c r="B135" s="1484">
        <v>4</v>
      </c>
      <c r="C135" s="1484">
        <v>58.3</v>
      </c>
      <c r="D135" s="1484">
        <v>1</v>
      </c>
      <c r="E135" s="1500" t="s">
        <v>1769</v>
      </c>
      <c r="F135" s="1474" t="s">
        <v>25</v>
      </c>
      <c r="G135" s="1474">
        <v>770</v>
      </c>
      <c r="H135" s="1474" t="s">
        <v>917</v>
      </c>
      <c r="I135" s="1474" t="s">
        <v>33</v>
      </c>
      <c r="J135" s="1474" t="s">
        <v>26</v>
      </c>
      <c r="K135" s="1484">
        <v>6.3</v>
      </c>
      <c r="L135" s="1484">
        <v>0.5</v>
      </c>
      <c r="M135" s="1484" t="s">
        <v>201</v>
      </c>
      <c r="N135" s="1474"/>
    </row>
    <row r="136" spans="1:14" ht="15">
      <c r="A136" s="2635"/>
      <c r="B136" s="1484">
        <v>2</v>
      </c>
      <c r="C136" s="1484">
        <v>1.3</v>
      </c>
      <c r="D136" s="1484">
        <v>0.4</v>
      </c>
      <c r="E136" s="1500" t="s">
        <v>1769</v>
      </c>
      <c r="F136" s="1474" t="s">
        <v>25</v>
      </c>
      <c r="G136" s="1474">
        <v>770</v>
      </c>
      <c r="H136" s="1474" t="s">
        <v>917</v>
      </c>
      <c r="I136" s="1474" t="s">
        <v>29</v>
      </c>
      <c r="J136" s="1474" t="s">
        <v>26</v>
      </c>
      <c r="K136" s="1484">
        <v>6.4</v>
      </c>
      <c r="L136" s="1484">
        <v>0.30000000000000004</v>
      </c>
      <c r="M136" s="1484" t="s">
        <v>201</v>
      </c>
      <c r="N136" s="1474"/>
    </row>
    <row r="137" spans="1:14" ht="15">
      <c r="A137" s="2635"/>
      <c r="B137" s="1484">
        <v>2</v>
      </c>
      <c r="C137" s="1484">
        <v>2.2</v>
      </c>
      <c r="D137" s="1484">
        <v>0.2</v>
      </c>
      <c r="E137" s="1500" t="s">
        <v>1769</v>
      </c>
      <c r="F137" s="1474" t="s">
        <v>25</v>
      </c>
      <c r="G137" s="1474">
        <v>780</v>
      </c>
      <c r="H137" s="1474" t="s">
        <v>917</v>
      </c>
      <c r="I137" s="1474" t="s">
        <v>704</v>
      </c>
      <c r="J137" s="1474" t="s">
        <v>26</v>
      </c>
      <c r="K137" s="1484">
        <v>6</v>
      </c>
      <c r="L137" s="1484">
        <v>0.30000000000000004</v>
      </c>
      <c r="M137" s="1484" t="s">
        <v>201</v>
      </c>
      <c r="N137" s="1474"/>
    </row>
    <row r="138" spans="1:14" ht="15">
      <c r="A138" s="2635"/>
      <c r="B138" s="1484">
        <v>2</v>
      </c>
      <c r="C138" s="1484">
        <v>12.3</v>
      </c>
      <c r="D138" s="1484">
        <v>0.5</v>
      </c>
      <c r="E138" s="1500" t="s">
        <v>1769</v>
      </c>
      <c r="F138" s="1474" t="s">
        <v>25</v>
      </c>
      <c r="G138" s="1474">
        <v>700</v>
      </c>
      <c r="H138" s="1474" t="s">
        <v>917</v>
      </c>
      <c r="I138" s="1474" t="s">
        <v>29</v>
      </c>
      <c r="J138" s="1474" t="s">
        <v>26</v>
      </c>
      <c r="K138" s="1484">
        <v>6.3</v>
      </c>
      <c r="L138" s="1484">
        <v>0.5</v>
      </c>
      <c r="M138" s="1484" t="s">
        <v>201</v>
      </c>
      <c r="N138" s="1474"/>
    </row>
    <row r="139" spans="1:14" ht="15">
      <c r="A139" s="2635"/>
      <c r="B139" s="1484">
        <v>11</v>
      </c>
      <c r="C139" s="1484">
        <v>14.1</v>
      </c>
      <c r="D139" s="1484">
        <v>1</v>
      </c>
      <c r="E139" s="1500" t="s">
        <v>1769</v>
      </c>
      <c r="F139" s="1474" t="s">
        <v>25</v>
      </c>
      <c r="G139" s="1474">
        <v>850</v>
      </c>
      <c r="H139" s="1474" t="s">
        <v>917</v>
      </c>
      <c r="I139" s="1474" t="s">
        <v>704</v>
      </c>
      <c r="J139" s="1474" t="s">
        <v>26</v>
      </c>
      <c r="K139" s="1484">
        <v>6</v>
      </c>
      <c r="L139" s="1484">
        <v>0.5</v>
      </c>
      <c r="M139" s="1484" t="s">
        <v>201</v>
      </c>
      <c r="N139" s="1474"/>
    </row>
    <row r="140" spans="1:14" ht="15">
      <c r="A140" s="2635"/>
      <c r="B140" s="1484">
        <v>19</v>
      </c>
      <c r="C140" s="1484">
        <v>9</v>
      </c>
      <c r="D140" s="1484">
        <v>0.5</v>
      </c>
      <c r="E140" s="1500" t="s">
        <v>1769</v>
      </c>
      <c r="F140" s="1474" t="s">
        <v>25</v>
      </c>
      <c r="G140" s="1474">
        <v>790</v>
      </c>
      <c r="H140" s="1474" t="s">
        <v>917</v>
      </c>
      <c r="I140" s="1474" t="s">
        <v>31</v>
      </c>
      <c r="J140" s="1474" t="s">
        <v>26</v>
      </c>
      <c r="K140" s="1484">
        <v>6.4</v>
      </c>
      <c r="L140" s="1484">
        <v>0.4</v>
      </c>
      <c r="M140" s="1484" t="s">
        <v>201</v>
      </c>
      <c r="N140" s="1474"/>
    </row>
    <row r="141" spans="1:14" ht="15">
      <c r="A141" s="2635"/>
      <c r="B141" s="1484">
        <v>21</v>
      </c>
      <c r="C141" s="1484">
        <v>13.1</v>
      </c>
      <c r="D141" s="1484">
        <v>0.6000000000000001</v>
      </c>
      <c r="E141" s="1500" t="s">
        <v>1769</v>
      </c>
      <c r="F141" s="1474" t="s">
        <v>25</v>
      </c>
      <c r="G141" s="1474">
        <v>965</v>
      </c>
      <c r="H141" s="1474" t="s">
        <v>917</v>
      </c>
      <c r="I141" s="1474" t="s">
        <v>534</v>
      </c>
      <c r="J141" s="1474" t="s">
        <v>26</v>
      </c>
      <c r="K141" s="1484">
        <v>6.2</v>
      </c>
      <c r="L141" s="1484">
        <v>0.5</v>
      </c>
      <c r="M141" s="1484" t="s">
        <v>201</v>
      </c>
      <c r="N141" s="1474"/>
    </row>
    <row r="142" spans="1:14" ht="15">
      <c r="A142" s="2635"/>
      <c r="B142" s="1484">
        <v>21</v>
      </c>
      <c r="C142" s="1484">
        <v>15.1</v>
      </c>
      <c r="D142" s="1484">
        <v>0.6000000000000001</v>
      </c>
      <c r="E142" s="1500" t="s">
        <v>1769</v>
      </c>
      <c r="F142" s="1474" t="s">
        <v>25</v>
      </c>
      <c r="G142" s="1474">
        <v>990</v>
      </c>
      <c r="H142" s="1474" t="s">
        <v>917</v>
      </c>
      <c r="I142" s="1474" t="s">
        <v>31</v>
      </c>
      <c r="J142" s="1474" t="s">
        <v>26</v>
      </c>
      <c r="K142" s="1484">
        <v>6.4</v>
      </c>
      <c r="L142" s="1484">
        <v>0.4</v>
      </c>
      <c r="M142" s="1484" t="s">
        <v>201</v>
      </c>
      <c r="N142" s="1474"/>
    </row>
    <row r="143" spans="1:14" ht="15">
      <c r="A143" s="2635"/>
      <c r="B143" s="1484">
        <v>21</v>
      </c>
      <c r="C143" s="1484">
        <v>16.1</v>
      </c>
      <c r="D143" s="1484">
        <v>0.30000000000000004</v>
      </c>
      <c r="E143" s="1500" t="s">
        <v>1769</v>
      </c>
      <c r="F143" s="1474" t="s">
        <v>25</v>
      </c>
      <c r="G143" s="1474">
        <v>900</v>
      </c>
      <c r="H143" s="1474" t="s">
        <v>917</v>
      </c>
      <c r="I143" s="1474" t="s">
        <v>704</v>
      </c>
      <c r="J143" s="1474" t="s">
        <v>26</v>
      </c>
      <c r="K143" s="1484">
        <v>6</v>
      </c>
      <c r="L143" s="1484">
        <v>0.5</v>
      </c>
      <c r="M143" s="1484" t="s">
        <v>201</v>
      </c>
      <c r="N143" s="1474"/>
    </row>
    <row r="144" spans="1:14" ht="15">
      <c r="A144" s="2635"/>
      <c r="B144" s="1484">
        <v>18</v>
      </c>
      <c r="C144" s="1484">
        <v>51.4</v>
      </c>
      <c r="D144" s="1484">
        <v>0.7</v>
      </c>
      <c r="E144" s="1500" t="s">
        <v>1769</v>
      </c>
      <c r="F144" s="1474" t="s">
        <v>25</v>
      </c>
      <c r="G144" s="1474">
        <v>890</v>
      </c>
      <c r="H144" s="1474" t="s">
        <v>917</v>
      </c>
      <c r="I144" s="1474" t="s">
        <v>1583</v>
      </c>
      <c r="J144" s="1474" t="s">
        <v>26</v>
      </c>
      <c r="K144" s="1484">
        <v>6.3</v>
      </c>
      <c r="L144" s="1484">
        <v>0.30000000000000004</v>
      </c>
      <c r="M144" s="1484" t="s">
        <v>201</v>
      </c>
      <c r="N144" s="1474"/>
    </row>
    <row r="145" spans="1:14" ht="15">
      <c r="A145" s="2635"/>
      <c r="B145" s="1484">
        <v>18</v>
      </c>
      <c r="C145" s="1484">
        <v>48.1</v>
      </c>
      <c r="D145" s="1484">
        <v>0.8</v>
      </c>
      <c r="E145" s="1500" t="s">
        <v>1769</v>
      </c>
      <c r="F145" s="1474" t="s">
        <v>25</v>
      </c>
      <c r="G145" s="1474">
        <v>870</v>
      </c>
      <c r="H145" s="1474" t="s">
        <v>917</v>
      </c>
      <c r="I145" s="1474" t="s">
        <v>33</v>
      </c>
      <c r="J145" s="1474" t="s">
        <v>26</v>
      </c>
      <c r="K145" s="1484">
        <v>6</v>
      </c>
      <c r="L145" s="1484">
        <v>0.30000000000000004</v>
      </c>
      <c r="M145" s="1484" t="s">
        <v>201</v>
      </c>
      <c r="N145" s="1474"/>
    </row>
    <row r="146" spans="1:14" ht="15">
      <c r="A146" s="2635"/>
      <c r="B146" s="1484">
        <v>19</v>
      </c>
      <c r="C146" s="1484">
        <v>16.1</v>
      </c>
      <c r="D146" s="1484">
        <v>1</v>
      </c>
      <c r="E146" s="1500" t="s">
        <v>1769</v>
      </c>
      <c r="F146" s="1474" t="s">
        <v>25</v>
      </c>
      <c r="G146" s="1474">
        <v>800</v>
      </c>
      <c r="H146" s="1474" t="s">
        <v>917</v>
      </c>
      <c r="I146" s="1474" t="s">
        <v>31</v>
      </c>
      <c r="J146" s="1474" t="s">
        <v>26</v>
      </c>
      <c r="K146" s="1484">
        <v>6.4</v>
      </c>
      <c r="L146" s="1484">
        <v>0.5</v>
      </c>
      <c r="M146" s="1484" t="s">
        <v>201</v>
      </c>
      <c r="N146" s="1474"/>
    </row>
    <row r="147" spans="1:14" ht="15.75" thickBot="1">
      <c r="A147" s="2635"/>
      <c r="B147" s="1484">
        <v>25</v>
      </c>
      <c r="C147" s="1484">
        <v>15.3</v>
      </c>
      <c r="D147" s="1484">
        <v>0.7</v>
      </c>
      <c r="E147" s="1500" t="s">
        <v>1769</v>
      </c>
      <c r="F147" s="1474" t="s">
        <v>25</v>
      </c>
      <c r="G147" s="1474">
        <v>780</v>
      </c>
      <c r="H147" s="1474" t="s">
        <v>917</v>
      </c>
      <c r="I147" s="1474" t="s">
        <v>31</v>
      </c>
      <c r="J147" s="1474" t="s">
        <v>26</v>
      </c>
      <c r="K147" s="1484">
        <v>6.2</v>
      </c>
      <c r="L147" s="1484">
        <v>0.5</v>
      </c>
      <c r="M147" s="1484" t="s">
        <v>201</v>
      </c>
      <c r="N147" s="1474"/>
    </row>
    <row r="148" spans="1:14" ht="15" thickBot="1" thickTop="1">
      <c r="A148" s="1482" t="s">
        <v>204</v>
      </c>
      <c r="B148" s="1481"/>
      <c r="C148" s="1481"/>
      <c r="D148" s="1487">
        <f>SUM(D124:D147)</f>
        <v>18.299999999999997</v>
      </c>
      <c r="E148" s="1481"/>
      <c r="F148" s="1481"/>
      <c r="G148" s="1481"/>
      <c r="H148" s="1481"/>
      <c r="I148" s="1481"/>
      <c r="J148" s="1481"/>
      <c r="K148" s="1481"/>
      <c r="L148" s="1481"/>
      <c r="M148" s="1481"/>
      <c r="N148" s="1481"/>
    </row>
    <row r="149" spans="1:14" ht="20.25" thickTop="1">
      <c r="A149" s="2632" t="s">
        <v>18</v>
      </c>
      <c r="B149" s="819">
        <v>6</v>
      </c>
      <c r="C149" s="819">
        <v>22</v>
      </c>
      <c r="D149" s="818">
        <v>0.8</v>
      </c>
      <c r="E149" s="820" t="s">
        <v>1576</v>
      </c>
      <c r="F149" s="819" t="s">
        <v>25</v>
      </c>
      <c r="G149" s="819">
        <v>710</v>
      </c>
      <c r="H149" s="819" t="s">
        <v>917</v>
      </c>
      <c r="I149" s="819" t="s">
        <v>31</v>
      </c>
      <c r="J149" s="819" t="s">
        <v>26</v>
      </c>
      <c r="K149" s="819">
        <v>9.8</v>
      </c>
      <c r="L149" s="819">
        <v>0.8</v>
      </c>
      <c r="M149" s="819" t="s">
        <v>201</v>
      </c>
      <c r="N149" s="819"/>
    </row>
    <row r="150" spans="1:14" ht="19.5">
      <c r="A150" s="2632"/>
      <c r="B150" s="819">
        <v>7</v>
      </c>
      <c r="C150" s="819">
        <v>18</v>
      </c>
      <c r="D150" s="818">
        <v>2.2</v>
      </c>
      <c r="E150" s="820" t="s">
        <v>1576</v>
      </c>
      <c r="F150" s="819" t="s">
        <v>25</v>
      </c>
      <c r="G150" s="819">
        <v>800</v>
      </c>
      <c r="H150" s="819" t="s">
        <v>917</v>
      </c>
      <c r="I150" s="819" t="s">
        <v>30</v>
      </c>
      <c r="J150" s="819" t="s">
        <v>26</v>
      </c>
      <c r="K150" s="819">
        <v>9.5</v>
      </c>
      <c r="L150" s="819">
        <v>0.8</v>
      </c>
      <c r="M150" s="819" t="s">
        <v>201</v>
      </c>
      <c r="N150" s="819"/>
    </row>
    <row r="151" spans="1:14" ht="19.5">
      <c r="A151" s="2632"/>
      <c r="B151" s="819">
        <v>11</v>
      </c>
      <c r="C151" s="819">
        <v>20</v>
      </c>
      <c r="D151" s="818">
        <v>0.5</v>
      </c>
      <c r="E151" s="820" t="s">
        <v>1576</v>
      </c>
      <c r="F151" s="819" t="s">
        <v>25</v>
      </c>
      <c r="G151" s="819">
        <v>720</v>
      </c>
      <c r="H151" s="819" t="s">
        <v>917</v>
      </c>
      <c r="I151" s="819" t="s">
        <v>33</v>
      </c>
      <c r="J151" s="819" t="s">
        <v>26</v>
      </c>
      <c r="K151" s="819">
        <v>9.5</v>
      </c>
      <c r="L151" s="819">
        <v>0.4</v>
      </c>
      <c r="M151" s="819" t="s">
        <v>201</v>
      </c>
      <c r="N151" s="819"/>
    </row>
    <row r="152" spans="1:14" ht="19.5">
      <c r="A152" s="2632"/>
      <c r="B152" s="819">
        <v>12</v>
      </c>
      <c r="C152" s="819">
        <v>85.2</v>
      </c>
      <c r="D152" s="818">
        <v>1</v>
      </c>
      <c r="E152" s="820" t="s">
        <v>1576</v>
      </c>
      <c r="F152" s="819" t="s">
        <v>25</v>
      </c>
      <c r="G152" s="819">
        <v>680</v>
      </c>
      <c r="H152" s="819" t="s">
        <v>917</v>
      </c>
      <c r="I152" s="819" t="s">
        <v>31</v>
      </c>
      <c r="J152" s="819" t="s">
        <v>26</v>
      </c>
      <c r="K152" s="819">
        <v>10.2</v>
      </c>
      <c r="L152" s="819">
        <v>0.8</v>
      </c>
      <c r="M152" s="819" t="s">
        <v>201</v>
      </c>
      <c r="N152" s="819"/>
    </row>
    <row r="153" spans="1:14" ht="19.5">
      <c r="A153" s="2632"/>
      <c r="B153" s="819">
        <v>20</v>
      </c>
      <c r="C153" s="819">
        <v>14.4</v>
      </c>
      <c r="D153" s="818">
        <v>1</v>
      </c>
      <c r="E153" s="820" t="s">
        <v>1577</v>
      </c>
      <c r="F153" s="819" t="s">
        <v>25</v>
      </c>
      <c r="G153" s="819">
        <v>780</v>
      </c>
      <c r="H153" s="819" t="s">
        <v>917</v>
      </c>
      <c r="I153" s="819" t="s">
        <v>33</v>
      </c>
      <c r="J153" s="819" t="s">
        <v>26</v>
      </c>
      <c r="K153" s="819">
        <v>8.6</v>
      </c>
      <c r="L153" s="819">
        <v>0.4</v>
      </c>
      <c r="M153" s="819" t="s">
        <v>201</v>
      </c>
      <c r="N153" s="819"/>
    </row>
    <row r="154" spans="1:14" ht="19.5">
      <c r="A154" s="2632"/>
      <c r="B154" s="819">
        <v>20</v>
      </c>
      <c r="C154" s="819">
        <v>14.5</v>
      </c>
      <c r="D154" s="818">
        <v>1</v>
      </c>
      <c r="E154" s="820" t="s">
        <v>1577</v>
      </c>
      <c r="F154" s="819" t="s">
        <v>25</v>
      </c>
      <c r="G154" s="819">
        <v>780</v>
      </c>
      <c r="H154" s="819" t="s">
        <v>917</v>
      </c>
      <c r="I154" s="819" t="s">
        <v>30</v>
      </c>
      <c r="J154" s="819" t="s">
        <v>26</v>
      </c>
      <c r="K154" s="819">
        <v>9</v>
      </c>
      <c r="L154" s="819">
        <v>0.7</v>
      </c>
      <c r="M154" s="819" t="s">
        <v>201</v>
      </c>
      <c r="N154" s="819"/>
    </row>
    <row r="155" spans="1:14" ht="19.5">
      <c r="A155" s="2632"/>
      <c r="B155" s="819">
        <v>23</v>
      </c>
      <c r="C155" s="819">
        <v>3.6</v>
      </c>
      <c r="D155" s="818">
        <v>2.1</v>
      </c>
      <c r="E155" s="820" t="s">
        <v>1577</v>
      </c>
      <c r="F155" s="819" t="s">
        <v>25</v>
      </c>
      <c r="G155" s="819">
        <v>980</v>
      </c>
      <c r="H155" s="819" t="s">
        <v>917</v>
      </c>
      <c r="I155" s="819" t="s">
        <v>30</v>
      </c>
      <c r="J155" s="819" t="s">
        <v>26</v>
      </c>
      <c r="K155" s="819">
        <v>8.5</v>
      </c>
      <c r="L155" s="819">
        <v>0.7</v>
      </c>
      <c r="M155" s="819" t="s">
        <v>201</v>
      </c>
      <c r="N155" s="819"/>
    </row>
    <row r="156" spans="1:14" ht="19.5">
      <c r="A156" s="2632"/>
      <c r="B156" s="819">
        <v>29</v>
      </c>
      <c r="C156" s="819">
        <v>36.1</v>
      </c>
      <c r="D156" s="818">
        <v>2</v>
      </c>
      <c r="E156" s="820" t="s">
        <v>1577</v>
      </c>
      <c r="F156" s="819" t="s">
        <v>25</v>
      </c>
      <c r="G156" s="819">
        <v>820</v>
      </c>
      <c r="H156" s="819" t="s">
        <v>917</v>
      </c>
      <c r="I156" s="819" t="s">
        <v>31</v>
      </c>
      <c r="J156" s="819" t="s">
        <v>26</v>
      </c>
      <c r="K156" s="819">
        <v>9</v>
      </c>
      <c r="L156" s="819">
        <v>0.7</v>
      </c>
      <c r="M156" s="819" t="s">
        <v>201</v>
      </c>
      <c r="N156" s="819"/>
    </row>
    <row r="157" spans="1:14" ht="19.5">
      <c r="A157" s="2632"/>
      <c r="B157" s="819">
        <v>29</v>
      </c>
      <c r="C157" s="819">
        <v>36.2</v>
      </c>
      <c r="D157" s="818">
        <v>1.5</v>
      </c>
      <c r="E157" s="820" t="s">
        <v>1577</v>
      </c>
      <c r="F157" s="819" t="s">
        <v>25</v>
      </c>
      <c r="G157" s="819">
        <v>820</v>
      </c>
      <c r="H157" s="819" t="s">
        <v>917</v>
      </c>
      <c r="I157" s="819" t="s">
        <v>1584</v>
      </c>
      <c r="J157" s="819" t="s">
        <v>26</v>
      </c>
      <c r="K157" s="819">
        <v>9.2</v>
      </c>
      <c r="L157" s="819">
        <v>0.4</v>
      </c>
      <c r="M157" s="819" t="s">
        <v>201</v>
      </c>
      <c r="N157" s="819"/>
    </row>
    <row r="158" spans="1:14" ht="20.25" thickBot="1">
      <c r="A158" s="2632"/>
      <c r="B158" s="819">
        <v>30</v>
      </c>
      <c r="C158" s="819">
        <v>18.1</v>
      </c>
      <c r="D158" s="818">
        <v>1.7</v>
      </c>
      <c r="E158" s="820" t="s">
        <v>1577</v>
      </c>
      <c r="F158" s="819" t="s">
        <v>25</v>
      </c>
      <c r="G158" s="819">
        <v>880</v>
      </c>
      <c r="H158" s="819" t="s">
        <v>917</v>
      </c>
      <c r="I158" s="819" t="s">
        <v>1584</v>
      </c>
      <c r="J158" s="819" t="s">
        <v>26</v>
      </c>
      <c r="K158" s="819">
        <v>9.1</v>
      </c>
      <c r="L158" s="819">
        <v>0.4</v>
      </c>
      <c r="M158" s="819" t="s">
        <v>201</v>
      </c>
      <c r="N158" s="819"/>
    </row>
    <row r="159" spans="1:14" ht="15" thickBot="1">
      <c r="A159" s="1403" t="s">
        <v>204</v>
      </c>
      <c r="B159" s="1404"/>
      <c r="C159" s="1404"/>
      <c r="D159" s="1510">
        <f>SUM(D149:D158)</f>
        <v>13.799999999999999</v>
      </c>
      <c r="E159" s="1404"/>
      <c r="F159" s="1404"/>
      <c r="G159" s="1404"/>
      <c r="H159" s="1404"/>
      <c r="I159" s="1404"/>
      <c r="J159" s="1404"/>
      <c r="K159" s="1404"/>
      <c r="L159" s="1404"/>
      <c r="M159" s="1404"/>
      <c r="N159" s="1404"/>
    </row>
    <row r="160" spans="1:14" ht="19.5">
      <c r="A160" s="2632" t="s">
        <v>19</v>
      </c>
      <c r="B160" s="819">
        <v>4</v>
      </c>
      <c r="C160" s="821">
        <v>16.1</v>
      </c>
      <c r="D160" s="819">
        <v>0.8</v>
      </c>
      <c r="E160" s="820" t="s">
        <v>1577</v>
      </c>
      <c r="F160" s="819" t="s">
        <v>720</v>
      </c>
      <c r="G160" s="819">
        <v>720</v>
      </c>
      <c r="H160" s="819" t="s">
        <v>917</v>
      </c>
      <c r="I160" s="818" t="s">
        <v>719</v>
      </c>
      <c r="J160" s="819" t="s">
        <v>26</v>
      </c>
      <c r="K160" s="819">
        <v>6.1</v>
      </c>
      <c r="L160" s="819">
        <v>1.2</v>
      </c>
      <c r="M160" s="819" t="s">
        <v>201</v>
      </c>
      <c r="N160" s="819" t="s">
        <v>28</v>
      </c>
    </row>
    <row r="161" spans="1:14" ht="19.5">
      <c r="A161" s="2632"/>
      <c r="B161" s="819">
        <v>10</v>
      </c>
      <c r="C161" s="819">
        <v>82.2</v>
      </c>
      <c r="D161" s="819">
        <v>1</v>
      </c>
      <c r="E161" s="820" t="s">
        <v>1577</v>
      </c>
      <c r="F161" s="819" t="s">
        <v>720</v>
      </c>
      <c r="G161" s="819">
        <v>720</v>
      </c>
      <c r="H161" s="819" t="s">
        <v>917</v>
      </c>
      <c r="I161" s="818" t="s">
        <v>1585</v>
      </c>
      <c r="J161" s="819" t="s">
        <v>26</v>
      </c>
      <c r="K161" s="819">
        <v>6.2</v>
      </c>
      <c r="L161" s="819">
        <v>1.2</v>
      </c>
      <c r="M161" s="819" t="s">
        <v>201</v>
      </c>
      <c r="N161" s="819" t="s">
        <v>28</v>
      </c>
    </row>
    <row r="162" spans="1:14" ht="19.5">
      <c r="A162" s="2632"/>
      <c r="B162" s="819">
        <v>12</v>
      </c>
      <c r="C162" s="819">
        <v>38.3</v>
      </c>
      <c r="D162" s="819">
        <v>2.5</v>
      </c>
      <c r="E162" s="820" t="s">
        <v>1576</v>
      </c>
      <c r="F162" s="819" t="s">
        <v>720</v>
      </c>
      <c r="G162" s="819">
        <v>880</v>
      </c>
      <c r="H162" s="819" t="s">
        <v>917</v>
      </c>
      <c r="I162" s="819" t="s">
        <v>30</v>
      </c>
      <c r="J162" s="819" t="s">
        <v>26</v>
      </c>
      <c r="K162" s="819">
        <v>7.7</v>
      </c>
      <c r="L162" s="819">
        <v>1.2</v>
      </c>
      <c r="M162" s="819" t="s">
        <v>201</v>
      </c>
      <c r="N162" s="819" t="s">
        <v>28</v>
      </c>
    </row>
    <row r="163" spans="1:14" ht="19.5">
      <c r="A163" s="2632"/>
      <c r="B163" s="819">
        <v>12</v>
      </c>
      <c r="C163" s="819">
        <v>39.4</v>
      </c>
      <c r="D163" s="819">
        <v>1.3</v>
      </c>
      <c r="E163" s="820" t="s">
        <v>1576</v>
      </c>
      <c r="F163" s="819" t="s">
        <v>720</v>
      </c>
      <c r="G163" s="819">
        <v>840</v>
      </c>
      <c r="H163" s="819" t="s">
        <v>917</v>
      </c>
      <c r="I163" s="819" t="s">
        <v>30</v>
      </c>
      <c r="J163" s="819" t="s">
        <v>26</v>
      </c>
      <c r="K163" s="819">
        <v>7.6</v>
      </c>
      <c r="L163" s="819">
        <v>1.2</v>
      </c>
      <c r="M163" s="819" t="s">
        <v>201</v>
      </c>
      <c r="N163" s="819" t="s">
        <v>28</v>
      </c>
    </row>
    <row r="164" spans="1:14" ht="19.5">
      <c r="A164" s="2632"/>
      <c r="B164" s="819">
        <v>12</v>
      </c>
      <c r="C164" s="819">
        <v>39.5</v>
      </c>
      <c r="D164" s="819">
        <v>2.4</v>
      </c>
      <c r="E164" s="820" t="s">
        <v>1576</v>
      </c>
      <c r="F164" s="819" t="s">
        <v>720</v>
      </c>
      <c r="G164" s="819">
        <v>840</v>
      </c>
      <c r="H164" s="819" t="s">
        <v>917</v>
      </c>
      <c r="I164" s="819" t="s">
        <v>30</v>
      </c>
      <c r="J164" s="819" t="s">
        <v>26</v>
      </c>
      <c r="K164" s="819">
        <v>7.3</v>
      </c>
      <c r="L164" s="819">
        <v>1.2</v>
      </c>
      <c r="M164" s="819" t="s">
        <v>201</v>
      </c>
      <c r="N164" s="819" t="s">
        <v>28</v>
      </c>
    </row>
    <row r="165" spans="1:14" ht="19.5">
      <c r="A165" s="2632"/>
      <c r="B165" s="819">
        <v>12</v>
      </c>
      <c r="C165" s="819">
        <v>39.6</v>
      </c>
      <c r="D165" s="819">
        <v>0.3</v>
      </c>
      <c r="E165" s="820" t="s">
        <v>1576</v>
      </c>
      <c r="F165" s="819" t="s">
        <v>720</v>
      </c>
      <c r="G165" s="819">
        <v>840</v>
      </c>
      <c r="H165" s="819" t="s">
        <v>917</v>
      </c>
      <c r="I165" s="819" t="s">
        <v>30</v>
      </c>
      <c r="J165" s="819" t="s">
        <v>26</v>
      </c>
      <c r="K165" s="819">
        <v>7.4</v>
      </c>
      <c r="L165" s="819">
        <v>1.2</v>
      </c>
      <c r="M165" s="819" t="s">
        <v>201</v>
      </c>
      <c r="N165" s="819" t="s">
        <v>28</v>
      </c>
    </row>
    <row r="166" spans="1:14" ht="19.5">
      <c r="A166" s="2632"/>
      <c r="B166" s="819">
        <v>12</v>
      </c>
      <c r="C166" s="819">
        <v>45.3</v>
      </c>
      <c r="D166" s="819">
        <v>0.6</v>
      </c>
      <c r="E166" s="820" t="s">
        <v>1576</v>
      </c>
      <c r="F166" s="819" t="s">
        <v>720</v>
      </c>
      <c r="G166" s="819">
        <v>880</v>
      </c>
      <c r="H166" s="819" t="s">
        <v>917</v>
      </c>
      <c r="I166" s="819" t="s">
        <v>30</v>
      </c>
      <c r="J166" s="819" t="s">
        <v>26</v>
      </c>
      <c r="K166" s="819">
        <v>7.6</v>
      </c>
      <c r="L166" s="819">
        <v>1.2</v>
      </c>
      <c r="M166" s="819" t="s">
        <v>201</v>
      </c>
      <c r="N166" s="819" t="s">
        <v>28</v>
      </c>
    </row>
    <row r="167" spans="1:14" ht="19.5">
      <c r="A167" s="2632"/>
      <c r="B167" s="819">
        <v>12</v>
      </c>
      <c r="C167" s="819">
        <v>46.2</v>
      </c>
      <c r="D167" s="819">
        <v>1</v>
      </c>
      <c r="E167" s="820" t="s">
        <v>1576</v>
      </c>
      <c r="F167" s="819" t="s">
        <v>720</v>
      </c>
      <c r="G167" s="819">
        <v>800</v>
      </c>
      <c r="H167" s="819" t="s">
        <v>917</v>
      </c>
      <c r="I167" s="819" t="s">
        <v>30</v>
      </c>
      <c r="J167" s="819" t="s">
        <v>26</v>
      </c>
      <c r="K167" s="819">
        <v>6.8</v>
      </c>
      <c r="L167" s="819">
        <v>1.2</v>
      </c>
      <c r="M167" s="819" t="s">
        <v>201</v>
      </c>
      <c r="N167" s="819" t="s">
        <v>28</v>
      </c>
    </row>
    <row r="168" spans="1:14" ht="19.5">
      <c r="A168" s="2632"/>
      <c r="B168" s="819">
        <v>13</v>
      </c>
      <c r="C168" s="819">
        <v>18.1</v>
      </c>
      <c r="D168" s="819">
        <v>2</v>
      </c>
      <c r="E168" s="820" t="s">
        <v>1576</v>
      </c>
      <c r="F168" s="819" t="s">
        <v>720</v>
      </c>
      <c r="G168" s="819">
        <v>780</v>
      </c>
      <c r="H168" s="819" t="s">
        <v>917</v>
      </c>
      <c r="I168" s="819" t="s">
        <v>30</v>
      </c>
      <c r="J168" s="819" t="s">
        <v>26</v>
      </c>
      <c r="K168" s="819">
        <v>6.9</v>
      </c>
      <c r="L168" s="819">
        <v>1.2</v>
      </c>
      <c r="M168" s="819" t="s">
        <v>201</v>
      </c>
      <c r="N168" s="819" t="s">
        <v>28</v>
      </c>
    </row>
    <row r="169" spans="1:14" ht="19.5">
      <c r="A169" s="2632"/>
      <c r="B169" s="819">
        <v>18</v>
      </c>
      <c r="C169" s="819">
        <v>5.1</v>
      </c>
      <c r="D169" s="819">
        <v>1.4</v>
      </c>
      <c r="E169" s="820" t="s">
        <v>1576</v>
      </c>
      <c r="F169" s="819" t="s">
        <v>720</v>
      </c>
      <c r="G169" s="819">
        <v>840</v>
      </c>
      <c r="H169" s="819" t="s">
        <v>917</v>
      </c>
      <c r="I169" s="819" t="s">
        <v>30</v>
      </c>
      <c r="J169" s="819" t="s">
        <v>26</v>
      </c>
      <c r="K169" s="819">
        <v>7.3</v>
      </c>
      <c r="L169" s="819">
        <v>1.2</v>
      </c>
      <c r="M169" s="819" t="s">
        <v>201</v>
      </c>
      <c r="N169" s="819" t="s">
        <v>28</v>
      </c>
    </row>
    <row r="170" spans="1:14" ht="19.5">
      <c r="A170" s="2632"/>
      <c r="B170" s="819">
        <v>18</v>
      </c>
      <c r="C170" s="819">
        <v>5.2</v>
      </c>
      <c r="D170" s="819">
        <v>1.9</v>
      </c>
      <c r="E170" s="820" t="s">
        <v>1576</v>
      </c>
      <c r="F170" s="819" t="s">
        <v>720</v>
      </c>
      <c r="G170" s="819">
        <v>840</v>
      </c>
      <c r="H170" s="819" t="s">
        <v>917</v>
      </c>
      <c r="I170" s="819" t="s">
        <v>30</v>
      </c>
      <c r="J170" s="819" t="s">
        <v>26</v>
      </c>
      <c r="K170" s="819">
        <v>7.7</v>
      </c>
      <c r="L170" s="819">
        <v>1.2</v>
      </c>
      <c r="M170" s="819" t="s">
        <v>201</v>
      </c>
      <c r="N170" s="819" t="s">
        <v>28</v>
      </c>
    </row>
    <row r="171" spans="1:14" ht="19.5">
      <c r="A171" s="2632"/>
      <c r="B171" s="819">
        <v>18</v>
      </c>
      <c r="C171" s="819">
        <v>5.3</v>
      </c>
      <c r="D171" s="819">
        <v>2</v>
      </c>
      <c r="E171" s="820" t="s">
        <v>1576</v>
      </c>
      <c r="F171" s="819" t="s">
        <v>720</v>
      </c>
      <c r="G171" s="819">
        <v>840</v>
      </c>
      <c r="H171" s="819" t="s">
        <v>917</v>
      </c>
      <c r="I171" s="819" t="s">
        <v>30</v>
      </c>
      <c r="J171" s="819" t="s">
        <v>26</v>
      </c>
      <c r="K171" s="819">
        <v>8.2</v>
      </c>
      <c r="L171" s="819">
        <v>1.2</v>
      </c>
      <c r="M171" s="819" t="s">
        <v>201</v>
      </c>
      <c r="N171" s="819" t="s">
        <v>28</v>
      </c>
    </row>
    <row r="172" spans="1:14" ht="19.5">
      <c r="A172" s="2632"/>
      <c r="B172" s="819">
        <v>18</v>
      </c>
      <c r="C172" s="819">
        <v>7.3</v>
      </c>
      <c r="D172" s="819">
        <v>1</v>
      </c>
      <c r="E172" s="820" t="s">
        <v>1576</v>
      </c>
      <c r="F172" s="819" t="s">
        <v>720</v>
      </c>
      <c r="G172" s="819">
        <v>750</v>
      </c>
      <c r="H172" s="819" t="s">
        <v>917</v>
      </c>
      <c r="I172" s="819" t="s">
        <v>30</v>
      </c>
      <c r="J172" s="819" t="s">
        <v>26</v>
      </c>
      <c r="K172" s="819">
        <v>8</v>
      </c>
      <c r="L172" s="819">
        <v>1.2</v>
      </c>
      <c r="M172" s="819" t="s">
        <v>201</v>
      </c>
      <c r="N172" s="819" t="s">
        <v>28</v>
      </c>
    </row>
    <row r="173" spans="1:14" ht="20.25" thickBot="1">
      <c r="A173" s="2632"/>
      <c r="B173" s="819">
        <v>18</v>
      </c>
      <c r="C173" s="819">
        <v>7.4</v>
      </c>
      <c r="D173" s="819">
        <v>0.6</v>
      </c>
      <c r="E173" s="820" t="s">
        <v>1576</v>
      </c>
      <c r="F173" s="819" t="s">
        <v>720</v>
      </c>
      <c r="G173" s="819">
        <v>750</v>
      </c>
      <c r="H173" s="819" t="s">
        <v>917</v>
      </c>
      <c r="I173" s="819" t="s">
        <v>30</v>
      </c>
      <c r="J173" s="819" t="s">
        <v>26</v>
      </c>
      <c r="K173" s="819">
        <v>7.4</v>
      </c>
      <c r="L173" s="819">
        <v>1.2</v>
      </c>
      <c r="M173" s="819" t="s">
        <v>201</v>
      </c>
      <c r="N173" s="819" t="s">
        <v>28</v>
      </c>
    </row>
    <row r="174" spans="1:14" ht="15" thickBot="1">
      <c r="A174" s="1403" t="s">
        <v>204</v>
      </c>
      <c r="B174" s="1404"/>
      <c r="C174" s="1404"/>
      <c r="D174" s="1405">
        <f>SUM(D160:D173)</f>
        <v>18.800000000000004</v>
      </c>
      <c r="E174" s="1404"/>
      <c r="F174" s="1404"/>
      <c r="G174" s="1404"/>
      <c r="H174" s="1404"/>
      <c r="I174" s="1404"/>
      <c r="J174" s="1404"/>
      <c r="K174" s="1404"/>
      <c r="L174" s="1404"/>
      <c r="M174" s="1404"/>
      <c r="N174" s="1404"/>
    </row>
    <row r="175" spans="1:14" ht="14.25">
      <c r="A175" s="2632" t="s">
        <v>20</v>
      </c>
      <c r="B175" s="819">
        <v>6</v>
      </c>
      <c r="C175" s="819">
        <v>10.1</v>
      </c>
      <c r="D175" s="819">
        <v>0.2</v>
      </c>
      <c r="E175" s="819" t="s">
        <v>292</v>
      </c>
      <c r="F175" s="819" t="s">
        <v>25</v>
      </c>
      <c r="G175" s="819">
        <v>670</v>
      </c>
      <c r="H175" s="819" t="s">
        <v>917</v>
      </c>
      <c r="I175" s="819" t="s">
        <v>1586</v>
      </c>
      <c r="J175" s="819" t="s">
        <v>26</v>
      </c>
      <c r="K175" s="819">
        <v>24.5</v>
      </c>
      <c r="L175" s="819">
        <v>0.8</v>
      </c>
      <c r="M175" s="819" t="s">
        <v>201</v>
      </c>
      <c r="N175" s="819"/>
    </row>
    <row r="176" spans="1:14" ht="14.25">
      <c r="A176" s="2632"/>
      <c r="B176" s="819">
        <v>7</v>
      </c>
      <c r="C176" s="819">
        <v>27</v>
      </c>
      <c r="D176" s="819">
        <v>2.7</v>
      </c>
      <c r="E176" s="819" t="s">
        <v>292</v>
      </c>
      <c r="F176" s="819" t="s">
        <v>25</v>
      </c>
      <c r="G176" s="819">
        <v>750</v>
      </c>
      <c r="H176" s="819" t="s">
        <v>917</v>
      </c>
      <c r="I176" s="819" t="s">
        <v>943</v>
      </c>
      <c r="J176" s="819" t="s">
        <v>26</v>
      </c>
      <c r="K176" s="819">
        <v>11.9</v>
      </c>
      <c r="L176" s="819">
        <v>1</v>
      </c>
      <c r="M176" s="819" t="s">
        <v>201</v>
      </c>
      <c r="N176" s="819"/>
    </row>
    <row r="177" spans="1:14" ht="14.25">
      <c r="A177" s="2632"/>
      <c r="B177" s="819">
        <v>32</v>
      </c>
      <c r="C177" s="819">
        <v>36.1</v>
      </c>
      <c r="D177" s="819">
        <v>1.6</v>
      </c>
      <c r="E177" s="819" t="s">
        <v>292</v>
      </c>
      <c r="F177" s="819" t="s">
        <v>25</v>
      </c>
      <c r="G177" s="819">
        <v>680</v>
      </c>
      <c r="H177" s="819" t="s">
        <v>917</v>
      </c>
      <c r="I177" s="819" t="s">
        <v>951</v>
      </c>
      <c r="J177" s="819" t="s">
        <v>26</v>
      </c>
      <c r="K177" s="819">
        <v>22.9</v>
      </c>
      <c r="L177" s="819">
        <v>0.6</v>
      </c>
      <c r="M177" s="819" t="s">
        <v>201</v>
      </c>
      <c r="N177" s="819"/>
    </row>
    <row r="178" spans="1:14" ht="14.25">
      <c r="A178" s="2632"/>
      <c r="B178" s="819">
        <v>32</v>
      </c>
      <c r="C178" s="819">
        <v>27.2</v>
      </c>
      <c r="D178" s="819">
        <v>1</v>
      </c>
      <c r="E178" s="819" t="s">
        <v>292</v>
      </c>
      <c r="F178" s="819" t="s">
        <v>25</v>
      </c>
      <c r="G178" s="819">
        <v>700</v>
      </c>
      <c r="H178" s="819" t="s">
        <v>917</v>
      </c>
      <c r="I178" s="819" t="s">
        <v>1587</v>
      </c>
      <c r="J178" s="819" t="s">
        <v>26</v>
      </c>
      <c r="K178" s="819">
        <v>11.8</v>
      </c>
      <c r="L178" s="819">
        <v>0.5</v>
      </c>
      <c r="M178" s="819" t="s">
        <v>201</v>
      </c>
      <c r="N178" s="819"/>
    </row>
    <row r="179" spans="1:14" ht="14.25">
      <c r="A179" s="2632"/>
      <c r="B179" s="819">
        <v>32</v>
      </c>
      <c r="C179" s="819">
        <v>27.1</v>
      </c>
      <c r="D179" s="819">
        <v>1.2</v>
      </c>
      <c r="E179" s="819" t="s">
        <v>292</v>
      </c>
      <c r="F179" s="819" t="s">
        <v>25</v>
      </c>
      <c r="G179" s="819">
        <v>700</v>
      </c>
      <c r="H179" s="819" t="s">
        <v>917</v>
      </c>
      <c r="I179" s="819" t="s">
        <v>1121</v>
      </c>
      <c r="J179" s="819" t="s">
        <v>26</v>
      </c>
      <c r="K179" s="819">
        <v>18.4</v>
      </c>
      <c r="L179" s="819">
        <v>0.8</v>
      </c>
      <c r="M179" s="819" t="s">
        <v>201</v>
      </c>
      <c r="N179" s="819"/>
    </row>
    <row r="180" spans="1:14" ht="14.25">
      <c r="A180" s="2632"/>
      <c r="B180" s="819">
        <v>7</v>
      </c>
      <c r="C180" s="819">
        <v>22</v>
      </c>
      <c r="D180" s="819">
        <v>1.6</v>
      </c>
      <c r="E180" s="819" t="s">
        <v>292</v>
      </c>
      <c r="F180" s="819" t="s">
        <v>25</v>
      </c>
      <c r="G180" s="819">
        <v>650</v>
      </c>
      <c r="H180" s="819" t="s">
        <v>917</v>
      </c>
      <c r="I180" s="819" t="s">
        <v>1588</v>
      </c>
      <c r="J180" s="819" t="s">
        <v>26</v>
      </c>
      <c r="K180" s="819">
        <v>22.5</v>
      </c>
      <c r="L180" s="819">
        <v>0.6</v>
      </c>
      <c r="M180" s="819" t="s">
        <v>201</v>
      </c>
      <c r="N180" s="819"/>
    </row>
    <row r="181" spans="1:14" ht="14.25">
      <c r="A181" s="2632"/>
      <c r="B181" s="819">
        <v>2</v>
      </c>
      <c r="C181" s="819">
        <v>14.4</v>
      </c>
      <c r="D181" s="819">
        <v>2.7</v>
      </c>
      <c r="E181" s="819" t="s">
        <v>292</v>
      </c>
      <c r="F181" s="819" t="s">
        <v>25</v>
      </c>
      <c r="G181" s="819">
        <v>950</v>
      </c>
      <c r="H181" s="819" t="s">
        <v>917</v>
      </c>
      <c r="I181" s="818" t="s">
        <v>1589</v>
      </c>
      <c r="J181" s="819" t="s">
        <v>26</v>
      </c>
      <c r="K181" s="819">
        <v>15.6</v>
      </c>
      <c r="L181" s="819">
        <v>0.6</v>
      </c>
      <c r="M181" s="819" t="s">
        <v>201</v>
      </c>
      <c r="N181" s="819"/>
    </row>
    <row r="182" spans="1:14" ht="15" thickBot="1">
      <c r="A182" s="2632"/>
      <c r="B182" s="819">
        <v>2</v>
      </c>
      <c r="C182" s="819">
        <v>3.1</v>
      </c>
      <c r="D182" s="819">
        <v>1</v>
      </c>
      <c r="E182" s="819" t="s">
        <v>292</v>
      </c>
      <c r="F182" s="819" t="s">
        <v>25</v>
      </c>
      <c r="G182" s="819">
        <v>980</v>
      </c>
      <c r="H182" s="819" t="s">
        <v>917</v>
      </c>
      <c r="I182" s="819" t="s">
        <v>414</v>
      </c>
      <c r="J182" s="819" t="s">
        <v>26</v>
      </c>
      <c r="K182" s="819">
        <v>16.5</v>
      </c>
      <c r="L182" s="819">
        <v>0.4</v>
      </c>
      <c r="M182" s="819" t="s">
        <v>201</v>
      </c>
      <c r="N182" s="819"/>
    </row>
    <row r="183" spans="1:14" ht="15" thickBot="1">
      <c r="A183" s="1406" t="s">
        <v>204</v>
      </c>
      <c r="B183" s="1404"/>
      <c r="C183" s="1404"/>
      <c r="D183" s="1510">
        <f>SUM(D175:D182)</f>
        <v>12</v>
      </c>
      <c r="E183" s="1404"/>
      <c r="F183" s="1404"/>
      <c r="G183" s="1404"/>
      <c r="H183" s="1404"/>
      <c r="I183" s="1404"/>
      <c r="J183" s="1404"/>
      <c r="K183" s="1404"/>
      <c r="L183" s="1404"/>
      <c r="M183" s="1404"/>
      <c r="N183" s="1404"/>
    </row>
    <row r="184" spans="1:14" ht="15" thickBot="1">
      <c r="A184" s="1511" t="s">
        <v>249</v>
      </c>
      <c r="B184" s="1404"/>
      <c r="C184" s="1404"/>
      <c r="D184" s="1510">
        <f>D183+D174+D159+D148+D123+D121</f>
        <v>92.3</v>
      </c>
      <c r="E184" s="1404"/>
      <c r="F184" s="1404"/>
      <c r="G184" s="1404"/>
      <c r="H184" s="1404"/>
      <c r="I184" s="1404"/>
      <c r="J184" s="1404"/>
      <c r="K184" s="1404"/>
      <c r="L184" s="1404"/>
      <c r="M184" s="1404"/>
      <c r="N184" s="1404"/>
    </row>
  </sheetData>
  <sheetProtection/>
  <mergeCells count="61">
    <mergeCell ref="C5:C10"/>
    <mergeCell ref="I5:J6"/>
    <mergeCell ref="M5:AD6"/>
    <mergeCell ref="E85:E90"/>
    <mergeCell ref="A15:A34"/>
    <mergeCell ref="A36:A49"/>
    <mergeCell ref="A5:A10"/>
    <mergeCell ref="L5:L10"/>
    <mergeCell ref="K5:K10"/>
    <mergeCell ref="A82:N82"/>
    <mergeCell ref="B5:B10"/>
    <mergeCell ref="H5:H10"/>
    <mergeCell ref="N7:AD8"/>
    <mergeCell ref="A2:Y2"/>
    <mergeCell ref="A3:Y3"/>
    <mergeCell ref="G5:G10"/>
    <mergeCell ref="F5:F10"/>
    <mergeCell ref="E5:E10"/>
    <mergeCell ref="F85:F90"/>
    <mergeCell ref="G85:G90"/>
    <mergeCell ref="H85:H90"/>
    <mergeCell ref="I85:I90"/>
    <mergeCell ref="J85:J90"/>
    <mergeCell ref="A160:A173"/>
    <mergeCell ref="A175:A182"/>
    <mergeCell ref="L85:L90"/>
    <mergeCell ref="M85:M90"/>
    <mergeCell ref="N85:N90"/>
    <mergeCell ref="A124:A147"/>
    <mergeCell ref="A85:A90"/>
    <mergeCell ref="B85:B90"/>
    <mergeCell ref="C85:C90"/>
    <mergeCell ref="D85:D90"/>
    <mergeCell ref="AB9:AB10"/>
    <mergeCell ref="AC9:AC10"/>
    <mergeCell ref="AD9:AD10"/>
    <mergeCell ref="A12:A13"/>
    <mergeCell ref="T9:T10"/>
    <mergeCell ref="U9:U10"/>
    <mergeCell ref="V9:V10"/>
    <mergeCell ref="W9:W10"/>
    <mergeCell ref="M7:M10"/>
    <mergeCell ref="Q9:Q10"/>
    <mergeCell ref="Z9:Z10"/>
    <mergeCell ref="Y9:Y10"/>
    <mergeCell ref="N9:N10"/>
    <mergeCell ref="O9:O10"/>
    <mergeCell ref="P9:P10"/>
    <mergeCell ref="AA9:AA10"/>
    <mergeCell ref="R9:R10"/>
    <mergeCell ref="S9:S10"/>
    <mergeCell ref="X9:X10"/>
    <mergeCell ref="A51:A73"/>
    <mergeCell ref="A75:A77"/>
    <mergeCell ref="A92:A120"/>
    <mergeCell ref="A149:A158"/>
    <mergeCell ref="A83:N83"/>
    <mergeCell ref="K85:K90"/>
    <mergeCell ref="I7:I10"/>
    <mergeCell ref="J7:J10"/>
    <mergeCell ref="D5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U94"/>
  <sheetViews>
    <sheetView zoomScalePageLayoutView="0" workbookViewId="0" topLeftCell="A1">
      <selection activeCell="I7" sqref="I7:I8"/>
    </sheetView>
  </sheetViews>
  <sheetFormatPr defaultColWidth="9.140625" defaultRowHeight="15"/>
  <cols>
    <col min="1" max="1" width="22.8515625" style="0" customWidth="1"/>
    <col min="2" max="2" width="9.00390625" style="0" customWidth="1"/>
    <col min="4" max="4" width="11.421875" style="0" customWidth="1"/>
    <col min="5" max="5" width="10.421875" style="0" bestFit="1" customWidth="1"/>
    <col min="9" max="9" width="11.8515625" style="0" customWidth="1"/>
    <col min="10" max="10" width="13.28125" style="0" customWidth="1"/>
    <col min="11" max="11" width="10.8515625" style="0" customWidth="1"/>
    <col min="12" max="12" width="28.140625" style="0" customWidth="1"/>
    <col min="13" max="13" width="13.00390625" style="0" customWidth="1"/>
    <col min="21" max="21" width="14.7109375" style="0" customWidth="1"/>
  </cols>
  <sheetData>
    <row r="1" spans="1:20" ht="14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5">
      <c r="A2" s="2644"/>
      <c r="B2" s="2644"/>
      <c r="C2" s="417"/>
      <c r="D2" s="422"/>
      <c r="E2" s="423"/>
      <c r="F2" s="422"/>
      <c r="G2" s="424"/>
      <c r="H2" s="2645" t="s">
        <v>283</v>
      </c>
      <c r="I2" s="2645"/>
      <c r="J2" s="2645"/>
      <c r="K2" s="2645"/>
      <c r="L2" s="424"/>
      <c r="M2" s="425"/>
      <c r="N2" s="2646"/>
      <c r="O2" s="2646"/>
      <c r="P2" s="2646"/>
      <c r="Q2" s="2646"/>
      <c r="R2" s="2646"/>
      <c r="S2" s="2646"/>
      <c r="T2" s="2646"/>
    </row>
    <row r="3" spans="1:20" ht="15">
      <c r="A3" s="2644"/>
      <c r="B3" s="2644"/>
      <c r="C3" s="424"/>
      <c r="D3" s="2645" t="s">
        <v>2097</v>
      </c>
      <c r="E3" s="2645"/>
      <c r="F3" s="2645"/>
      <c r="G3" s="2645"/>
      <c r="H3" s="2645"/>
      <c r="I3" s="2645"/>
      <c r="J3" s="2645"/>
      <c r="K3" s="2645"/>
      <c r="L3" s="2645"/>
      <c r="M3" s="2645"/>
      <c r="N3" s="2646"/>
      <c r="O3" s="2646"/>
      <c r="P3" s="2646"/>
      <c r="Q3" s="2646"/>
      <c r="R3" s="2646"/>
      <c r="S3" s="2646"/>
      <c r="T3" s="2646"/>
    </row>
    <row r="4" spans="1:20" ht="15">
      <c r="A4" s="2644"/>
      <c r="B4" s="2644"/>
      <c r="C4" s="424"/>
      <c r="D4" s="2645" t="s">
        <v>506</v>
      </c>
      <c r="E4" s="2645"/>
      <c r="F4" s="2645"/>
      <c r="G4" s="2645"/>
      <c r="H4" s="2645"/>
      <c r="I4" s="2645"/>
      <c r="J4" s="2645"/>
      <c r="K4" s="2645"/>
      <c r="L4" s="2645"/>
      <c r="M4" s="2645"/>
      <c r="N4" s="2645"/>
      <c r="O4" s="424"/>
      <c r="P4" s="2646"/>
      <c r="Q4" s="2646"/>
      <c r="R4" s="2646"/>
      <c r="S4" s="2646"/>
      <c r="T4" s="2646"/>
    </row>
    <row r="5" spans="1:20" ht="15">
      <c r="A5" s="2644"/>
      <c r="B5" s="2644"/>
      <c r="C5" s="424"/>
      <c r="D5" s="422"/>
      <c r="E5" s="423"/>
      <c r="F5" s="422"/>
      <c r="G5" s="424"/>
      <c r="H5" s="424"/>
      <c r="I5" s="424"/>
      <c r="J5" s="424"/>
      <c r="K5" s="424"/>
      <c r="L5" s="424"/>
      <c r="M5" s="427"/>
      <c r="N5" s="427"/>
      <c r="O5" s="425"/>
      <c r="P5" s="425"/>
      <c r="Q5" s="425"/>
      <c r="R5" s="425"/>
      <c r="S5" s="425"/>
      <c r="T5" s="425"/>
    </row>
    <row r="6" spans="1:20" ht="15">
      <c r="A6" s="2650" t="s">
        <v>507</v>
      </c>
      <c r="B6" s="2647" t="s">
        <v>148</v>
      </c>
      <c r="C6" s="2647" t="s">
        <v>149</v>
      </c>
      <c r="D6" s="2652" t="s">
        <v>150</v>
      </c>
      <c r="E6" s="2648" t="s">
        <v>494</v>
      </c>
      <c r="F6" s="2652" t="s">
        <v>508</v>
      </c>
      <c r="G6" s="2647" t="s">
        <v>153</v>
      </c>
      <c r="H6" s="2647" t="s">
        <v>285</v>
      </c>
      <c r="I6" s="2651" t="s">
        <v>509</v>
      </c>
      <c r="J6" s="2651"/>
      <c r="K6" s="2647" t="s">
        <v>156</v>
      </c>
      <c r="L6" s="2650" t="s">
        <v>157</v>
      </c>
      <c r="M6" s="2651" t="s">
        <v>510</v>
      </c>
      <c r="N6" s="2651"/>
      <c r="O6" s="2651"/>
      <c r="P6" s="2651"/>
      <c r="Q6" s="2651"/>
      <c r="R6" s="2651"/>
      <c r="S6" s="2651"/>
      <c r="T6" s="2651"/>
    </row>
    <row r="7" spans="1:20" ht="15">
      <c r="A7" s="2650"/>
      <c r="B7" s="2647"/>
      <c r="C7" s="2647"/>
      <c r="D7" s="2652"/>
      <c r="E7" s="2648"/>
      <c r="F7" s="2652"/>
      <c r="G7" s="2647"/>
      <c r="H7" s="2647"/>
      <c r="I7" s="2647" t="s">
        <v>346</v>
      </c>
      <c r="J7" s="2647" t="s">
        <v>511</v>
      </c>
      <c r="K7" s="2647"/>
      <c r="L7" s="2650"/>
      <c r="M7" s="2648" t="s">
        <v>512</v>
      </c>
      <c r="N7" s="2649" t="s">
        <v>513</v>
      </c>
      <c r="O7" s="2649"/>
      <c r="P7" s="2649"/>
      <c r="Q7" s="2649"/>
      <c r="R7" s="2649"/>
      <c r="S7" s="2649"/>
      <c r="T7" s="2649"/>
    </row>
    <row r="8" spans="1:20" ht="52.5" customHeight="1">
      <c r="A8" s="2650"/>
      <c r="B8" s="2647"/>
      <c r="C8" s="2647"/>
      <c r="D8" s="2652"/>
      <c r="E8" s="2648"/>
      <c r="F8" s="2652"/>
      <c r="G8" s="2647"/>
      <c r="H8" s="2647"/>
      <c r="I8" s="2647"/>
      <c r="J8" s="2647"/>
      <c r="K8" s="2647"/>
      <c r="L8" s="2650"/>
      <c r="M8" s="2648"/>
      <c r="N8" s="428" t="s">
        <v>258</v>
      </c>
      <c r="O8" s="428" t="s">
        <v>313</v>
      </c>
      <c r="P8" s="428" t="s">
        <v>448</v>
      </c>
      <c r="Q8" s="428" t="s">
        <v>263</v>
      </c>
      <c r="R8" s="428" t="s">
        <v>291</v>
      </c>
      <c r="S8" s="428" t="s">
        <v>259</v>
      </c>
      <c r="T8" s="428" t="s">
        <v>289</v>
      </c>
    </row>
    <row r="9" spans="1:20" ht="15">
      <c r="A9" s="429">
        <v>1</v>
      </c>
      <c r="B9" s="429">
        <v>2</v>
      </c>
      <c r="C9" s="429">
        <v>3</v>
      </c>
      <c r="D9" s="430">
        <v>4</v>
      </c>
      <c r="E9" s="431">
        <v>5</v>
      </c>
      <c r="F9" s="430">
        <v>6</v>
      </c>
      <c r="G9" s="429">
        <v>7</v>
      </c>
      <c r="H9" s="429">
        <v>8</v>
      </c>
      <c r="I9" s="429">
        <v>9</v>
      </c>
      <c r="J9" s="429">
        <v>10</v>
      </c>
      <c r="K9" s="429">
        <v>11</v>
      </c>
      <c r="L9" s="429">
        <v>12</v>
      </c>
      <c r="M9" s="429">
        <v>13</v>
      </c>
      <c r="N9" s="429">
        <v>14</v>
      </c>
      <c r="O9" s="429">
        <v>15</v>
      </c>
      <c r="P9" s="429">
        <v>16</v>
      </c>
      <c r="Q9" s="429">
        <v>17</v>
      </c>
      <c r="R9" s="429">
        <v>18</v>
      </c>
      <c r="S9" s="429">
        <v>19</v>
      </c>
      <c r="T9" s="429">
        <v>20</v>
      </c>
    </row>
    <row r="10" spans="1:20" ht="17.25">
      <c r="A10" s="2653" t="s">
        <v>1521</v>
      </c>
      <c r="B10" s="2654"/>
      <c r="C10" s="2654"/>
      <c r="D10" s="2654"/>
      <c r="E10" s="2654"/>
      <c r="F10" s="2654"/>
      <c r="G10" s="2654"/>
      <c r="H10" s="2654"/>
      <c r="I10" s="2654"/>
      <c r="J10" s="2654"/>
      <c r="K10" s="2654"/>
      <c r="L10" s="2654"/>
      <c r="M10" s="2654"/>
      <c r="N10" s="2654"/>
      <c r="O10" s="2654"/>
      <c r="P10" s="2654"/>
      <c r="Q10" s="2654"/>
      <c r="R10" s="2654"/>
      <c r="S10" s="2654"/>
      <c r="T10" s="2655"/>
    </row>
    <row r="11" spans="1:20" ht="30.75">
      <c r="A11" s="1365" t="s">
        <v>1511</v>
      </c>
      <c r="B11" s="1365">
        <v>1</v>
      </c>
      <c r="C11" s="1365">
        <v>12</v>
      </c>
      <c r="D11" s="1366" t="s">
        <v>364</v>
      </c>
      <c r="E11" s="1367">
        <v>0.8</v>
      </c>
      <c r="F11" s="1366" t="s">
        <v>313</v>
      </c>
      <c r="G11" s="1365" t="s">
        <v>1512</v>
      </c>
      <c r="H11" s="1365" t="s">
        <v>1041</v>
      </c>
      <c r="I11" s="1365" t="s">
        <v>1513</v>
      </c>
      <c r="J11" s="1365" t="s">
        <v>1514</v>
      </c>
      <c r="K11" s="1365" t="s">
        <v>129</v>
      </c>
      <c r="L11" s="1368" t="s">
        <v>1515</v>
      </c>
      <c r="M11" s="1365">
        <v>4000</v>
      </c>
      <c r="N11" s="1365"/>
      <c r="O11" s="1365">
        <v>2400</v>
      </c>
      <c r="P11" s="1365"/>
      <c r="Q11" s="1365">
        <v>1560</v>
      </c>
      <c r="R11" s="1365"/>
      <c r="S11" s="1365">
        <v>40</v>
      </c>
      <c r="T11" s="1365"/>
    </row>
    <row r="12" spans="1:20" ht="30.75">
      <c r="A12" s="1365" t="s">
        <v>1516</v>
      </c>
      <c r="B12" s="1365">
        <v>2</v>
      </c>
      <c r="C12" s="1365">
        <v>20</v>
      </c>
      <c r="D12" s="1366" t="s">
        <v>1517</v>
      </c>
      <c r="E12" s="1367">
        <v>0.9</v>
      </c>
      <c r="F12" s="1366" t="s">
        <v>313</v>
      </c>
      <c r="G12" s="1365" t="s">
        <v>1518</v>
      </c>
      <c r="H12" s="1365" t="s">
        <v>1041</v>
      </c>
      <c r="I12" s="1365" t="s">
        <v>1513</v>
      </c>
      <c r="J12" s="1365" t="s">
        <v>1514</v>
      </c>
      <c r="K12" s="1365" t="s">
        <v>129</v>
      </c>
      <c r="L12" s="1368" t="s">
        <v>1519</v>
      </c>
      <c r="M12" s="1365">
        <v>4500</v>
      </c>
      <c r="N12" s="1365"/>
      <c r="O12" s="1365">
        <v>2700</v>
      </c>
      <c r="P12" s="1365"/>
      <c r="Q12" s="1365">
        <v>1755</v>
      </c>
      <c r="R12" s="1365">
        <v>45</v>
      </c>
      <c r="S12" s="1365"/>
      <c r="T12" s="1365">
        <v>45</v>
      </c>
    </row>
    <row r="13" spans="1:20" ht="30.75">
      <c r="A13" s="1365" t="s">
        <v>1516</v>
      </c>
      <c r="B13" s="1365">
        <v>3</v>
      </c>
      <c r="C13" s="1365">
        <v>18</v>
      </c>
      <c r="D13" s="1366" t="s">
        <v>871</v>
      </c>
      <c r="E13" s="1367">
        <v>0.5</v>
      </c>
      <c r="F13" s="1366" t="s">
        <v>313</v>
      </c>
      <c r="G13" s="1365" t="s">
        <v>1512</v>
      </c>
      <c r="H13" s="1365" t="s">
        <v>1041</v>
      </c>
      <c r="I13" s="1365" t="s">
        <v>1513</v>
      </c>
      <c r="J13" s="1365" t="s">
        <v>1514</v>
      </c>
      <c r="K13" s="1365" t="s">
        <v>129</v>
      </c>
      <c r="L13" s="1368" t="s">
        <v>1520</v>
      </c>
      <c r="M13" s="1365">
        <v>2500</v>
      </c>
      <c r="N13" s="1365"/>
      <c r="O13" s="1365">
        <v>1500</v>
      </c>
      <c r="P13" s="1365"/>
      <c r="Q13" s="1365">
        <v>975</v>
      </c>
      <c r="R13" s="1365"/>
      <c r="S13" s="1365"/>
      <c r="T13" s="1365">
        <v>25</v>
      </c>
    </row>
    <row r="14" spans="1:20" ht="28.5" customHeight="1">
      <c r="A14" s="419" t="s">
        <v>282</v>
      </c>
      <c r="B14" s="419"/>
      <c r="C14" s="419"/>
      <c r="D14" s="420"/>
      <c r="E14" s="496">
        <f>E13+E12+E11</f>
        <v>2.2</v>
      </c>
      <c r="F14" s="496"/>
      <c r="G14" s="419"/>
      <c r="H14" s="419"/>
      <c r="I14" s="419"/>
      <c r="J14" s="419"/>
      <c r="K14" s="419"/>
      <c r="L14" s="419"/>
      <c r="M14" s="495">
        <f>M13+M12+M11</f>
        <v>11000</v>
      </c>
      <c r="N14" s="495">
        <f aca="true" t="shared" si="0" ref="N14:T14">N13+N12+N11</f>
        <v>0</v>
      </c>
      <c r="O14" s="495">
        <f t="shared" si="0"/>
        <v>6600</v>
      </c>
      <c r="P14" s="495">
        <f t="shared" si="0"/>
        <v>0</v>
      </c>
      <c r="Q14" s="495">
        <f t="shared" si="0"/>
        <v>4290</v>
      </c>
      <c r="R14" s="495">
        <f t="shared" si="0"/>
        <v>45</v>
      </c>
      <c r="S14" s="495">
        <f t="shared" si="0"/>
        <v>40</v>
      </c>
      <c r="T14" s="495">
        <f t="shared" si="0"/>
        <v>70</v>
      </c>
    </row>
    <row r="16" spans="1:21" ht="15">
      <c r="A16" s="421"/>
      <c r="B16" s="417"/>
      <c r="C16" s="2645" t="s">
        <v>283</v>
      </c>
      <c r="D16" s="2645"/>
      <c r="E16" s="2645"/>
      <c r="F16" s="2645"/>
      <c r="G16" s="2645"/>
      <c r="H16" s="2645"/>
      <c r="I16" s="2645"/>
      <c r="J16" s="2645"/>
      <c r="K16" s="2645"/>
      <c r="L16" s="2645"/>
      <c r="M16" s="2645"/>
      <c r="N16" s="2646"/>
      <c r="O16" s="2646"/>
      <c r="P16" s="2646"/>
      <c r="Q16" s="2646"/>
      <c r="R16" s="35"/>
      <c r="S16" s="35"/>
      <c r="T16" s="35"/>
      <c r="U16" s="35"/>
    </row>
    <row r="17" spans="1:21" ht="15">
      <c r="A17" s="2644"/>
      <c r="B17" s="2644"/>
      <c r="C17" s="2645" t="s">
        <v>1522</v>
      </c>
      <c r="D17" s="2645"/>
      <c r="E17" s="2645"/>
      <c r="F17" s="2645"/>
      <c r="G17" s="2645"/>
      <c r="H17" s="2645"/>
      <c r="I17" s="2645"/>
      <c r="J17" s="2645"/>
      <c r="K17" s="2645"/>
      <c r="L17" s="2645"/>
      <c r="M17" s="2645"/>
      <c r="N17" s="2646"/>
      <c r="O17" s="2646"/>
      <c r="P17" s="2646"/>
      <c r="Q17" s="2646"/>
      <c r="R17" s="2646"/>
      <c r="S17" s="35"/>
      <c r="T17" s="35"/>
      <c r="U17" s="35"/>
    </row>
    <row r="18" spans="1:21" ht="15">
      <c r="A18" s="2644"/>
      <c r="B18" s="2644"/>
      <c r="C18" s="2645" t="s">
        <v>517</v>
      </c>
      <c r="D18" s="2645"/>
      <c r="E18" s="2645"/>
      <c r="F18" s="2645"/>
      <c r="G18" s="2645"/>
      <c r="H18" s="2645"/>
      <c r="I18" s="2645"/>
      <c r="J18" s="2645"/>
      <c r="K18" s="2645"/>
      <c r="L18" s="2645"/>
      <c r="M18" s="2645"/>
      <c r="N18" s="435"/>
      <c r="O18" s="435"/>
      <c r="P18" s="435"/>
      <c r="Q18" s="426"/>
      <c r="R18" s="35"/>
      <c r="S18" s="35"/>
      <c r="T18" s="35"/>
      <c r="U18" s="35"/>
    </row>
    <row r="19" spans="1:21" ht="43.5" customHeight="1">
      <c r="A19" s="2656" t="s">
        <v>507</v>
      </c>
      <c r="B19" s="2657" t="s">
        <v>149</v>
      </c>
      <c r="C19" s="2657" t="s">
        <v>150</v>
      </c>
      <c r="D19" s="2658" t="s">
        <v>494</v>
      </c>
      <c r="E19" s="2662" t="s">
        <v>508</v>
      </c>
      <c r="F19" s="2657" t="s">
        <v>153</v>
      </c>
      <c r="G19" s="2657" t="s">
        <v>285</v>
      </c>
      <c r="H19" s="2657" t="s">
        <v>518</v>
      </c>
      <c r="I19" s="2662" t="s">
        <v>519</v>
      </c>
      <c r="J19" s="2657" t="s">
        <v>520</v>
      </c>
      <c r="K19" s="2657" t="s">
        <v>521</v>
      </c>
      <c r="L19" s="2657" t="s">
        <v>522</v>
      </c>
      <c r="M19" s="2663" t="s">
        <v>523</v>
      </c>
      <c r="N19" s="2664"/>
      <c r="O19" s="2664"/>
      <c r="P19" s="2664"/>
      <c r="Q19" s="2664"/>
      <c r="R19" s="2664"/>
      <c r="S19" s="2664"/>
      <c r="T19" s="2665"/>
      <c r="U19" s="2669" t="s">
        <v>524</v>
      </c>
    </row>
    <row r="20" spans="1:21" ht="50.25" customHeight="1">
      <c r="A20" s="2656"/>
      <c r="B20" s="2657"/>
      <c r="C20" s="2657"/>
      <c r="D20" s="2658"/>
      <c r="E20" s="2662"/>
      <c r="F20" s="2657"/>
      <c r="G20" s="2657"/>
      <c r="H20" s="2657"/>
      <c r="I20" s="2662"/>
      <c r="J20" s="2657"/>
      <c r="K20" s="2657"/>
      <c r="L20" s="2657"/>
      <c r="M20" s="2666"/>
      <c r="N20" s="2667"/>
      <c r="O20" s="2667"/>
      <c r="P20" s="2667"/>
      <c r="Q20" s="2667"/>
      <c r="R20" s="2667"/>
      <c r="S20" s="2667"/>
      <c r="T20" s="2668"/>
      <c r="U20" s="2669"/>
    </row>
    <row r="21" spans="1:21" ht="51.75" customHeight="1">
      <c r="A21" s="2656"/>
      <c r="B21" s="2657"/>
      <c r="C21" s="2657"/>
      <c r="D21" s="2658"/>
      <c r="E21" s="2662"/>
      <c r="F21" s="2657"/>
      <c r="G21" s="2657"/>
      <c r="H21" s="2657"/>
      <c r="I21" s="2662"/>
      <c r="J21" s="2657"/>
      <c r="K21" s="2657"/>
      <c r="L21" s="2657"/>
      <c r="M21" s="436" t="s">
        <v>258</v>
      </c>
      <c r="N21" s="436" t="s">
        <v>281</v>
      </c>
      <c r="O21" s="436" t="s">
        <v>450</v>
      </c>
      <c r="P21" s="436" t="s">
        <v>313</v>
      </c>
      <c r="Q21" s="436" t="s">
        <v>448</v>
      </c>
      <c r="R21" s="436" t="s">
        <v>263</v>
      </c>
      <c r="S21" s="436" t="s">
        <v>262</v>
      </c>
      <c r="T21" s="436" t="s">
        <v>289</v>
      </c>
      <c r="U21" s="2669"/>
    </row>
    <row r="22" spans="1:21" ht="15">
      <c r="A22" s="429">
        <v>1</v>
      </c>
      <c r="B22" s="429">
        <v>2</v>
      </c>
      <c r="C22" s="429">
        <v>3</v>
      </c>
      <c r="D22" s="429">
        <v>4</v>
      </c>
      <c r="E22" s="430" t="s">
        <v>361</v>
      </c>
      <c r="F22" s="429">
        <v>6</v>
      </c>
      <c r="G22" s="429">
        <v>7</v>
      </c>
      <c r="H22" s="429">
        <v>8</v>
      </c>
      <c r="I22" s="430">
        <v>9</v>
      </c>
      <c r="J22" s="429">
        <v>10</v>
      </c>
      <c r="K22" s="429">
        <v>11</v>
      </c>
      <c r="L22" s="429">
        <v>12</v>
      </c>
      <c r="M22" s="431">
        <v>13</v>
      </c>
      <c r="N22" s="431">
        <v>14</v>
      </c>
      <c r="O22" s="431">
        <v>15</v>
      </c>
      <c r="P22" s="431">
        <v>16</v>
      </c>
      <c r="Q22" s="431">
        <v>17</v>
      </c>
      <c r="R22" s="431">
        <v>18</v>
      </c>
      <c r="S22" s="431">
        <v>19</v>
      </c>
      <c r="T22" s="431">
        <v>20</v>
      </c>
      <c r="U22" s="431">
        <v>21</v>
      </c>
    </row>
    <row r="23" spans="1:21" ht="18">
      <c r="A23" s="2659" t="s">
        <v>514</v>
      </c>
      <c r="B23" s="2660"/>
      <c r="C23" s="2660"/>
      <c r="D23" s="2660"/>
      <c r="E23" s="2660"/>
      <c r="F23" s="2660"/>
      <c r="G23" s="2660"/>
      <c r="H23" s="2660"/>
      <c r="I23" s="2660"/>
      <c r="J23" s="2660"/>
      <c r="K23" s="2660"/>
      <c r="L23" s="2660"/>
      <c r="M23" s="2660"/>
      <c r="N23" s="2660"/>
      <c r="O23" s="2660"/>
      <c r="P23" s="2660"/>
      <c r="Q23" s="2660"/>
      <c r="R23" s="2660"/>
      <c r="S23" s="2660"/>
      <c r="T23" s="2660"/>
      <c r="U23" s="2661"/>
    </row>
    <row r="24" spans="1:21" ht="140.25">
      <c r="A24" s="790" t="s">
        <v>1590</v>
      </c>
      <c r="B24" s="790">
        <v>18</v>
      </c>
      <c r="C24" s="790">
        <v>11.4</v>
      </c>
      <c r="D24" s="1421">
        <v>0.8</v>
      </c>
      <c r="E24" s="791" t="s">
        <v>797</v>
      </c>
      <c r="F24" s="790" t="s">
        <v>490</v>
      </c>
      <c r="G24" s="790" t="s">
        <v>1322</v>
      </c>
      <c r="H24" s="790" t="s">
        <v>798</v>
      </c>
      <c r="I24" s="791" t="s">
        <v>526</v>
      </c>
      <c r="J24" s="1408" t="s">
        <v>338</v>
      </c>
      <c r="K24" s="520" t="s">
        <v>337</v>
      </c>
      <c r="L24" s="790">
        <v>9400</v>
      </c>
      <c r="M24" s="792">
        <v>9400</v>
      </c>
      <c r="N24" s="792"/>
      <c r="O24" s="792"/>
      <c r="P24" s="792"/>
      <c r="Q24" s="792"/>
      <c r="R24" s="792"/>
      <c r="S24" s="792"/>
      <c r="T24" s="792"/>
      <c r="U24" s="1409" t="s">
        <v>1591</v>
      </c>
    </row>
    <row r="25" spans="1:21" ht="93">
      <c r="A25" s="790" t="s">
        <v>515</v>
      </c>
      <c r="B25" s="790">
        <v>30</v>
      </c>
      <c r="C25" s="790">
        <v>3.4</v>
      </c>
      <c r="D25" s="1422">
        <v>1</v>
      </c>
      <c r="E25" s="791" t="s">
        <v>797</v>
      </c>
      <c r="F25" s="790" t="s">
        <v>810</v>
      </c>
      <c r="G25" s="790" t="s">
        <v>1322</v>
      </c>
      <c r="H25" s="790" t="s">
        <v>798</v>
      </c>
      <c r="I25" s="791" t="s">
        <v>526</v>
      </c>
      <c r="J25" s="1408" t="s">
        <v>338</v>
      </c>
      <c r="K25" s="520" t="s">
        <v>337</v>
      </c>
      <c r="L25" s="790">
        <v>10200</v>
      </c>
      <c r="M25" s="790">
        <v>10200</v>
      </c>
      <c r="N25" s="792"/>
      <c r="O25" s="792" t="s">
        <v>799</v>
      </c>
      <c r="P25" s="792"/>
      <c r="Q25" s="792" t="s">
        <v>800</v>
      </c>
      <c r="R25" s="792" t="s">
        <v>801</v>
      </c>
      <c r="S25" s="792"/>
      <c r="T25" s="792" t="s">
        <v>802</v>
      </c>
      <c r="U25" s="1409" t="s">
        <v>1592</v>
      </c>
    </row>
    <row r="26" spans="1:21" ht="15">
      <c r="A26" s="796" t="s">
        <v>282</v>
      </c>
      <c r="B26" s="790"/>
      <c r="C26" s="790"/>
      <c r="D26" s="790">
        <v>1.8</v>
      </c>
      <c r="E26" s="791"/>
      <c r="F26" s="790"/>
      <c r="G26" s="790"/>
      <c r="H26" s="790"/>
      <c r="I26" s="791"/>
      <c r="J26" s="790"/>
      <c r="K26" s="790"/>
      <c r="L26" s="790"/>
      <c r="M26" s="792"/>
      <c r="N26" s="792"/>
      <c r="O26" s="792"/>
      <c r="P26" s="792"/>
      <c r="Q26" s="792"/>
      <c r="R26" s="792"/>
      <c r="S26" s="792"/>
      <c r="T26" s="792"/>
      <c r="U26" s="792"/>
    </row>
    <row r="27" spans="1:21" ht="15">
      <c r="A27" s="2639" t="s">
        <v>1593</v>
      </c>
      <c r="B27" s="2640"/>
      <c r="C27" s="2640"/>
      <c r="D27" s="2640"/>
      <c r="E27" s="2640"/>
      <c r="F27" s="2640"/>
      <c r="G27" s="2640"/>
      <c r="H27" s="2640"/>
      <c r="I27" s="2640"/>
      <c r="J27" s="2640"/>
      <c r="K27" s="2640"/>
      <c r="L27" s="2640"/>
      <c r="M27" s="2640"/>
      <c r="N27" s="2640"/>
      <c r="O27" s="2640"/>
      <c r="P27" s="2640"/>
      <c r="Q27" s="2640"/>
      <c r="R27" s="2640"/>
      <c r="S27" s="2640"/>
      <c r="T27" s="2640"/>
      <c r="U27" s="2641"/>
    </row>
    <row r="28" spans="1:21" ht="66">
      <c r="A28" s="798" t="s">
        <v>804</v>
      </c>
      <c r="B28" s="790">
        <v>16</v>
      </c>
      <c r="C28" s="790">
        <v>12.2</v>
      </c>
      <c r="D28" s="1421">
        <v>0.9</v>
      </c>
      <c r="E28" s="791" t="s">
        <v>797</v>
      </c>
      <c r="F28" s="790" t="s">
        <v>884</v>
      </c>
      <c r="G28" s="790" t="s">
        <v>1594</v>
      </c>
      <c r="H28" s="790" t="s">
        <v>416</v>
      </c>
      <c r="I28" s="791" t="s">
        <v>887</v>
      </c>
      <c r="J28" s="1410" t="s">
        <v>338</v>
      </c>
      <c r="K28" s="799" t="s">
        <v>337</v>
      </c>
      <c r="L28" s="790">
        <v>10431</v>
      </c>
      <c r="M28" s="792">
        <v>8865</v>
      </c>
      <c r="N28" s="792"/>
      <c r="O28" s="792"/>
      <c r="P28" s="792"/>
      <c r="Q28" s="792"/>
      <c r="R28" s="792"/>
      <c r="S28" s="792">
        <v>1566</v>
      </c>
      <c r="T28" s="792"/>
      <c r="U28" s="1409" t="s">
        <v>1595</v>
      </c>
    </row>
    <row r="29" spans="1:21" ht="66">
      <c r="A29" s="798" t="s">
        <v>804</v>
      </c>
      <c r="B29" s="790">
        <v>18</v>
      </c>
      <c r="C29" s="790">
        <v>12.1</v>
      </c>
      <c r="D29" s="1421">
        <v>0.6</v>
      </c>
      <c r="E29" s="791" t="s">
        <v>797</v>
      </c>
      <c r="F29" s="790" t="s">
        <v>1596</v>
      </c>
      <c r="G29" s="790" t="s">
        <v>1594</v>
      </c>
      <c r="H29" s="790" t="s">
        <v>29</v>
      </c>
      <c r="I29" s="791" t="s">
        <v>526</v>
      </c>
      <c r="J29" s="1410" t="s">
        <v>338</v>
      </c>
      <c r="K29" s="799" t="s">
        <v>337</v>
      </c>
      <c r="L29" s="790">
        <v>11000</v>
      </c>
      <c r="M29" s="792">
        <v>11000</v>
      </c>
      <c r="N29" s="792"/>
      <c r="O29" s="792" t="s">
        <v>799</v>
      </c>
      <c r="P29" s="792"/>
      <c r="Q29" s="792" t="s">
        <v>800</v>
      </c>
      <c r="R29" s="792" t="s">
        <v>801</v>
      </c>
      <c r="S29" s="792"/>
      <c r="T29" s="792" t="s">
        <v>802</v>
      </c>
      <c r="U29" s="1409" t="s">
        <v>1597</v>
      </c>
    </row>
    <row r="30" spans="1:21" ht="66">
      <c r="A30" s="798" t="s">
        <v>804</v>
      </c>
      <c r="B30" s="790">
        <v>22</v>
      </c>
      <c r="C30" s="790">
        <v>21.1</v>
      </c>
      <c r="D30" s="1421">
        <v>0.8</v>
      </c>
      <c r="E30" s="791" t="s">
        <v>797</v>
      </c>
      <c r="F30" s="790" t="s">
        <v>884</v>
      </c>
      <c r="G30" s="790" t="s">
        <v>1594</v>
      </c>
      <c r="H30" s="790" t="s">
        <v>29</v>
      </c>
      <c r="I30" s="791" t="s">
        <v>526</v>
      </c>
      <c r="J30" s="1410" t="s">
        <v>338</v>
      </c>
      <c r="K30" s="799" t="s">
        <v>337</v>
      </c>
      <c r="L30" s="790">
        <v>11499</v>
      </c>
      <c r="M30" s="790">
        <v>11499</v>
      </c>
      <c r="N30" s="792"/>
      <c r="O30" s="792"/>
      <c r="P30" s="792"/>
      <c r="Q30" s="792"/>
      <c r="R30" s="792"/>
      <c r="S30" s="792"/>
      <c r="T30" s="792"/>
      <c r="U30" s="1409" t="s">
        <v>1598</v>
      </c>
    </row>
    <row r="31" spans="1:21" ht="66">
      <c r="A31" s="798" t="s">
        <v>804</v>
      </c>
      <c r="B31" s="790">
        <v>22</v>
      </c>
      <c r="C31" s="790">
        <v>23.5</v>
      </c>
      <c r="D31" s="1422">
        <v>1</v>
      </c>
      <c r="E31" s="791" t="s">
        <v>797</v>
      </c>
      <c r="F31" s="790" t="s">
        <v>884</v>
      </c>
      <c r="G31" s="790" t="s">
        <v>1594</v>
      </c>
      <c r="H31" s="790" t="s">
        <v>29</v>
      </c>
      <c r="I31" s="791" t="s">
        <v>526</v>
      </c>
      <c r="J31" s="1410" t="s">
        <v>338</v>
      </c>
      <c r="K31" s="799" t="s">
        <v>337</v>
      </c>
      <c r="L31" s="790">
        <v>11199</v>
      </c>
      <c r="M31" s="792">
        <v>11199</v>
      </c>
      <c r="N31" s="792"/>
      <c r="O31" s="792"/>
      <c r="P31" s="792"/>
      <c r="Q31" s="792"/>
      <c r="R31" s="792"/>
      <c r="S31" s="792"/>
      <c r="T31" s="792"/>
      <c r="U31" s="1409" t="s">
        <v>1599</v>
      </c>
    </row>
    <row r="32" spans="1:21" ht="66">
      <c r="A32" s="798" t="s">
        <v>804</v>
      </c>
      <c r="B32" s="790">
        <v>22</v>
      </c>
      <c r="C32" s="790">
        <v>23.6</v>
      </c>
      <c r="D32" s="1421">
        <v>0.9</v>
      </c>
      <c r="E32" s="791" t="s">
        <v>797</v>
      </c>
      <c r="F32" s="790" t="s">
        <v>884</v>
      </c>
      <c r="G32" s="790" t="s">
        <v>1594</v>
      </c>
      <c r="H32" s="790" t="s">
        <v>29</v>
      </c>
      <c r="I32" s="791" t="s">
        <v>526</v>
      </c>
      <c r="J32" s="1410" t="s">
        <v>338</v>
      </c>
      <c r="K32" s="799" t="s">
        <v>337</v>
      </c>
      <c r="L32" s="790">
        <v>11166</v>
      </c>
      <c r="M32" s="790">
        <v>11166</v>
      </c>
      <c r="N32" s="792"/>
      <c r="O32" s="792"/>
      <c r="P32" s="792"/>
      <c r="Q32" s="792"/>
      <c r="R32" s="792"/>
      <c r="S32" s="792"/>
      <c r="T32" s="792"/>
      <c r="U32" s="1409" t="s">
        <v>1600</v>
      </c>
    </row>
    <row r="33" spans="1:21" ht="66">
      <c r="A33" s="798" t="s">
        <v>804</v>
      </c>
      <c r="B33" s="790">
        <v>22</v>
      </c>
      <c r="C33" s="790">
        <v>23.7</v>
      </c>
      <c r="D33" s="1421">
        <v>0.8</v>
      </c>
      <c r="E33" s="791" t="s">
        <v>797</v>
      </c>
      <c r="F33" s="790" t="s">
        <v>884</v>
      </c>
      <c r="G33" s="790" t="s">
        <v>1594</v>
      </c>
      <c r="H33" s="790" t="s">
        <v>29</v>
      </c>
      <c r="I33" s="791" t="s">
        <v>526</v>
      </c>
      <c r="J33" s="1410" t="s">
        <v>338</v>
      </c>
      <c r="K33" s="799" t="s">
        <v>337</v>
      </c>
      <c r="L33" s="790">
        <v>9766</v>
      </c>
      <c r="M33" s="792">
        <v>9766</v>
      </c>
      <c r="N33" s="792"/>
      <c r="O33" s="792"/>
      <c r="P33" s="792"/>
      <c r="Q33" s="792"/>
      <c r="R33" s="792"/>
      <c r="S33" s="792"/>
      <c r="T33" s="792"/>
      <c r="U33" s="1409" t="s">
        <v>1601</v>
      </c>
    </row>
    <row r="34" spans="1:21" ht="66">
      <c r="A34" s="798" t="s">
        <v>804</v>
      </c>
      <c r="B34" s="790">
        <v>22</v>
      </c>
      <c r="C34" s="790">
        <v>23.8</v>
      </c>
      <c r="D34" s="1421">
        <v>0.4</v>
      </c>
      <c r="E34" s="791" t="s">
        <v>797</v>
      </c>
      <c r="F34" s="790" t="s">
        <v>884</v>
      </c>
      <c r="G34" s="790" t="s">
        <v>1594</v>
      </c>
      <c r="H34" s="790" t="s">
        <v>29</v>
      </c>
      <c r="I34" s="791" t="s">
        <v>526</v>
      </c>
      <c r="J34" s="1410" t="s">
        <v>338</v>
      </c>
      <c r="K34" s="799" t="s">
        <v>337</v>
      </c>
      <c r="L34" s="790">
        <v>10300</v>
      </c>
      <c r="M34" s="792">
        <v>10300</v>
      </c>
      <c r="N34" s="792"/>
      <c r="O34" s="792"/>
      <c r="P34" s="792"/>
      <c r="Q34" s="792"/>
      <c r="R34" s="792"/>
      <c r="S34" s="792"/>
      <c r="T34" s="792"/>
      <c r="U34" s="1409" t="s">
        <v>1602</v>
      </c>
    </row>
    <row r="35" spans="1:21" ht="15">
      <c r="A35" s="797" t="s">
        <v>282</v>
      </c>
      <c r="B35" s="790"/>
      <c r="C35" s="790"/>
      <c r="D35" s="790">
        <v>5.4</v>
      </c>
      <c r="E35" s="791"/>
      <c r="F35" s="790"/>
      <c r="G35" s="790"/>
      <c r="H35" s="790"/>
      <c r="I35" s="791"/>
      <c r="J35" s="791"/>
      <c r="K35" s="790"/>
      <c r="L35" s="790"/>
      <c r="M35" s="792"/>
      <c r="N35" s="792"/>
      <c r="O35" s="792"/>
      <c r="P35" s="792"/>
      <c r="Q35" s="792"/>
      <c r="R35" s="792"/>
      <c r="S35" s="792"/>
      <c r="T35" s="792"/>
      <c r="U35" s="1411"/>
    </row>
    <row r="36" spans="1:21" ht="15">
      <c r="A36" s="2642" t="s">
        <v>529</v>
      </c>
      <c r="B36" s="2642"/>
      <c r="C36" s="2642"/>
      <c r="D36" s="2642"/>
      <c r="E36" s="2642"/>
      <c r="F36" s="2642"/>
      <c r="G36" s="2642"/>
      <c r="H36" s="2642"/>
      <c r="I36" s="2642"/>
      <c r="J36" s="2642"/>
      <c r="K36" s="2642"/>
      <c r="L36" s="2642"/>
      <c r="M36" s="2642"/>
      <c r="N36" s="2642"/>
      <c r="O36" s="2642"/>
      <c r="P36" s="2642"/>
      <c r="Q36" s="2642"/>
      <c r="R36" s="2642"/>
      <c r="S36" s="2642"/>
      <c r="T36" s="2642"/>
      <c r="U36" s="2642"/>
    </row>
    <row r="37" spans="1:21" ht="93">
      <c r="A37" s="790" t="s">
        <v>215</v>
      </c>
      <c r="B37" s="790">
        <v>38</v>
      </c>
      <c r="C37" s="790">
        <v>3.5</v>
      </c>
      <c r="D37" s="1421">
        <v>0.6</v>
      </c>
      <c r="E37" s="791" t="s">
        <v>797</v>
      </c>
      <c r="F37" s="790" t="s">
        <v>490</v>
      </c>
      <c r="G37" s="790" t="s">
        <v>1322</v>
      </c>
      <c r="H37" s="790" t="s">
        <v>798</v>
      </c>
      <c r="I37" s="791" t="s">
        <v>526</v>
      </c>
      <c r="J37" s="790" t="s">
        <v>805</v>
      </c>
      <c r="K37" s="520" t="s">
        <v>337</v>
      </c>
      <c r="L37" s="790">
        <v>9500</v>
      </c>
      <c r="M37" s="790">
        <v>9500</v>
      </c>
      <c r="N37" s="792"/>
      <c r="O37" s="792"/>
      <c r="P37" s="792"/>
      <c r="Q37" s="792"/>
      <c r="R37" s="792"/>
      <c r="S37" s="792"/>
      <c r="T37" s="792"/>
      <c r="U37" s="1409" t="s">
        <v>1603</v>
      </c>
    </row>
    <row r="38" spans="1:21" ht="93">
      <c r="A38" s="790" t="s">
        <v>215</v>
      </c>
      <c r="B38" s="790">
        <v>38</v>
      </c>
      <c r="C38" s="790">
        <v>3.3</v>
      </c>
      <c r="D38" s="1421">
        <v>0.9</v>
      </c>
      <c r="E38" s="791" t="s">
        <v>797</v>
      </c>
      <c r="F38" s="790" t="s">
        <v>490</v>
      </c>
      <c r="G38" s="790" t="s">
        <v>1322</v>
      </c>
      <c r="H38" s="790" t="s">
        <v>798</v>
      </c>
      <c r="I38" s="791" t="s">
        <v>526</v>
      </c>
      <c r="J38" s="790" t="s">
        <v>805</v>
      </c>
      <c r="K38" s="520" t="s">
        <v>337</v>
      </c>
      <c r="L38" s="790">
        <v>9250</v>
      </c>
      <c r="M38" s="790">
        <v>9250</v>
      </c>
      <c r="N38" s="792"/>
      <c r="O38" s="792" t="s">
        <v>799</v>
      </c>
      <c r="P38" s="792"/>
      <c r="Q38" s="792" t="s">
        <v>800</v>
      </c>
      <c r="R38" s="792" t="s">
        <v>801</v>
      </c>
      <c r="S38" s="792"/>
      <c r="T38" s="792" t="s">
        <v>802</v>
      </c>
      <c r="U38" s="1409" t="s">
        <v>1604</v>
      </c>
    </row>
    <row r="39" spans="1:21" ht="93">
      <c r="A39" s="790" t="s">
        <v>215</v>
      </c>
      <c r="B39" s="790">
        <v>38</v>
      </c>
      <c r="C39" s="790">
        <v>22.2</v>
      </c>
      <c r="D39" s="1421">
        <v>0.6</v>
      </c>
      <c r="E39" s="791" t="s">
        <v>797</v>
      </c>
      <c r="F39" s="790" t="s">
        <v>490</v>
      </c>
      <c r="G39" s="790" t="s">
        <v>1322</v>
      </c>
      <c r="H39" s="790" t="s">
        <v>798</v>
      </c>
      <c r="I39" s="791" t="s">
        <v>526</v>
      </c>
      <c r="J39" s="790" t="s">
        <v>805</v>
      </c>
      <c r="K39" s="520" t="s">
        <v>337</v>
      </c>
      <c r="L39" s="790">
        <v>9500</v>
      </c>
      <c r="M39" s="790">
        <v>9500</v>
      </c>
      <c r="N39" s="792"/>
      <c r="O39" s="792"/>
      <c r="P39" s="792"/>
      <c r="Q39" s="792"/>
      <c r="R39" s="792"/>
      <c r="S39" s="792"/>
      <c r="T39" s="792"/>
      <c r="U39" s="1409" t="s">
        <v>1605</v>
      </c>
    </row>
    <row r="40" spans="1:21" ht="93">
      <c r="A40" s="790" t="s">
        <v>215</v>
      </c>
      <c r="B40" s="790">
        <v>38</v>
      </c>
      <c r="C40" s="790">
        <v>22.3</v>
      </c>
      <c r="D40" s="1421">
        <v>0.7</v>
      </c>
      <c r="E40" s="791" t="s">
        <v>797</v>
      </c>
      <c r="F40" s="790" t="s">
        <v>490</v>
      </c>
      <c r="G40" s="790" t="s">
        <v>1322</v>
      </c>
      <c r="H40" s="790" t="s">
        <v>798</v>
      </c>
      <c r="I40" s="791" t="s">
        <v>526</v>
      </c>
      <c r="J40" s="790" t="s">
        <v>803</v>
      </c>
      <c r="K40" s="520" t="s">
        <v>337</v>
      </c>
      <c r="L40" s="790">
        <v>9000</v>
      </c>
      <c r="M40" s="790">
        <v>9000</v>
      </c>
      <c r="N40" s="792"/>
      <c r="O40" s="792"/>
      <c r="P40" s="792"/>
      <c r="Q40" s="792"/>
      <c r="R40" s="792"/>
      <c r="S40" s="792"/>
      <c r="T40" s="792"/>
      <c r="U40" s="1409" t="s">
        <v>1606</v>
      </c>
    </row>
    <row r="41" spans="1:21" ht="93">
      <c r="A41" s="790" t="s">
        <v>215</v>
      </c>
      <c r="B41" s="790">
        <v>38</v>
      </c>
      <c r="C41" s="790">
        <v>3.4</v>
      </c>
      <c r="D41" s="1421">
        <v>0.9</v>
      </c>
      <c r="E41" s="791" t="s">
        <v>797</v>
      </c>
      <c r="F41" s="790" t="s">
        <v>490</v>
      </c>
      <c r="G41" s="790" t="s">
        <v>1322</v>
      </c>
      <c r="H41" s="790" t="s">
        <v>798</v>
      </c>
      <c r="I41" s="791" t="s">
        <v>526</v>
      </c>
      <c r="J41" s="790" t="s">
        <v>803</v>
      </c>
      <c r="K41" s="520" t="s">
        <v>337</v>
      </c>
      <c r="L41" s="790">
        <v>10500</v>
      </c>
      <c r="M41" s="790">
        <v>10500</v>
      </c>
      <c r="N41" s="792"/>
      <c r="O41" s="792"/>
      <c r="P41" s="792"/>
      <c r="Q41" s="792"/>
      <c r="R41" s="792"/>
      <c r="S41" s="792"/>
      <c r="T41" s="792"/>
      <c r="U41" s="1409" t="s">
        <v>1607</v>
      </c>
    </row>
    <row r="42" spans="1:21" ht="15">
      <c r="A42" s="796" t="s">
        <v>282</v>
      </c>
      <c r="B42" s="790"/>
      <c r="C42" s="790"/>
      <c r="D42" s="790">
        <v>3.7</v>
      </c>
      <c r="E42" s="791"/>
      <c r="F42" s="790"/>
      <c r="G42" s="790"/>
      <c r="H42" s="790"/>
      <c r="I42" s="791"/>
      <c r="J42" s="790"/>
      <c r="K42" s="790"/>
      <c r="L42" s="790"/>
      <c r="M42" s="792"/>
      <c r="N42" s="792"/>
      <c r="O42" s="792"/>
      <c r="P42" s="792"/>
      <c r="Q42" s="792"/>
      <c r="R42" s="792"/>
      <c r="S42" s="792"/>
      <c r="T42" s="792"/>
      <c r="U42" s="792"/>
    </row>
    <row r="43" spans="1:21" ht="15">
      <c r="A43" s="2643" t="s">
        <v>530</v>
      </c>
      <c r="B43" s="2643"/>
      <c r="C43" s="2643"/>
      <c r="D43" s="2643"/>
      <c r="E43" s="2643"/>
      <c r="F43" s="2643"/>
      <c r="G43" s="2643"/>
      <c r="H43" s="2643"/>
      <c r="I43" s="2643"/>
      <c r="J43" s="2643"/>
      <c r="K43" s="2643"/>
      <c r="L43" s="2643"/>
      <c r="M43" s="2643"/>
      <c r="N43" s="2643"/>
      <c r="O43" s="2643"/>
      <c r="P43" s="2643"/>
      <c r="Q43" s="2643"/>
      <c r="R43" s="2643"/>
      <c r="S43" s="2643"/>
      <c r="T43" s="2643"/>
      <c r="U43" s="2643"/>
    </row>
    <row r="44" spans="1:21" ht="66">
      <c r="A44" s="432" t="s">
        <v>811</v>
      </c>
      <c r="B44" s="790">
        <v>1</v>
      </c>
      <c r="C44" s="790">
        <v>6.1</v>
      </c>
      <c r="D44" s="1421">
        <v>0.6</v>
      </c>
      <c r="E44" s="790" t="s">
        <v>313</v>
      </c>
      <c r="F44" s="790" t="s">
        <v>1608</v>
      </c>
      <c r="G44" s="790" t="s">
        <v>1322</v>
      </c>
      <c r="H44" s="790" t="s">
        <v>1609</v>
      </c>
      <c r="I44" s="790" t="s">
        <v>531</v>
      </c>
      <c r="J44" s="790" t="s">
        <v>338</v>
      </c>
      <c r="K44" s="790" t="s">
        <v>337</v>
      </c>
      <c r="L44" s="790">
        <v>10000</v>
      </c>
      <c r="M44" s="790"/>
      <c r="N44" s="790"/>
      <c r="O44" s="790"/>
      <c r="P44" s="790">
        <v>8000</v>
      </c>
      <c r="Q44" s="790"/>
      <c r="R44" s="790"/>
      <c r="S44" s="790">
        <v>2000</v>
      </c>
      <c r="T44" s="790"/>
      <c r="U44" s="520" t="s">
        <v>1610</v>
      </c>
    </row>
    <row r="45" spans="1:21" ht="79.5">
      <c r="A45" s="432" t="s">
        <v>811</v>
      </c>
      <c r="B45" s="790">
        <v>2</v>
      </c>
      <c r="C45" s="790">
        <v>7.1</v>
      </c>
      <c r="D45" s="1422">
        <v>1</v>
      </c>
      <c r="E45" s="790" t="s">
        <v>313</v>
      </c>
      <c r="F45" s="790" t="s">
        <v>1611</v>
      </c>
      <c r="G45" s="790" t="s">
        <v>1322</v>
      </c>
      <c r="H45" s="790" t="s">
        <v>1612</v>
      </c>
      <c r="I45" s="790" t="s">
        <v>531</v>
      </c>
      <c r="J45" s="790" t="s">
        <v>338</v>
      </c>
      <c r="K45" s="790" t="s">
        <v>337</v>
      </c>
      <c r="L45" s="790">
        <v>9600</v>
      </c>
      <c r="M45" s="790"/>
      <c r="N45" s="790"/>
      <c r="O45" s="790"/>
      <c r="P45" s="790">
        <v>7000</v>
      </c>
      <c r="Q45" s="790"/>
      <c r="R45" s="790"/>
      <c r="S45" s="790">
        <v>2600</v>
      </c>
      <c r="T45" s="790"/>
      <c r="U45" s="520" t="s">
        <v>1613</v>
      </c>
    </row>
    <row r="46" spans="1:21" ht="66">
      <c r="A46" s="432" t="s">
        <v>811</v>
      </c>
      <c r="B46" s="790">
        <v>8</v>
      </c>
      <c r="C46" s="790">
        <v>8.5</v>
      </c>
      <c r="D46" s="1421">
        <v>0.5</v>
      </c>
      <c r="E46" s="790" t="s">
        <v>313</v>
      </c>
      <c r="F46" s="790" t="s">
        <v>1608</v>
      </c>
      <c r="G46" s="790" t="s">
        <v>1322</v>
      </c>
      <c r="H46" s="790" t="s">
        <v>1614</v>
      </c>
      <c r="I46" s="790" t="s">
        <v>531</v>
      </c>
      <c r="J46" s="790" t="s">
        <v>338</v>
      </c>
      <c r="K46" s="790" t="s">
        <v>337</v>
      </c>
      <c r="L46" s="790">
        <v>9400</v>
      </c>
      <c r="M46" s="790">
        <v>2400</v>
      </c>
      <c r="N46" s="790"/>
      <c r="O46" s="790"/>
      <c r="P46" s="790">
        <v>7000</v>
      </c>
      <c r="Q46" s="790"/>
      <c r="R46" s="790"/>
      <c r="S46" s="790"/>
      <c r="T46" s="790"/>
      <c r="U46" s="520" t="s">
        <v>1615</v>
      </c>
    </row>
    <row r="47" spans="1:21" ht="66">
      <c r="A47" s="432" t="s">
        <v>811</v>
      </c>
      <c r="B47" s="790">
        <v>8</v>
      </c>
      <c r="C47" s="790">
        <v>15.3</v>
      </c>
      <c r="D47" s="1421">
        <v>0.8</v>
      </c>
      <c r="E47" s="790" t="s">
        <v>313</v>
      </c>
      <c r="F47" s="790" t="s">
        <v>1608</v>
      </c>
      <c r="G47" s="790" t="s">
        <v>1322</v>
      </c>
      <c r="H47" s="790" t="s">
        <v>1616</v>
      </c>
      <c r="I47" s="790" t="s">
        <v>531</v>
      </c>
      <c r="J47" s="790" t="s">
        <v>338</v>
      </c>
      <c r="K47" s="790" t="s">
        <v>337</v>
      </c>
      <c r="L47" s="790">
        <v>10000</v>
      </c>
      <c r="M47" s="790">
        <v>1000</v>
      </c>
      <c r="N47" s="790"/>
      <c r="O47" s="790"/>
      <c r="P47" s="790">
        <v>8000</v>
      </c>
      <c r="Q47" s="790"/>
      <c r="R47" s="790"/>
      <c r="S47" s="790">
        <v>1000</v>
      </c>
      <c r="T47" s="790"/>
      <c r="U47" s="520" t="s">
        <v>1617</v>
      </c>
    </row>
    <row r="48" spans="1:21" ht="53.25">
      <c r="A48" s="432" t="s">
        <v>811</v>
      </c>
      <c r="B48" s="790">
        <v>8</v>
      </c>
      <c r="C48" s="790">
        <v>16.2</v>
      </c>
      <c r="D48" s="1421">
        <v>0.5</v>
      </c>
      <c r="E48" s="790" t="s">
        <v>313</v>
      </c>
      <c r="F48" s="790" t="s">
        <v>1608</v>
      </c>
      <c r="G48" s="790" t="s">
        <v>1322</v>
      </c>
      <c r="H48" s="790" t="s">
        <v>915</v>
      </c>
      <c r="I48" s="790" t="s">
        <v>531</v>
      </c>
      <c r="J48" s="790" t="s">
        <v>338</v>
      </c>
      <c r="K48" s="790" t="s">
        <v>337</v>
      </c>
      <c r="L48" s="790">
        <v>6700</v>
      </c>
      <c r="M48" s="790">
        <v>500</v>
      </c>
      <c r="N48" s="790"/>
      <c r="O48" s="790"/>
      <c r="P48" s="790">
        <v>6200</v>
      </c>
      <c r="Q48" s="790"/>
      <c r="R48" s="790"/>
      <c r="S48" s="790"/>
      <c r="T48" s="790"/>
      <c r="U48" s="520" t="s">
        <v>1618</v>
      </c>
    </row>
    <row r="49" spans="1:21" ht="79.5">
      <c r="A49" s="432" t="s">
        <v>811</v>
      </c>
      <c r="B49" s="790">
        <v>11</v>
      </c>
      <c r="C49" s="790">
        <v>13.2</v>
      </c>
      <c r="D49" s="1421">
        <v>0.6</v>
      </c>
      <c r="E49" s="790" t="s">
        <v>313</v>
      </c>
      <c r="F49" s="790" t="s">
        <v>1611</v>
      </c>
      <c r="G49" s="790" t="s">
        <v>1322</v>
      </c>
      <c r="H49" s="790" t="s">
        <v>1619</v>
      </c>
      <c r="I49" s="790" t="s">
        <v>531</v>
      </c>
      <c r="J49" s="790" t="s">
        <v>338</v>
      </c>
      <c r="K49" s="790" t="s">
        <v>337</v>
      </c>
      <c r="L49" s="790">
        <v>10000</v>
      </c>
      <c r="M49" s="790">
        <v>10000</v>
      </c>
      <c r="N49" s="790"/>
      <c r="O49" s="790"/>
      <c r="P49" s="790">
        <v>7000</v>
      </c>
      <c r="Q49" s="790"/>
      <c r="R49" s="790"/>
      <c r="S49" s="790">
        <v>2000</v>
      </c>
      <c r="T49" s="790"/>
      <c r="U49" s="520" t="s">
        <v>1620</v>
      </c>
    </row>
    <row r="50" spans="1:21" ht="66">
      <c r="A50" s="432" t="s">
        <v>811</v>
      </c>
      <c r="B50" s="790">
        <v>20</v>
      </c>
      <c r="C50" s="790">
        <v>6.2</v>
      </c>
      <c r="D50" s="1421">
        <v>0.9</v>
      </c>
      <c r="E50" s="790" t="s">
        <v>313</v>
      </c>
      <c r="F50" s="790" t="s">
        <v>1608</v>
      </c>
      <c r="G50" s="790" t="s">
        <v>1322</v>
      </c>
      <c r="H50" s="790" t="s">
        <v>1621</v>
      </c>
      <c r="I50" s="790" t="s">
        <v>531</v>
      </c>
      <c r="J50" s="790" t="s">
        <v>338</v>
      </c>
      <c r="K50" s="790" t="s">
        <v>337</v>
      </c>
      <c r="L50" s="790">
        <v>9000</v>
      </c>
      <c r="M50" s="790"/>
      <c r="N50" s="790"/>
      <c r="O50" s="790"/>
      <c r="P50" s="790">
        <v>8000</v>
      </c>
      <c r="Q50" s="790">
        <v>2000</v>
      </c>
      <c r="R50" s="790"/>
      <c r="S50" s="790"/>
      <c r="T50" s="790"/>
      <c r="U50" s="520" t="s">
        <v>1622</v>
      </c>
    </row>
    <row r="51" spans="1:21" ht="79.5">
      <c r="A51" s="790" t="s">
        <v>883</v>
      </c>
      <c r="B51" s="790">
        <v>26</v>
      </c>
      <c r="C51" s="790">
        <v>12.1</v>
      </c>
      <c r="D51" s="1421">
        <v>0.8</v>
      </c>
      <c r="E51" s="790" t="s">
        <v>396</v>
      </c>
      <c r="F51" s="790" t="s">
        <v>1608</v>
      </c>
      <c r="G51" s="790" t="s">
        <v>1322</v>
      </c>
      <c r="H51" s="790" t="s">
        <v>410</v>
      </c>
      <c r="I51" s="790" t="s">
        <v>531</v>
      </c>
      <c r="J51" s="790" t="s">
        <v>338</v>
      </c>
      <c r="K51" s="790" t="s">
        <v>337</v>
      </c>
      <c r="L51" s="790">
        <v>7800</v>
      </c>
      <c r="M51" s="790">
        <v>7800</v>
      </c>
      <c r="N51" s="790"/>
      <c r="O51" s="790"/>
      <c r="P51" s="790"/>
      <c r="Q51" s="790"/>
      <c r="R51" s="790"/>
      <c r="S51" s="790"/>
      <c r="T51" s="790"/>
      <c r="U51" s="520" t="s">
        <v>1623</v>
      </c>
    </row>
    <row r="52" spans="1:21" ht="63.75">
      <c r="A52" s="790" t="s">
        <v>883</v>
      </c>
      <c r="B52" s="790">
        <v>28</v>
      </c>
      <c r="C52" s="790">
        <v>4.1</v>
      </c>
      <c r="D52" s="1421">
        <v>0.6</v>
      </c>
      <c r="E52" s="790" t="s">
        <v>396</v>
      </c>
      <c r="F52" s="790" t="s">
        <v>1624</v>
      </c>
      <c r="G52" s="790" t="s">
        <v>1322</v>
      </c>
      <c r="H52" s="790" t="s">
        <v>410</v>
      </c>
      <c r="I52" s="790" t="s">
        <v>531</v>
      </c>
      <c r="J52" s="790" t="s">
        <v>338</v>
      </c>
      <c r="K52" s="790" t="s">
        <v>337</v>
      </c>
      <c r="L52" s="790">
        <v>9500</v>
      </c>
      <c r="M52" s="790">
        <v>9500</v>
      </c>
      <c r="N52" s="790"/>
      <c r="O52" s="790"/>
      <c r="P52" s="790"/>
      <c r="Q52" s="790"/>
      <c r="R52" s="790"/>
      <c r="S52" s="790"/>
      <c r="T52" s="790"/>
      <c r="U52" s="520" t="s">
        <v>1625</v>
      </c>
    </row>
    <row r="53" spans="1:21" ht="15">
      <c r="A53" s="432" t="s">
        <v>282</v>
      </c>
      <c r="B53" s="794"/>
      <c r="C53" s="794"/>
      <c r="D53" s="1412">
        <v>6.3</v>
      </c>
      <c r="E53" s="791"/>
      <c r="F53" s="790"/>
      <c r="G53" s="790"/>
      <c r="H53" s="790"/>
      <c r="I53" s="791"/>
      <c r="J53" s="790"/>
      <c r="K53" s="790"/>
      <c r="L53" s="790"/>
      <c r="M53" s="792"/>
      <c r="N53" s="792"/>
      <c r="O53" s="792"/>
      <c r="P53" s="792"/>
      <c r="Q53" s="792"/>
      <c r="R53" s="792"/>
      <c r="S53" s="792"/>
      <c r="T53" s="792"/>
      <c r="U53" s="792"/>
    </row>
    <row r="54" spans="1:21" ht="15">
      <c r="A54" s="2642" t="s">
        <v>1626</v>
      </c>
      <c r="B54" s="2642"/>
      <c r="C54" s="2642"/>
      <c r="D54" s="2642"/>
      <c r="E54" s="2642"/>
      <c r="F54" s="2642"/>
      <c r="G54" s="2642"/>
      <c r="H54" s="2642"/>
      <c r="I54" s="2642"/>
      <c r="J54" s="2642"/>
      <c r="K54" s="2642"/>
      <c r="L54" s="2642"/>
      <c r="M54" s="2642"/>
      <c r="N54" s="2642"/>
      <c r="O54" s="2642"/>
      <c r="P54" s="2642"/>
      <c r="Q54" s="2642"/>
      <c r="R54" s="2642"/>
      <c r="S54" s="2642"/>
      <c r="T54" s="2642"/>
      <c r="U54" s="2642"/>
    </row>
    <row r="55" spans="1:21" ht="79.5">
      <c r="A55" s="790" t="s">
        <v>525</v>
      </c>
      <c r="B55" s="790">
        <v>31</v>
      </c>
      <c r="C55" s="790">
        <v>6.2</v>
      </c>
      <c r="D55" s="1421">
        <v>0.7</v>
      </c>
      <c r="E55" s="791" t="s">
        <v>797</v>
      </c>
      <c r="F55" s="790" t="s">
        <v>807</v>
      </c>
      <c r="G55" s="790" t="s">
        <v>1322</v>
      </c>
      <c r="H55" s="790" t="s">
        <v>806</v>
      </c>
      <c r="I55" s="791" t="s">
        <v>526</v>
      </c>
      <c r="J55" s="790" t="s">
        <v>805</v>
      </c>
      <c r="K55" s="520" t="s">
        <v>337</v>
      </c>
      <c r="L55" s="790">
        <v>9725</v>
      </c>
      <c r="M55" s="792">
        <v>7600</v>
      </c>
      <c r="N55" s="792"/>
      <c r="O55" s="792"/>
      <c r="P55" s="792"/>
      <c r="Q55" s="792"/>
      <c r="R55" s="792"/>
      <c r="S55" s="792">
        <v>2125</v>
      </c>
      <c r="T55" s="792"/>
      <c r="U55" s="1413" t="s">
        <v>1627</v>
      </c>
    </row>
    <row r="56" spans="1:21" ht="79.5">
      <c r="A56" s="790" t="s">
        <v>525</v>
      </c>
      <c r="B56" s="790">
        <v>30</v>
      </c>
      <c r="C56" s="790">
        <v>10.4</v>
      </c>
      <c r="D56" s="1421">
        <v>0.9</v>
      </c>
      <c r="E56" s="791" t="s">
        <v>797</v>
      </c>
      <c r="F56" s="790" t="s">
        <v>807</v>
      </c>
      <c r="G56" s="790" t="s">
        <v>1322</v>
      </c>
      <c r="H56" s="790" t="s">
        <v>806</v>
      </c>
      <c r="I56" s="791" t="s">
        <v>526</v>
      </c>
      <c r="J56" s="790" t="s">
        <v>805</v>
      </c>
      <c r="K56" s="520" t="s">
        <v>337</v>
      </c>
      <c r="L56" s="790">
        <v>10000</v>
      </c>
      <c r="M56" s="792">
        <v>7800</v>
      </c>
      <c r="N56" s="792"/>
      <c r="O56" s="792" t="s">
        <v>799</v>
      </c>
      <c r="P56" s="792"/>
      <c r="Q56" s="792" t="s">
        <v>800</v>
      </c>
      <c r="R56" s="792" t="s">
        <v>801</v>
      </c>
      <c r="S56" s="792">
        <v>2200</v>
      </c>
      <c r="T56" s="792" t="s">
        <v>802</v>
      </c>
      <c r="U56" s="1413" t="s">
        <v>1628</v>
      </c>
    </row>
    <row r="57" spans="1:21" ht="79.5">
      <c r="A57" s="790" t="s">
        <v>525</v>
      </c>
      <c r="B57" s="790">
        <v>28</v>
      </c>
      <c r="C57" s="790">
        <v>24.3</v>
      </c>
      <c r="D57" s="1421">
        <v>0.9</v>
      </c>
      <c r="E57" s="791" t="s">
        <v>797</v>
      </c>
      <c r="F57" s="790" t="s">
        <v>807</v>
      </c>
      <c r="G57" s="790" t="s">
        <v>1322</v>
      </c>
      <c r="H57" s="790" t="s">
        <v>798</v>
      </c>
      <c r="I57" s="791" t="s">
        <v>526</v>
      </c>
      <c r="J57" s="790" t="s">
        <v>805</v>
      </c>
      <c r="K57" s="520" t="s">
        <v>337</v>
      </c>
      <c r="L57" s="790">
        <v>7550</v>
      </c>
      <c r="M57" s="792">
        <v>7550</v>
      </c>
      <c r="N57" s="792"/>
      <c r="O57" s="792"/>
      <c r="P57" s="792"/>
      <c r="Q57" s="792"/>
      <c r="R57" s="792"/>
      <c r="S57" s="792"/>
      <c r="T57" s="792"/>
      <c r="U57" s="1413" t="s">
        <v>1629</v>
      </c>
    </row>
    <row r="58" spans="1:21" ht="79.5">
      <c r="A58" s="790" t="s">
        <v>525</v>
      </c>
      <c r="B58" s="790">
        <v>28</v>
      </c>
      <c r="C58" s="790">
        <v>24.4</v>
      </c>
      <c r="D58" s="1421">
        <v>0.9</v>
      </c>
      <c r="E58" s="791" t="s">
        <v>797</v>
      </c>
      <c r="F58" s="790" t="s">
        <v>807</v>
      </c>
      <c r="G58" s="790" t="s">
        <v>1322</v>
      </c>
      <c r="H58" s="790" t="s">
        <v>798</v>
      </c>
      <c r="I58" s="791" t="s">
        <v>526</v>
      </c>
      <c r="J58" s="790" t="s">
        <v>805</v>
      </c>
      <c r="K58" s="520" t="s">
        <v>337</v>
      </c>
      <c r="L58" s="790">
        <v>8750</v>
      </c>
      <c r="M58" s="792">
        <v>8750</v>
      </c>
      <c r="N58" s="792"/>
      <c r="O58" s="792"/>
      <c r="P58" s="792"/>
      <c r="Q58" s="792"/>
      <c r="R58" s="792"/>
      <c r="S58" s="792"/>
      <c r="T58" s="792"/>
      <c r="U58" s="1413" t="s">
        <v>1630</v>
      </c>
    </row>
    <row r="59" spans="1:21" ht="79.5">
      <c r="A59" s="790" t="s">
        <v>1631</v>
      </c>
      <c r="B59" s="790">
        <v>4</v>
      </c>
      <c r="C59" s="790">
        <v>6.1</v>
      </c>
      <c r="D59" s="1422">
        <v>1</v>
      </c>
      <c r="E59" s="791" t="s">
        <v>797</v>
      </c>
      <c r="F59" s="790" t="s">
        <v>1632</v>
      </c>
      <c r="G59" s="790" t="s">
        <v>1322</v>
      </c>
      <c r="H59" s="790" t="s">
        <v>798</v>
      </c>
      <c r="I59" s="791" t="s">
        <v>526</v>
      </c>
      <c r="J59" s="790" t="s">
        <v>805</v>
      </c>
      <c r="K59" s="520" t="s">
        <v>337</v>
      </c>
      <c r="L59" s="790">
        <v>9100</v>
      </c>
      <c r="M59" s="792">
        <v>9100</v>
      </c>
      <c r="N59" s="792"/>
      <c r="O59" s="792"/>
      <c r="P59" s="792"/>
      <c r="Q59" s="792"/>
      <c r="R59" s="792"/>
      <c r="S59" s="792"/>
      <c r="T59" s="792"/>
      <c r="U59" s="1413" t="s">
        <v>1633</v>
      </c>
    </row>
    <row r="60" spans="1:21" ht="79.5">
      <c r="A60" s="790" t="s">
        <v>1631</v>
      </c>
      <c r="B60" s="790">
        <v>4</v>
      </c>
      <c r="C60" s="790">
        <v>6.2</v>
      </c>
      <c r="D60" s="1421">
        <v>0.9</v>
      </c>
      <c r="E60" s="791" t="s">
        <v>797</v>
      </c>
      <c r="F60" s="790" t="s">
        <v>1632</v>
      </c>
      <c r="G60" s="790" t="s">
        <v>1322</v>
      </c>
      <c r="H60" s="790" t="s">
        <v>798</v>
      </c>
      <c r="I60" s="791" t="s">
        <v>526</v>
      </c>
      <c r="J60" s="790" t="s">
        <v>805</v>
      </c>
      <c r="K60" s="520" t="s">
        <v>337</v>
      </c>
      <c r="L60" s="790">
        <v>9250</v>
      </c>
      <c r="M60" s="790">
        <v>9250</v>
      </c>
      <c r="N60" s="792"/>
      <c r="O60" s="792"/>
      <c r="P60" s="792"/>
      <c r="Q60" s="792"/>
      <c r="R60" s="792"/>
      <c r="S60" s="792"/>
      <c r="T60" s="792"/>
      <c r="U60" s="1413" t="s">
        <v>1634</v>
      </c>
    </row>
    <row r="61" spans="1:21" ht="79.5">
      <c r="A61" s="790" t="s">
        <v>527</v>
      </c>
      <c r="B61" s="790">
        <v>3</v>
      </c>
      <c r="C61" s="790">
        <v>23.3</v>
      </c>
      <c r="D61" s="1422">
        <v>1</v>
      </c>
      <c r="E61" s="791" t="s">
        <v>797</v>
      </c>
      <c r="F61" s="790" t="s">
        <v>1632</v>
      </c>
      <c r="G61" s="790" t="s">
        <v>1322</v>
      </c>
      <c r="H61" s="790" t="s">
        <v>798</v>
      </c>
      <c r="I61" s="791" t="s">
        <v>526</v>
      </c>
      <c r="J61" s="790" t="s">
        <v>805</v>
      </c>
      <c r="K61" s="520" t="s">
        <v>337</v>
      </c>
      <c r="L61" s="790">
        <v>8900</v>
      </c>
      <c r="M61" s="792">
        <v>8900</v>
      </c>
      <c r="N61" s="792"/>
      <c r="O61" s="792"/>
      <c r="P61" s="792"/>
      <c r="Q61" s="792"/>
      <c r="R61" s="792"/>
      <c r="S61" s="792"/>
      <c r="T61" s="792"/>
      <c r="U61" s="1413" t="s">
        <v>1635</v>
      </c>
    </row>
    <row r="62" spans="1:21" ht="19.5" customHeight="1">
      <c r="A62" s="432" t="s">
        <v>282</v>
      </c>
      <c r="B62" s="432"/>
      <c r="C62" s="432"/>
      <c r="D62" s="1414">
        <v>6.3</v>
      </c>
      <c r="E62" s="433"/>
      <c r="F62" s="432"/>
      <c r="G62" s="432"/>
      <c r="H62" s="432"/>
      <c r="I62" s="433"/>
      <c r="J62" s="432"/>
      <c r="K62" s="432"/>
      <c r="L62" s="434"/>
      <c r="M62" s="434"/>
      <c r="N62" s="434"/>
      <c r="O62" s="434"/>
      <c r="P62" s="434"/>
      <c r="Q62" s="434"/>
      <c r="R62" s="434"/>
      <c r="S62" s="434"/>
      <c r="T62" s="434"/>
      <c r="U62" s="1411"/>
    </row>
    <row r="63" spans="1:21" ht="15">
      <c r="A63" s="2643" t="s">
        <v>1636</v>
      </c>
      <c r="B63" s="2642"/>
      <c r="C63" s="2642"/>
      <c r="D63" s="2642"/>
      <c r="E63" s="2642"/>
      <c r="F63" s="2642"/>
      <c r="G63" s="2642"/>
      <c r="H63" s="2642"/>
      <c r="I63" s="2642"/>
      <c r="J63" s="2642"/>
      <c r="K63" s="2642"/>
      <c r="L63" s="2642"/>
      <c r="M63" s="2642"/>
      <c r="N63" s="2642"/>
      <c r="O63" s="2642"/>
      <c r="P63" s="2642"/>
      <c r="Q63" s="2642"/>
      <c r="R63" s="2642"/>
      <c r="S63" s="2642"/>
      <c r="T63" s="2642"/>
      <c r="U63" s="2642"/>
    </row>
    <row r="64" spans="1:21" ht="66">
      <c r="A64" s="790" t="s">
        <v>1637</v>
      </c>
      <c r="B64" s="790">
        <v>31</v>
      </c>
      <c r="C64" s="790">
        <v>3.1</v>
      </c>
      <c r="D64" s="1421">
        <v>0.9</v>
      </c>
      <c r="E64" s="791" t="s">
        <v>797</v>
      </c>
      <c r="F64" s="790" t="s">
        <v>1638</v>
      </c>
      <c r="G64" s="790" t="s">
        <v>1322</v>
      </c>
      <c r="H64" s="790" t="s">
        <v>1639</v>
      </c>
      <c r="I64" s="791" t="s">
        <v>526</v>
      </c>
      <c r="J64" s="790" t="s">
        <v>338</v>
      </c>
      <c r="K64" s="520" t="s">
        <v>337</v>
      </c>
      <c r="L64" s="790">
        <v>10000</v>
      </c>
      <c r="M64" s="792">
        <v>5000</v>
      </c>
      <c r="N64" s="792"/>
      <c r="O64" s="792"/>
      <c r="P64" s="792">
        <v>4000</v>
      </c>
      <c r="Q64" s="792"/>
      <c r="R64" s="792"/>
      <c r="S64" s="792">
        <v>1000</v>
      </c>
      <c r="T64" s="792"/>
      <c r="U64" s="1409" t="s">
        <v>1640</v>
      </c>
    </row>
    <row r="65" spans="1:21" ht="66">
      <c r="A65" s="790" t="s">
        <v>1637</v>
      </c>
      <c r="B65" s="790">
        <v>30</v>
      </c>
      <c r="C65" s="790">
        <v>8.1</v>
      </c>
      <c r="D65" s="1421">
        <v>0.5</v>
      </c>
      <c r="E65" s="791" t="s">
        <v>797</v>
      </c>
      <c r="F65" s="790" t="s">
        <v>1638</v>
      </c>
      <c r="G65" s="790" t="s">
        <v>1322</v>
      </c>
      <c r="H65" s="790" t="s">
        <v>1639</v>
      </c>
      <c r="I65" s="791" t="s">
        <v>526</v>
      </c>
      <c r="J65" s="790" t="s">
        <v>338</v>
      </c>
      <c r="K65" s="520" t="s">
        <v>337</v>
      </c>
      <c r="L65" s="790">
        <v>10000</v>
      </c>
      <c r="M65" s="792">
        <v>5000</v>
      </c>
      <c r="N65" s="792"/>
      <c r="O65" s="792" t="s">
        <v>799</v>
      </c>
      <c r="P65" s="792">
        <v>4000</v>
      </c>
      <c r="Q65" s="792" t="s">
        <v>800</v>
      </c>
      <c r="R65" s="792">
        <v>1000</v>
      </c>
      <c r="S65" s="792" t="s">
        <v>802</v>
      </c>
      <c r="T65" s="792"/>
      <c r="U65" s="1409" t="s">
        <v>1641</v>
      </c>
    </row>
    <row r="66" spans="1:21" ht="66">
      <c r="A66" s="790" t="s">
        <v>1637</v>
      </c>
      <c r="B66" s="790">
        <v>24</v>
      </c>
      <c r="C66" s="790">
        <v>24.2</v>
      </c>
      <c r="D66" s="1422">
        <v>1</v>
      </c>
      <c r="E66" s="793" t="s">
        <v>901</v>
      </c>
      <c r="F66" s="793" t="s">
        <v>809</v>
      </c>
      <c r="G66" s="790" t="s">
        <v>1322</v>
      </c>
      <c r="H66" s="790" t="s">
        <v>1583</v>
      </c>
      <c r="I66" s="791" t="s">
        <v>526</v>
      </c>
      <c r="J66" s="790" t="s">
        <v>338</v>
      </c>
      <c r="K66" s="520" t="s">
        <v>337</v>
      </c>
      <c r="L66" s="790">
        <v>10000</v>
      </c>
      <c r="M66" s="792">
        <v>4000</v>
      </c>
      <c r="N66" s="792"/>
      <c r="O66" s="792"/>
      <c r="P66" s="792"/>
      <c r="Q66" s="792"/>
      <c r="R66" s="790">
        <v>6000</v>
      </c>
      <c r="S66" s="792"/>
      <c r="T66" s="792"/>
      <c r="U66" s="1409" t="s">
        <v>1642</v>
      </c>
    </row>
    <row r="67" spans="1:21" ht="66">
      <c r="A67" s="790" t="s">
        <v>1637</v>
      </c>
      <c r="B67" s="790">
        <v>24</v>
      </c>
      <c r="C67" s="790">
        <v>24.3</v>
      </c>
      <c r="D67" s="1422">
        <v>1</v>
      </c>
      <c r="E67" s="793" t="s">
        <v>901</v>
      </c>
      <c r="F67" s="793" t="s">
        <v>809</v>
      </c>
      <c r="G67" s="790" t="s">
        <v>1322</v>
      </c>
      <c r="H67" s="790" t="s">
        <v>1583</v>
      </c>
      <c r="I67" s="791" t="s">
        <v>526</v>
      </c>
      <c r="J67" s="790" t="s">
        <v>338</v>
      </c>
      <c r="K67" s="520" t="s">
        <v>337</v>
      </c>
      <c r="L67" s="790">
        <v>10000</v>
      </c>
      <c r="M67" s="792">
        <v>4000</v>
      </c>
      <c r="N67" s="792"/>
      <c r="O67" s="792"/>
      <c r="P67" s="792"/>
      <c r="Q67" s="792"/>
      <c r="R67" s="792">
        <v>6000</v>
      </c>
      <c r="S67" s="792"/>
      <c r="T67" s="792"/>
      <c r="U67" s="1409" t="s">
        <v>1643</v>
      </c>
    </row>
    <row r="68" spans="1:21" ht="66">
      <c r="A68" s="790" t="s">
        <v>808</v>
      </c>
      <c r="B68" s="790">
        <v>18</v>
      </c>
      <c r="C68" s="790">
        <v>24.4</v>
      </c>
      <c r="D68" s="1421">
        <v>0.3</v>
      </c>
      <c r="E68" s="791" t="s">
        <v>797</v>
      </c>
      <c r="F68" s="793" t="s">
        <v>809</v>
      </c>
      <c r="G68" s="790" t="s">
        <v>1322</v>
      </c>
      <c r="H68" s="790" t="s">
        <v>29</v>
      </c>
      <c r="I68" s="791" t="s">
        <v>526</v>
      </c>
      <c r="J68" s="790" t="s">
        <v>338</v>
      </c>
      <c r="K68" s="520" t="s">
        <v>337</v>
      </c>
      <c r="L68" s="790">
        <v>10000</v>
      </c>
      <c r="M68" s="792">
        <v>10000</v>
      </c>
      <c r="N68" s="792"/>
      <c r="O68" s="792"/>
      <c r="P68" s="792"/>
      <c r="Q68" s="792"/>
      <c r="R68" s="792"/>
      <c r="S68" s="792"/>
      <c r="T68" s="792"/>
      <c r="U68" s="1409" t="s">
        <v>1644</v>
      </c>
    </row>
    <row r="69" spans="1:21" ht="66">
      <c r="A69" s="790" t="s">
        <v>885</v>
      </c>
      <c r="B69" s="790">
        <v>13</v>
      </c>
      <c r="C69" s="790">
        <v>9.2</v>
      </c>
      <c r="D69" s="1421" t="s">
        <v>1645</v>
      </c>
      <c r="E69" s="791" t="s">
        <v>797</v>
      </c>
      <c r="F69" s="793" t="s">
        <v>810</v>
      </c>
      <c r="G69" s="790" t="s">
        <v>1322</v>
      </c>
      <c r="H69" s="790" t="s">
        <v>1646</v>
      </c>
      <c r="I69" s="791" t="s">
        <v>526</v>
      </c>
      <c r="J69" s="790" t="s">
        <v>338</v>
      </c>
      <c r="K69" s="520" t="s">
        <v>337</v>
      </c>
      <c r="L69" s="790">
        <v>10000</v>
      </c>
      <c r="M69" s="792">
        <v>9000</v>
      </c>
      <c r="N69" s="792"/>
      <c r="O69" s="792"/>
      <c r="P69" s="792">
        <v>1000</v>
      </c>
      <c r="Q69" s="792"/>
      <c r="R69" s="792"/>
      <c r="S69" s="792"/>
      <c r="T69" s="792"/>
      <c r="U69" s="1409" t="s">
        <v>1647</v>
      </c>
    </row>
    <row r="70" spans="1:21" ht="66">
      <c r="A70" s="790" t="s">
        <v>1631</v>
      </c>
      <c r="B70" s="790">
        <v>45</v>
      </c>
      <c r="C70" s="790">
        <v>14.2</v>
      </c>
      <c r="D70" s="1421">
        <v>0.7</v>
      </c>
      <c r="E70" s="791" t="s">
        <v>797</v>
      </c>
      <c r="F70" s="790" t="s">
        <v>810</v>
      </c>
      <c r="G70" s="790" t="s">
        <v>1322</v>
      </c>
      <c r="H70" s="790" t="s">
        <v>416</v>
      </c>
      <c r="I70" s="791" t="s">
        <v>526</v>
      </c>
      <c r="J70" s="790" t="s">
        <v>338</v>
      </c>
      <c r="K70" s="520" t="s">
        <v>337</v>
      </c>
      <c r="L70" s="790">
        <v>10000</v>
      </c>
      <c r="M70" s="792">
        <v>9000</v>
      </c>
      <c r="N70" s="792"/>
      <c r="O70" s="792"/>
      <c r="P70" s="792"/>
      <c r="Q70" s="792"/>
      <c r="R70" s="792">
        <v>1000</v>
      </c>
      <c r="S70" s="792"/>
      <c r="T70" s="792"/>
      <c r="U70" s="1409" t="s">
        <v>1648</v>
      </c>
    </row>
    <row r="71" spans="1:21" ht="66">
      <c r="A71" s="790" t="s">
        <v>808</v>
      </c>
      <c r="B71" s="790">
        <v>43</v>
      </c>
      <c r="C71" s="790">
        <v>22.11</v>
      </c>
      <c r="D71" s="1422">
        <v>1</v>
      </c>
      <c r="E71" s="791" t="s">
        <v>797</v>
      </c>
      <c r="F71" s="790" t="s">
        <v>810</v>
      </c>
      <c r="G71" s="790" t="s">
        <v>1322</v>
      </c>
      <c r="H71" s="790" t="s">
        <v>416</v>
      </c>
      <c r="I71" s="791" t="s">
        <v>526</v>
      </c>
      <c r="J71" s="790" t="s">
        <v>338</v>
      </c>
      <c r="K71" s="520" t="s">
        <v>337</v>
      </c>
      <c r="L71" s="790">
        <v>10000</v>
      </c>
      <c r="M71" s="792">
        <v>9000</v>
      </c>
      <c r="N71" s="792"/>
      <c r="O71" s="792"/>
      <c r="P71" s="792"/>
      <c r="Q71" s="792"/>
      <c r="R71" s="792">
        <v>1000</v>
      </c>
      <c r="S71" s="792"/>
      <c r="T71" s="792"/>
      <c r="U71" s="1409" t="s">
        <v>1649</v>
      </c>
    </row>
    <row r="72" spans="1:21" ht="66">
      <c r="A72" s="790" t="s">
        <v>808</v>
      </c>
      <c r="B72" s="790">
        <v>43</v>
      </c>
      <c r="C72" s="790">
        <v>17.2</v>
      </c>
      <c r="D72" s="1421">
        <v>0.5</v>
      </c>
      <c r="E72" s="791" t="s">
        <v>797</v>
      </c>
      <c r="F72" s="793" t="s">
        <v>810</v>
      </c>
      <c r="G72" s="790" t="s">
        <v>1322</v>
      </c>
      <c r="H72" s="790" t="s">
        <v>416</v>
      </c>
      <c r="I72" s="791" t="s">
        <v>526</v>
      </c>
      <c r="J72" s="790" t="s">
        <v>338</v>
      </c>
      <c r="K72" s="520" t="s">
        <v>337</v>
      </c>
      <c r="L72" s="790">
        <v>1000</v>
      </c>
      <c r="M72" s="792">
        <v>9000</v>
      </c>
      <c r="N72" s="792"/>
      <c r="O72" s="792"/>
      <c r="P72" s="792"/>
      <c r="Q72" s="792"/>
      <c r="R72" s="792">
        <v>1000</v>
      </c>
      <c r="S72" s="792"/>
      <c r="T72" s="792"/>
      <c r="U72" s="1409" t="s">
        <v>1650</v>
      </c>
    </row>
    <row r="73" spans="1:21" ht="15">
      <c r="A73" s="432" t="s">
        <v>282</v>
      </c>
      <c r="B73" s="790"/>
      <c r="C73" s="790"/>
      <c r="D73" s="790">
        <v>6.9</v>
      </c>
      <c r="E73" s="791"/>
      <c r="F73" s="790"/>
      <c r="G73" s="790"/>
      <c r="H73" s="790"/>
      <c r="I73" s="791"/>
      <c r="J73" s="790"/>
      <c r="K73" s="790"/>
      <c r="L73" s="790"/>
      <c r="M73" s="792"/>
      <c r="N73" s="792"/>
      <c r="O73" s="792"/>
      <c r="P73" s="792"/>
      <c r="Q73" s="792"/>
      <c r="R73" s="792"/>
      <c r="S73" s="792"/>
      <c r="T73" s="792"/>
      <c r="U73" s="1411"/>
    </row>
    <row r="74" spans="1:21" ht="15">
      <c r="A74" s="2643" t="s">
        <v>1651</v>
      </c>
      <c r="B74" s="2642"/>
      <c r="C74" s="2642"/>
      <c r="D74" s="2642"/>
      <c r="E74" s="2642"/>
      <c r="F74" s="2642"/>
      <c r="G74" s="2642"/>
      <c r="H74" s="2642"/>
      <c r="I74" s="2642"/>
      <c r="J74" s="2642"/>
      <c r="K74" s="2642"/>
      <c r="L74" s="2642"/>
      <c r="M74" s="2642"/>
      <c r="N74" s="2642"/>
      <c r="O74" s="2642"/>
      <c r="P74" s="2642"/>
      <c r="Q74" s="2642"/>
      <c r="R74" s="2642"/>
      <c r="S74" s="2642"/>
      <c r="T74" s="2642"/>
      <c r="U74" s="2642"/>
    </row>
    <row r="75" spans="1:21" ht="66">
      <c r="A75" s="520" t="s">
        <v>528</v>
      </c>
      <c r="B75" s="790">
        <v>10</v>
      </c>
      <c r="C75" s="790">
        <v>2.2</v>
      </c>
      <c r="D75" s="1421">
        <v>0.9</v>
      </c>
      <c r="E75" s="791" t="s">
        <v>797</v>
      </c>
      <c r="F75" s="790" t="s">
        <v>490</v>
      </c>
      <c r="G75" s="790" t="s">
        <v>1322</v>
      </c>
      <c r="H75" s="790" t="s">
        <v>29</v>
      </c>
      <c r="I75" s="791" t="s">
        <v>526</v>
      </c>
      <c r="J75" s="790" t="s">
        <v>803</v>
      </c>
      <c r="K75" s="520" t="s">
        <v>337</v>
      </c>
      <c r="L75" s="790">
        <v>6345</v>
      </c>
      <c r="M75" s="792">
        <v>6345</v>
      </c>
      <c r="N75" s="792"/>
      <c r="O75" s="792"/>
      <c r="P75" s="792"/>
      <c r="Q75" s="792"/>
      <c r="R75" s="792"/>
      <c r="S75" s="792"/>
      <c r="T75" s="792"/>
      <c r="U75" s="1409" t="s">
        <v>1652</v>
      </c>
    </row>
    <row r="76" spans="1:21" ht="66">
      <c r="A76" s="520" t="s">
        <v>528</v>
      </c>
      <c r="B76" s="790">
        <v>10</v>
      </c>
      <c r="C76" s="790">
        <v>2.3</v>
      </c>
      <c r="D76" s="1421" t="s">
        <v>1645</v>
      </c>
      <c r="E76" s="791" t="s">
        <v>797</v>
      </c>
      <c r="F76" s="790" t="s">
        <v>490</v>
      </c>
      <c r="G76" s="790" t="s">
        <v>1322</v>
      </c>
      <c r="H76" s="790" t="s">
        <v>29</v>
      </c>
      <c r="I76" s="791" t="s">
        <v>526</v>
      </c>
      <c r="J76" s="790" t="s">
        <v>803</v>
      </c>
      <c r="K76" s="520" t="s">
        <v>337</v>
      </c>
      <c r="L76" s="790">
        <v>7600</v>
      </c>
      <c r="M76" s="792">
        <v>7600</v>
      </c>
      <c r="N76" s="792"/>
      <c r="O76" s="792"/>
      <c r="P76" s="792"/>
      <c r="Q76" s="792"/>
      <c r="R76" s="792"/>
      <c r="S76" s="792"/>
      <c r="T76" s="792"/>
      <c r="U76" s="1409" t="s">
        <v>1653</v>
      </c>
    </row>
    <row r="77" spans="1:21" ht="66">
      <c r="A77" s="520" t="s">
        <v>528</v>
      </c>
      <c r="B77" s="790">
        <v>10</v>
      </c>
      <c r="C77" s="790">
        <v>2.4</v>
      </c>
      <c r="D77" s="1421">
        <v>0.8</v>
      </c>
      <c r="E77" s="791" t="s">
        <v>797</v>
      </c>
      <c r="F77" s="790" t="s">
        <v>490</v>
      </c>
      <c r="G77" s="790" t="s">
        <v>1322</v>
      </c>
      <c r="H77" s="790" t="s">
        <v>29</v>
      </c>
      <c r="I77" s="791" t="s">
        <v>526</v>
      </c>
      <c r="J77" s="790" t="s">
        <v>803</v>
      </c>
      <c r="K77" s="520" t="s">
        <v>337</v>
      </c>
      <c r="L77" s="790">
        <v>5000</v>
      </c>
      <c r="M77" s="792">
        <v>5000</v>
      </c>
      <c r="N77" s="792"/>
      <c r="O77" s="792"/>
      <c r="P77" s="792"/>
      <c r="Q77" s="792"/>
      <c r="R77" s="792"/>
      <c r="S77" s="792"/>
      <c r="T77" s="792"/>
      <c r="U77" s="1409" t="s">
        <v>1654</v>
      </c>
    </row>
    <row r="78" spans="1:21" ht="66">
      <c r="A78" s="520" t="s">
        <v>528</v>
      </c>
      <c r="B78" s="790">
        <v>11</v>
      </c>
      <c r="C78" s="790">
        <v>16.5</v>
      </c>
      <c r="D78" s="1421">
        <v>0.8</v>
      </c>
      <c r="E78" s="791" t="s">
        <v>797</v>
      </c>
      <c r="F78" s="790" t="s">
        <v>490</v>
      </c>
      <c r="G78" s="790" t="s">
        <v>1322</v>
      </c>
      <c r="H78" s="790" t="s">
        <v>29</v>
      </c>
      <c r="I78" s="791" t="s">
        <v>526</v>
      </c>
      <c r="J78" s="790" t="s">
        <v>803</v>
      </c>
      <c r="K78" s="520" t="s">
        <v>337</v>
      </c>
      <c r="L78" s="790">
        <v>4960</v>
      </c>
      <c r="M78" s="792">
        <v>4960</v>
      </c>
      <c r="N78" s="792"/>
      <c r="O78" s="792"/>
      <c r="P78" s="792"/>
      <c r="Q78" s="792"/>
      <c r="R78" s="792"/>
      <c r="S78" s="792"/>
      <c r="T78" s="792"/>
      <c r="U78" s="1409" t="s">
        <v>1655</v>
      </c>
    </row>
    <row r="79" spans="1:21" ht="17.25">
      <c r="A79" s="1415" t="s">
        <v>282</v>
      </c>
      <c r="B79" s="432"/>
      <c r="C79" s="432"/>
      <c r="D79" s="1416">
        <v>3.5</v>
      </c>
      <c r="E79" s="433"/>
      <c r="F79" s="432"/>
      <c r="G79" s="432"/>
      <c r="H79" s="432"/>
      <c r="I79" s="433"/>
      <c r="J79" s="432"/>
      <c r="K79" s="432"/>
      <c r="L79" s="434"/>
      <c r="M79" s="434"/>
      <c r="N79" s="434"/>
      <c r="O79" s="434"/>
      <c r="P79" s="434"/>
      <c r="Q79" s="434"/>
      <c r="R79" s="434"/>
      <c r="S79" s="434"/>
      <c r="T79" s="434"/>
      <c r="U79" s="434"/>
    </row>
    <row r="80" spans="1:21" ht="15">
      <c r="A80" s="2643" t="s">
        <v>533</v>
      </c>
      <c r="B80" s="2643"/>
      <c r="C80" s="2643"/>
      <c r="D80" s="2643"/>
      <c r="E80" s="2643"/>
      <c r="F80" s="2643"/>
      <c r="G80" s="2643"/>
      <c r="H80" s="2643"/>
      <c r="I80" s="2643"/>
      <c r="J80" s="2643"/>
      <c r="K80" s="2643"/>
      <c r="L80" s="2643"/>
      <c r="M80" s="2643"/>
      <c r="N80" s="2643"/>
      <c r="O80" s="2643"/>
      <c r="P80" s="2643"/>
      <c r="Q80" s="2643"/>
      <c r="R80" s="2643"/>
      <c r="S80" s="2643"/>
      <c r="T80" s="2643"/>
      <c r="U80" s="2643"/>
    </row>
    <row r="81" spans="1:21" ht="79.5">
      <c r="A81" s="798" t="s">
        <v>535</v>
      </c>
      <c r="B81" s="790">
        <v>5</v>
      </c>
      <c r="C81" s="795">
        <v>9.11</v>
      </c>
      <c r="D81" s="1422">
        <v>1</v>
      </c>
      <c r="E81" s="791" t="s">
        <v>797</v>
      </c>
      <c r="F81" s="790" t="s">
        <v>1656</v>
      </c>
      <c r="G81" s="790" t="s">
        <v>1322</v>
      </c>
      <c r="H81" s="790" t="s">
        <v>532</v>
      </c>
      <c r="I81" s="791" t="s">
        <v>531</v>
      </c>
      <c r="J81" s="790" t="s">
        <v>803</v>
      </c>
      <c r="K81" s="799" t="s">
        <v>337</v>
      </c>
      <c r="L81" s="790">
        <v>8800</v>
      </c>
      <c r="M81" s="792">
        <v>5550</v>
      </c>
      <c r="N81" s="792"/>
      <c r="O81" s="792"/>
      <c r="P81" s="792"/>
      <c r="Q81" s="792"/>
      <c r="R81" s="792"/>
      <c r="S81" s="792">
        <v>3250</v>
      </c>
      <c r="T81" s="792"/>
      <c r="U81" s="1409" t="s">
        <v>1657</v>
      </c>
    </row>
    <row r="82" spans="1:21" ht="79.5">
      <c r="A82" s="798" t="s">
        <v>535</v>
      </c>
      <c r="B82" s="790">
        <v>5</v>
      </c>
      <c r="C82" s="795">
        <v>9.12</v>
      </c>
      <c r="D82" s="1421">
        <v>0.8</v>
      </c>
      <c r="E82" s="791" t="s">
        <v>797</v>
      </c>
      <c r="F82" s="790" t="s">
        <v>1656</v>
      </c>
      <c r="G82" s="790" t="s">
        <v>1322</v>
      </c>
      <c r="H82" s="790" t="s">
        <v>796</v>
      </c>
      <c r="I82" s="791" t="s">
        <v>531</v>
      </c>
      <c r="J82" s="790" t="s">
        <v>803</v>
      </c>
      <c r="K82" s="799" t="s">
        <v>337</v>
      </c>
      <c r="L82" s="790">
        <v>7600</v>
      </c>
      <c r="M82" s="792">
        <v>5200</v>
      </c>
      <c r="N82" s="792"/>
      <c r="O82" s="792" t="s">
        <v>799</v>
      </c>
      <c r="P82" s="792"/>
      <c r="Q82" s="792" t="s">
        <v>800</v>
      </c>
      <c r="R82" s="792" t="s">
        <v>801</v>
      </c>
      <c r="S82" s="792">
        <v>2400</v>
      </c>
      <c r="T82" s="792" t="s">
        <v>802</v>
      </c>
      <c r="U82" s="1409" t="s">
        <v>1658</v>
      </c>
    </row>
    <row r="83" spans="1:21" ht="79.5">
      <c r="A83" s="798" t="s">
        <v>535</v>
      </c>
      <c r="B83" s="790">
        <v>5</v>
      </c>
      <c r="C83" s="790">
        <v>9.2</v>
      </c>
      <c r="D83" s="1422">
        <v>0.9</v>
      </c>
      <c r="E83" s="791" t="s">
        <v>797</v>
      </c>
      <c r="F83" s="790" t="s">
        <v>1656</v>
      </c>
      <c r="G83" s="790" t="s">
        <v>1322</v>
      </c>
      <c r="H83" s="790" t="s">
        <v>1659</v>
      </c>
      <c r="I83" s="791" t="s">
        <v>531</v>
      </c>
      <c r="J83" s="790" t="s">
        <v>803</v>
      </c>
      <c r="K83" s="799" t="s">
        <v>337</v>
      </c>
      <c r="L83" s="790">
        <v>8100</v>
      </c>
      <c r="M83" s="792">
        <v>3825</v>
      </c>
      <c r="N83" s="792"/>
      <c r="O83" s="792"/>
      <c r="P83" s="792"/>
      <c r="Q83" s="792"/>
      <c r="R83" s="792"/>
      <c r="S83" s="792">
        <v>4275</v>
      </c>
      <c r="T83" s="792"/>
      <c r="U83" s="1409" t="s">
        <v>1660</v>
      </c>
    </row>
    <row r="84" spans="1:21" ht="79.5">
      <c r="A84" s="798" t="s">
        <v>535</v>
      </c>
      <c r="B84" s="790">
        <v>5</v>
      </c>
      <c r="C84" s="790">
        <v>9.3</v>
      </c>
      <c r="D84" s="1422">
        <v>1</v>
      </c>
      <c r="E84" s="791" t="s">
        <v>797</v>
      </c>
      <c r="F84" s="790" t="s">
        <v>1656</v>
      </c>
      <c r="G84" s="790" t="s">
        <v>1322</v>
      </c>
      <c r="H84" s="790" t="s">
        <v>532</v>
      </c>
      <c r="I84" s="791" t="s">
        <v>531</v>
      </c>
      <c r="J84" s="790" t="s">
        <v>803</v>
      </c>
      <c r="K84" s="799" t="s">
        <v>337</v>
      </c>
      <c r="L84" s="790">
        <v>8000</v>
      </c>
      <c r="M84" s="792">
        <v>4500</v>
      </c>
      <c r="N84" s="792"/>
      <c r="O84" s="792"/>
      <c r="P84" s="792"/>
      <c r="Q84" s="792"/>
      <c r="R84" s="792"/>
      <c r="S84" s="792">
        <v>3500</v>
      </c>
      <c r="T84" s="792"/>
      <c r="U84" s="1409" t="s">
        <v>1661</v>
      </c>
    </row>
    <row r="85" spans="1:21" ht="66.75" customHeight="1">
      <c r="A85" s="798" t="s">
        <v>535</v>
      </c>
      <c r="B85" s="790">
        <v>5</v>
      </c>
      <c r="C85" s="790">
        <v>9.4</v>
      </c>
      <c r="D85" s="1422">
        <v>1</v>
      </c>
      <c r="E85" s="791" t="s">
        <v>797</v>
      </c>
      <c r="F85" s="790" t="s">
        <v>490</v>
      </c>
      <c r="G85" s="790" t="s">
        <v>1322</v>
      </c>
      <c r="H85" s="790" t="s">
        <v>796</v>
      </c>
      <c r="I85" s="791" t="s">
        <v>531</v>
      </c>
      <c r="J85" s="790" t="s">
        <v>803</v>
      </c>
      <c r="K85" s="799" t="s">
        <v>337</v>
      </c>
      <c r="L85" s="790">
        <v>7500</v>
      </c>
      <c r="M85" s="792">
        <v>5250</v>
      </c>
      <c r="N85" s="792"/>
      <c r="O85" s="792"/>
      <c r="P85" s="792"/>
      <c r="Q85" s="792"/>
      <c r="R85" s="792"/>
      <c r="S85" s="792">
        <v>2250</v>
      </c>
      <c r="T85" s="792"/>
      <c r="U85" s="1409" t="s">
        <v>1662</v>
      </c>
    </row>
    <row r="86" spans="1:21" ht="79.5">
      <c r="A86" s="790" t="s">
        <v>812</v>
      </c>
      <c r="B86" s="790">
        <v>13</v>
      </c>
      <c r="C86" s="790">
        <v>3</v>
      </c>
      <c r="D86" s="1421">
        <v>0.9</v>
      </c>
      <c r="E86" s="791" t="s">
        <v>797</v>
      </c>
      <c r="F86" s="790" t="s">
        <v>490</v>
      </c>
      <c r="G86" s="790" t="s">
        <v>1322</v>
      </c>
      <c r="H86" s="790" t="s">
        <v>29</v>
      </c>
      <c r="I86" s="791" t="s">
        <v>531</v>
      </c>
      <c r="J86" s="790" t="s">
        <v>803</v>
      </c>
      <c r="K86" s="799" t="s">
        <v>337</v>
      </c>
      <c r="L86" s="790">
        <v>9000</v>
      </c>
      <c r="M86" s="792">
        <v>9000</v>
      </c>
      <c r="N86" s="792"/>
      <c r="O86" s="792"/>
      <c r="P86" s="792"/>
      <c r="Q86" s="792"/>
      <c r="R86" s="792"/>
      <c r="S86" s="792"/>
      <c r="T86" s="792"/>
      <c r="U86" s="1409" t="s">
        <v>1663</v>
      </c>
    </row>
    <row r="87" spans="1:21" ht="79.5">
      <c r="A87" s="790" t="s">
        <v>812</v>
      </c>
      <c r="B87" s="790">
        <v>14</v>
      </c>
      <c r="C87" s="790">
        <v>11.1</v>
      </c>
      <c r="D87" s="1421">
        <v>0.8</v>
      </c>
      <c r="E87" s="791" t="s">
        <v>797</v>
      </c>
      <c r="F87" s="790" t="s">
        <v>490</v>
      </c>
      <c r="G87" s="790" t="s">
        <v>1322</v>
      </c>
      <c r="H87" s="790" t="s">
        <v>29</v>
      </c>
      <c r="I87" s="791" t="s">
        <v>531</v>
      </c>
      <c r="J87" s="790" t="s">
        <v>803</v>
      </c>
      <c r="K87" s="799" t="s">
        <v>337</v>
      </c>
      <c r="L87" s="790">
        <v>6800</v>
      </c>
      <c r="M87" s="792">
        <v>6800</v>
      </c>
      <c r="N87" s="792"/>
      <c r="O87" s="792"/>
      <c r="P87" s="792"/>
      <c r="Q87" s="792"/>
      <c r="R87" s="792"/>
      <c r="S87" s="792"/>
      <c r="T87" s="792"/>
      <c r="U87" s="1409" t="s">
        <v>1664</v>
      </c>
    </row>
    <row r="88" spans="1:21" ht="79.5">
      <c r="A88" s="790" t="s">
        <v>812</v>
      </c>
      <c r="B88" s="790">
        <v>14</v>
      </c>
      <c r="C88" s="790">
        <v>11.2</v>
      </c>
      <c r="D88" s="1421">
        <v>0.9</v>
      </c>
      <c r="E88" s="791" t="s">
        <v>797</v>
      </c>
      <c r="F88" s="790" t="s">
        <v>490</v>
      </c>
      <c r="G88" s="790" t="s">
        <v>1322</v>
      </c>
      <c r="H88" s="790" t="s">
        <v>29</v>
      </c>
      <c r="I88" s="791" t="s">
        <v>531</v>
      </c>
      <c r="J88" s="790" t="s">
        <v>803</v>
      </c>
      <c r="K88" s="799" t="s">
        <v>337</v>
      </c>
      <c r="L88" s="790">
        <v>9810</v>
      </c>
      <c r="M88" s="790">
        <v>9810</v>
      </c>
      <c r="N88" s="792"/>
      <c r="O88" s="792"/>
      <c r="P88" s="792"/>
      <c r="Q88" s="792"/>
      <c r="R88" s="792"/>
      <c r="S88" s="792"/>
      <c r="T88" s="792"/>
      <c r="U88" s="1409" t="s">
        <v>1665</v>
      </c>
    </row>
    <row r="89" spans="1:21" ht="79.5">
      <c r="A89" s="790" t="s">
        <v>812</v>
      </c>
      <c r="B89" s="790">
        <v>14</v>
      </c>
      <c r="C89" s="790">
        <v>23.1</v>
      </c>
      <c r="D89" s="1421">
        <v>0.8</v>
      </c>
      <c r="E89" s="791" t="s">
        <v>797</v>
      </c>
      <c r="F89" s="790" t="s">
        <v>490</v>
      </c>
      <c r="G89" s="790" t="s">
        <v>1322</v>
      </c>
      <c r="H89" s="790" t="s">
        <v>1666</v>
      </c>
      <c r="I89" s="791" t="s">
        <v>531</v>
      </c>
      <c r="J89" s="790" t="s">
        <v>803</v>
      </c>
      <c r="K89" s="799" t="s">
        <v>337</v>
      </c>
      <c r="L89" s="790">
        <v>7200</v>
      </c>
      <c r="M89" s="792">
        <v>5334</v>
      </c>
      <c r="N89" s="792"/>
      <c r="O89" s="792"/>
      <c r="P89" s="792"/>
      <c r="Q89" s="792"/>
      <c r="R89" s="792"/>
      <c r="S89" s="792">
        <v>1866</v>
      </c>
      <c r="T89" s="792"/>
      <c r="U89" s="1409" t="s">
        <v>1667</v>
      </c>
    </row>
    <row r="90" spans="1:21" ht="79.5">
      <c r="A90" s="790" t="s">
        <v>813</v>
      </c>
      <c r="B90" s="790">
        <v>33</v>
      </c>
      <c r="C90" s="790">
        <v>16.1</v>
      </c>
      <c r="D90" s="1421">
        <v>0.9</v>
      </c>
      <c r="E90" s="791" t="s">
        <v>797</v>
      </c>
      <c r="F90" s="790" t="s">
        <v>490</v>
      </c>
      <c r="G90" s="790" t="s">
        <v>1322</v>
      </c>
      <c r="H90" s="790" t="s">
        <v>29</v>
      </c>
      <c r="I90" s="791" t="s">
        <v>531</v>
      </c>
      <c r="J90" s="790" t="s">
        <v>803</v>
      </c>
      <c r="K90" s="799" t="s">
        <v>337</v>
      </c>
      <c r="L90" s="790">
        <v>7200</v>
      </c>
      <c r="M90" s="792">
        <v>7200</v>
      </c>
      <c r="N90" s="792"/>
      <c r="O90" s="792"/>
      <c r="P90" s="792"/>
      <c r="Q90" s="792"/>
      <c r="R90" s="792"/>
      <c r="S90" s="792"/>
      <c r="T90" s="792"/>
      <c r="U90" s="1409" t="s">
        <v>1668</v>
      </c>
    </row>
    <row r="91" spans="1:21" ht="79.5">
      <c r="A91" s="790" t="s">
        <v>813</v>
      </c>
      <c r="B91" s="790">
        <v>35</v>
      </c>
      <c r="C91" s="790">
        <v>11.4</v>
      </c>
      <c r="D91" s="1421">
        <v>0.9</v>
      </c>
      <c r="E91" s="791" t="s">
        <v>797</v>
      </c>
      <c r="F91" s="790" t="s">
        <v>490</v>
      </c>
      <c r="G91" s="790" t="s">
        <v>1322</v>
      </c>
      <c r="H91" s="790" t="s">
        <v>29</v>
      </c>
      <c r="I91" s="791" t="s">
        <v>531</v>
      </c>
      <c r="J91" s="790" t="s">
        <v>803</v>
      </c>
      <c r="K91" s="799" t="s">
        <v>337</v>
      </c>
      <c r="L91" s="790">
        <v>7200</v>
      </c>
      <c r="M91" s="792">
        <v>7200</v>
      </c>
      <c r="N91" s="792"/>
      <c r="O91" s="792"/>
      <c r="P91" s="792"/>
      <c r="Q91" s="792"/>
      <c r="R91" s="792"/>
      <c r="S91" s="792"/>
      <c r="T91" s="792"/>
      <c r="U91" s="1409" t="s">
        <v>1669</v>
      </c>
    </row>
    <row r="92" spans="1:21" ht="79.5">
      <c r="A92" s="790" t="s">
        <v>813</v>
      </c>
      <c r="B92" s="790">
        <v>37</v>
      </c>
      <c r="C92" s="790">
        <v>3.6</v>
      </c>
      <c r="D92" s="1421">
        <v>0.9</v>
      </c>
      <c r="E92" s="791" t="s">
        <v>797</v>
      </c>
      <c r="F92" s="790" t="s">
        <v>490</v>
      </c>
      <c r="G92" s="790" t="s">
        <v>1322</v>
      </c>
      <c r="H92" s="790" t="s">
        <v>1670</v>
      </c>
      <c r="I92" s="791" t="s">
        <v>531</v>
      </c>
      <c r="J92" s="790" t="s">
        <v>803</v>
      </c>
      <c r="K92" s="799" t="s">
        <v>337</v>
      </c>
      <c r="L92" s="790">
        <v>7830</v>
      </c>
      <c r="M92" s="792">
        <v>5580</v>
      </c>
      <c r="N92" s="792">
        <v>2250</v>
      </c>
      <c r="O92" s="792"/>
      <c r="P92" s="792"/>
      <c r="Q92" s="792"/>
      <c r="R92" s="792"/>
      <c r="S92" s="792"/>
      <c r="T92" s="792"/>
      <c r="U92" s="1409" t="s">
        <v>1671</v>
      </c>
    </row>
    <row r="93" spans="1:21" ht="17.25">
      <c r="A93" s="1415" t="s">
        <v>282</v>
      </c>
      <c r="B93" s="790"/>
      <c r="C93" s="790"/>
      <c r="D93" s="1423">
        <f>D92+D91+D90+D89+D88+D87+D86+D85+D84+D83+D82+D81</f>
        <v>10.800000000000002</v>
      </c>
      <c r="E93" s="791"/>
      <c r="F93" s="790"/>
      <c r="G93" s="790"/>
      <c r="H93" s="790"/>
      <c r="I93" s="791"/>
      <c r="J93" s="790"/>
      <c r="K93" s="799"/>
      <c r="L93" s="790"/>
      <c r="M93" s="792"/>
      <c r="N93" s="792"/>
      <c r="O93" s="792"/>
      <c r="P93" s="792"/>
      <c r="Q93" s="792"/>
      <c r="R93" s="792"/>
      <c r="S93" s="792"/>
      <c r="T93" s="792"/>
      <c r="U93" s="1409"/>
    </row>
    <row r="94" spans="1:21" ht="20.25">
      <c r="A94" s="1417" t="s">
        <v>516</v>
      </c>
      <c r="B94" s="1345"/>
      <c r="C94" s="1345"/>
      <c r="D94" s="1418">
        <f>D93+D79+D73+D62+D53+D42+D35+D26</f>
        <v>44.7</v>
      </c>
      <c r="E94" s="1345"/>
      <c r="F94" s="1345"/>
      <c r="G94" s="1345"/>
      <c r="H94" s="1345"/>
      <c r="I94" s="1345"/>
      <c r="J94" s="1345"/>
      <c r="K94" s="1345"/>
      <c r="L94" s="1419" t="e">
        <f>#REF!+#REF!+#REF!+L92+L86+L78+L71+L62+L51+L36</f>
        <v>#REF!</v>
      </c>
      <c r="M94" s="1419" t="e">
        <f>#REF!+#REF!+#REF!+M92+M86+M78+M71+M62+M51+M36</f>
        <v>#REF!</v>
      </c>
      <c r="N94" s="1419" t="e">
        <f>#REF!+#REF!+#REF!+N92+N86+N78+N71+N62+N51+N36</f>
        <v>#REF!</v>
      </c>
      <c r="O94" s="1419" t="e">
        <f>#REF!+#REF!+#REF!+O92+O86+O78+O71+O62+O51+O36</f>
        <v>#REF!</v>
      </c>
      <c r="P94" s="1419" t="e">
        <f>#REF!+#REF!+#REF!+P92+P86+P78+P71+P62+P51+P36</f>
        <v>#REF!</v>
      </c>
      <c r="Q94" s="1419" t="e">
        <f>#REF!+#REF!+#REF!+Q92+Q86+Q78+Q71+Q62+Q51+Q36</f>
        <v>#REF!</v>
      </c>
      <c r="R94" s="1419" t="e">
        <f>#REF!+#REF!+#REF!+R92+R86+R78+R71+R62+R51+R36</f>
        <v>#REF!</v>
      </c>
      <c r="S94" s="1419" t="e">
        <f>#REF!+#REF!+#REF!+S92+S86+S78+S71+S62+S51+S36</f>
        <v>#REF!</v>
      </c>
      <c r="T94" s="1419" t="e">
        <f>#REF!+#REF!+#REF!+T92+T86+T78+T71+T62+T51+T36</f>
        <v>#REF!</v>
      </c>
      <c r="U94" s="1420"/>
    </row>
  </sheetData>
  <sheetProtection/>
  <mergeCells count="56">
    <mergeCell ref="A23:U23"/>
    <mergeCell ref="F19:F21"/>
    <mergeCell ref="G19:G21"/>
    <mergeCell ref="E19:E21"/>
    <mergeCell ref="M19:T20"/>
    <mergeCell ref="U19:U21"/>
    <mergeCell ref="I19:I21"/>
    <mergeCell ref="J19:J21"/>
    <mergeCell ref="K19:K21"/>
    <mergeCell ref="L19:L21"/>
    <mergeCell ref="A19:A21"/>
    <mergeCell ref="B19:B21"/>
    <mergeCell ref="C19:C21"/>
    <mergeCell ref="D19:D21"/>
    <mergeCell ref="H19:H21"/>
    <mergeCell ref="A18:B18"/>
    <mergeCell ref="C18:M18"/>
    <mergeCell ref="C16:M16"/>
    <mergeCell ref="E6:E8"/>
    <mergeCell ref="F6:F8"/>
    <mergeCell ref="N16:Q16"/>
    <mergeCell ref="A17:B17"/>
    <mergeCell ref="C17:M17"/>
    <mergeCell ref="N17:R17"/>
    <mergeCell ref="A10:T10"/>
    <mergeCell ref="I6:J6"/>
    <mergeCell ref="K6:K8"/>
    <mergeCell ref="A5:B5"/>
    <mergeCell ref="A6:A8"/>
    <mergeCell ref="B6:B8"/>
    <mergeCell ref="C6:C8"/>
    <mergeCell ref="G6:G8"/>
    <mergeCell ref="H6:H8"/>
    <mergeCell ref="D6:D8"/>
    <mergeCell ref="I7:I8"/>
    <mergeCell ref="J7:J8"/>
    <mergeCell ref="M7:M8"/>
    <mergeCell ref="N7:T7"/>
    <mergeCell ref="L6:L8"/>
    <mergeCell ref="M6:T6"/>
    <mergeCell ref="A4:B4"/>
    <mergeCell ref="D4:N4"/>
    <mergeCell ref="N2:T2"/>
    <mergeCell ref="A3:B3"/>
    <mergeCell ref="D3:M3"/>
    <mergeCell ref="N3:T3"/>
    <mergeCell ref="A2:B2"/>
    <mergeCell ref="H2:K2"/>
    <mergeCell ref="P4:T4"/>
    <mergeCell ref="A27:U27"/>
    <mergeCell ref="A36:U36"/>
    <mergeCell ref="A43:U43"/>
    <mergeCell ref="A54:U54"/>
    <mergeCell ref="A74:U74"/>
    <mergeCell ref="A80:U80"/>
    <mergeCell ref="A63:U6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2:S214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8.7109375" style="0" customWidth="1"/>
    <col min="7" max="7" width="14.28125" style="0" customWidth="1"/>
    <col min="8" max="8" width="15.7109375" style="0" customWidth="1"/>
    <col min="9" max="9" width="13.8515625" style="0" customWidth="1"/>
    <col min="10" max="10" width="11.8515625" style="0" customWidth="1"/>
    <col min="11" max="11" width="12.421875" style="0" customWidth="1"/>
    <col min="12" max="12" width="17.8515625" style="0" customWidth="1"/>
  </cols>
  <sheetData>
    <row r="2" spans="1:18" ht="15">
      <c r="A2" s="35"/>
      <c r="B2" s="35"/>
      <c r="C2" s="35"/>
      <c r="D2" s="35"/>
      <c r="E2" s="35"/>
      <c r="F2" s="35"/>
      <c r="G2" s="35"/>
      <c r="H2" s="35"/>
      <c r="I2" s="2430" t="s">
        <v>145</v>
      </c>
      <c r="J2" s="2430"/>
      <c r="K2" s="35"/>
      <c r="L2" s="35"/>
      <c r="M2" s="35"/>
      <c r="N2" s="35"/>
      <c r="O2" s="35"/>
      <c r="P2" s="35"/>
      <c r="Q2" s="35"/>
      <c r="R2" s="35"/>
    </row>
    <row r="3" spans="1:18" ht="15">
      <c r="A3" s="35"/>
      <c r="B3" s="35"/>
      <c r="C3" s="35"/>
      <c r="D3" s="35"/>
      <c r="E3" s="2430" t="s">
        <v>538</v>
      </c>
      <c r="F3" s="2430"/>
      <c r="G3" s="2430"/>
      <c r="H3" s="2430"/>
      <c r="I3" s="2430"/>
      <c r="J3" s="2430"/>
      <c r="K3" s="2430"/>
      <c r="L3" s="2430"/>
      <c r="M3" s="2430"/>
      <c r="N3" s="35"/>
      <c r="O3" s="35"/>
      <c r="P3" s="35"/>
      <c r="Q3" s="35"/>
      <c r="R3" s="35"/>
    </row>
    <row r="4" spans="1:18" ht="15">
      <c r="A4" s="35"/>
      <c r="B4" s="35"/>
      <c r="C4" s="35"/>
      <c r="D4" s="35"/>
      <c r="E4" s="2430" t="s">
        <v>2098</v>
      </c>
      <c r="F4" s="2430"/>
      <c r="G4" s="2430"/>
      <c r="H4" s="2430"/>
      <c r="I4" s="2430"/>
      <c r="J4" s="2430"/>
      <c r="K4" s="2430"/>
      <c r="L4" s="2430"/>
      <c r="M4" s="2430"/>
      <c r="N4" s="35"/>
      <c r="O4" s="35"/>
      <c r="P4" s="35"/>
      <c r="Q4" s="35"/>
      <c r="R4" s="35"/>
    </row>
    <row r="5" spans="1:18" ht="14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4.25">
      <c r="A6" s="2670" t="s">
        <v>539</v>
      </c>
      <c r="B6" s="2696" t="s">
        <v>148</v>
      </c>
      <c r="C6" s="2699" t="s">
        <v>149</v>
      </c>
      <c r="D6" s="2699" t="s">
        <v>150</v>
      </c>
      <c r="E6" s="2673" t="s">
        <v>540</v>
      </c>
      <c r="F6" s="2673" t="s">
        <v>508</v>
      </c>
      <c r="G6" s="2670" t="s">
        <v>541</v>
      </c>
      <c r="H6" s="2670" t="s">
        <v>285</v>
      </c>
      <c r="I6" s="2676" t="s">
        <v>155</v>
      </c>
      <c r="J6" s="2678"/>
      <c r="K6" s="2693" t="s">
        <v>156</v>
      </c>
      <c r="L6" s="2670" t="s">
        <v>157</v>
      </c>
      <c r="M6" s="2676" t="s">
        <v>542</v>
      </c>
      <c r="N6" s="2677"/>
      <c r="O6" s="2677"/>
      <c r="P6" s="2677"/>
      <c r="Q6" s="2677"/>
      <c r="R6" s="2678"/>
    </row>
    <row r="7" spans="1:18" ht="15" thickBot="1">
      <c r="A7" s="2671"/>
      <c r="B7" s="2697"/>
      <c r="C7" s="2700"/>
      <c r="D7" s="2700"/>
      <c r="E7" s="2674"/>
      <c r="F7" s="2674"/>
      <c r="G7" s="2671"/>
      <c r="H7" s="2671"/>
      <c r="I7" s="2670" t="s">
        <v>160</v>
      </c>
      <c r="J7" s="2670" t="s">
        <v>543</v>
      </c>
      <c r="K7" s="2694"/>
      <c r="L7" s="2671"/>
      <c r="M7" s="2670" t="s">
        <v>544</v>
      </c>
      <c r="N7" s="2676" t="s">
        <v>545</v>
      </c>
      <c r="O7" s="2677"/>
      <c r="P7" s="2677"/>
      <c r="Q7" s="2678"/>
      <c r="R7" s="2670" t="s">
        <v>546</v>
      </c>
    </row>
    <row r="8" spans="1:18" ht="14.25">
      <c r="A8" s="2671"/>
      <c r="B8" s="2697"/>
      <c r="C8" s="2700"/>
      <c r="D8" s="2700"/>
      <c r="E8" s="2674"/>
      <c r="F8" s="2674"/>
      <c r="G8" s="2671"/>
      <c r="H8" s="2671"/>
      <c r="I8" s="2671"/>
      <c r="J8" s="2671"/>
      <c r="K8" s="2694"/>
      <c r="L8" s="2671"/>
      <c r="M8" s="2671"/>
      <c r="N8" s="2691" t="s">
        <v>168</v>
      </c>
      <c r="O8" s="2691" t="s">
        <v>448</v>
      </c>
      <c r="P8" s="2691" t="s">
        <v>259</v>
      </c>
      <c r="Q8" s="2691" t="s">
        <v>396</v>
      </c>
      <c r="R8" s="2671"/>
    </row>
    <row r="9" spans="1:18" ht="15" thickBot="1">
      <c r="A9" s="2672"/>
      <c r="B9" s="2698"/>
      <c r="C9" s="2701"/>
      <c r="D9" s="2701"/>
      <c r="E9" s="2675"/>
      <c r="F9" s="2675"/>
      <c r="G9" s="2672"/>
      <c r="H9" s="2672"/>
      <c r="I9" s="2672"/>
      <c r="J9" s="2672"/>
      <c r="K9" s="2695"/>
      <c r="L9" s="2672"/>
      <c r="M9" s="2672"/>
      <c r="N9" s="2692"/>
      <c r="O9" s="2692"/>
      <c r="P9" s="2692"/>
      <c r="Q9" s="2692"/>
      <c r="R9" s="2672"/>
    </row>
    <row r="10" spans="1:18" ht="14.25">
      <c r="A10" s="418">
        <v>1</v>
      </c>
      <c r="B10" s="445">
        <v>2</v>
      </c>
      <c r="C10" s="444">
        <v>3</v>
      </c>
      <c r="D10" s="446">
        <v>4</v>
      </c>
      <c r="E10" s="418">
        <v>5</v>
      </c>
      <c r="F10" s="447">
        <v>6</v>
      </c>
      <c r="G10" s="418">
        <v>7</v>
      </c>
      <c r="H10" s="447">
        <v>8</v>
      </c>
      <c r="I10" s="418">
        <v>9</v>
      </c>
      <c r="J10" s="447">
        <v>10</v>
      </c>
      <c r="K10" s="444">
        <v>11</v>
      </c>
      <c r="L10" s="447">
        <v>12</v>
      </c>
      <c r="M10" s="418">
        <v>13</v>
      </c>
      <c r="N10" s="446">
        <v>14</v>
      </c>
      <c r="O10" s="444">
        <v>15</v>
      </c>
      <c r="P10" s="444">
        <v>16</v>
      </c>
      <c r="Q10" s="444">
        <v>17</v>
      </c>
      <c r="R10" s="448">
        <v>18</v>
      </c>
    </row>
    <row r="11" spans="1:18" ht="15">
      <c r="A11" s="2702" t="s">
        <v>547</v>
      </c>
      <c r="B11" s="2703"/>
      <c r="C11" s="2703"/>
      <c r="D11" s="2703"/>
      <c r="E11" s="2703"/>
      <c r="F11" s="2703"/>
      <c r="G11" s="2703"/>
      <c r="H11" s="2703"/>
      <c r="I11" s="2703"/>
      <c r="J11" s="2703"/>
      <c r="K11" s="2703"/>
      <c r="L11" s="2703"/>
      <c r="M11" s="2703"/>
      <c r="N11" s="2703"/>
      <c r="O11" s="2703"/>
      <c r="P11" s="2703"/>
      <c r="Q11" s="2703"/>
      <c r="R11" s="2704"/>
    </row>
    <row r="12" spans="1:18" ht="15">
      <c r="A12" s="1094" t="s">
        <v>1265</v>
      </c>
      <c r="B12" s="438">
        <v>1</v>
      </c>
      <c r="C12" s="70">
        <v>375</v>
      </c>
      <c r="D12" s="439">
        <v>10.1</v>
      </c>
      <c r="E12" s="693">
        <v>1</v>
      </c>
      <c r="F12" s="440" t="s">
        <v>560</v>
      </c>
      <c r="G12" s="131" t="s">
        <v>978</v>
      </c>
      <c r="H12" s="440" t="s">
        <v>1263</v>
      </c>
      <c r="I12" s="498" t="s">
        <v>398</v>
      </c>
      <c r="J12" s="440" t="s">
        <v>398</v>
      </c>
      <c r="K12" s="70" t="s">
        <v>549</v>
      </c>
      <c r="L12" s="440" t="s">
        <v>550</v>
      </c>
      <c r="M12" s="694">
        <v>2.5</v>
      </c>
      <c r="N12" s="695">
        <v>2.5</v>
      </c>
      <c r="O12" s="1095"/>
      <c r="P12" s="70"/>
      <c r="Q12" s="507"/>
      <c r="R12" s="499"/>
    </row>
    <row r="13" spans="1:18" ht="15">
      <c r="A13" s="1096"/>
      <c r="B13" s="438">
        <v>2</v>
      </c>
      <c r="C13" s="70">
        <v>376</v>
      </c>
      <c r="D13" s="439">
        <v>11.1</v>
      </c>
      <c r="E13" s="693">
        <v>1</v>
      </c>
      <c r="F13" s="440" t="s">
        <v>560</v>
      </c>
      <c r="G13" s="131" t="s">
        <v>978</v>
      </c>
      <c r="H13" s="440" t="s">
        <v>1263</v>
      </c>
      <c r="I13" s="498" t="s">
        <v>401</v>
      </c>
      <c r="J13" s="440" t="s">
        <v>398</v>
      </c>
      <c r="K13" s="70" t="s">
        <v>549</v>
      </c>
      <c r="L13" s="440" t="s">
        <v>550</v>
      </c>
      <c r="M13" s="694">
        <v>2.5</v>
      </c>
      <c r="N13" s="695">
        <v>2.5</v>
      </c>
      <c r="O13" s="1095"/>
      <c r="P13" s="70"/>
      <c r="Q13" s="507"/>
      <c r="R13" s="499"/>
    </row>
    <row r="14" spans="1:18" ht="15">
      <c r="A14" s="497"/>
      <c r="B14" s="438">
        <v>3</v>
      </c>
      <c r="C14" s="70">
        <v>378</v>
      </c>
      <c r="D14" s="439">
        <v>14.3</v>
      </c>
      <c r="E14" s="693">
        <v>1</v>
      </c>
      <c r="F14" s="440" t="s">
        <v>560</v>
      </c>
      <c r="G14" s="131" t="s">
        <v>978</v>
      </c>
      <c r="H14" s="440" t="s">
        <v>1263</v>
      </c>
      <c r="I14" s="498" t="s">
        <v>401</v>
      </c>
      <c r="J14" s="440" t="s">
        <v>398</v>
      </c>
      <c r="K14" s="70" t="s">
        <v>549</v>
      </c>
      <c r="L14" s="440" t="s">
        <v>550</v>
      </c>
      <c r="M14" s="694">
        <v>2.5</v>
      </c>
      <c r="N14" s="695">
        <v>2.5</v>
      </c>
      <c r="O14" s="1095"/>
      <c r="P14" s="70"/>
      <c r="Q14" s="507"/>
      <c r="R14" s="499"/>
    </row>
    <row r="15" spans="1:18" ht="15">
      <c r="A15" s="497"/>
      <c r="B15" s="438">
        <v>4</v>
      </c>
      <c r="C15" s="70">
        <v>379</v>
      </c>
      <c r="D15" s="439">
        <v>10.2</v>
      </c>
      <c r="E15" s="693">
        <v>1</v>
      </c>
      <c r="F15" s="440" t="s">
        <v>560</v>
      </c>
      <c r="G15" s="131" t="s">
        <v>978</v>
      </c>
      <c r="H15" s="440" t="s">
        <v>1263</v>
      </c>
      <c r="I15" s="498" t="s">
        <v>401</v>
      </c>
      <c r="J15" s="440" t="s">
        <v>398</v>
      </c>
      <c r="K15" s="70" t="s">
        <v>549</v>
      </c>
      <c r="L15" s="440" t="s">
        <v>550</v>
      </c>
      <c r="M15" s="694">
        <v>2.5</v>
      </c>
      <c r="N15" s="695">
        <v>2.5</v>
      </c>
      <c r="O15" s="1095"/>
      <c r="P15" s="70"/>
      <c r="Q15" s="507"/>
      <c r="R15" s="499"/>
    </row>
    <row r="16" spans="1:18" ht="15">
      <c r="A16" s="497"/>
      <c r="B16" s="438">
        <v>5</v>
      </c>
      <c r="C16" s="70">
        <v>379</v>
      </c>
      <c r="D16" s="439">
        <v>11.1</v>
      </c>
      <c r="E16" s="693">
        <v>1</v>
      </c>
      <c r="F16" s="440" t="s">
        <v>560</v>
      </c>
      <c r="G16" s="131" t="s">
        <v>978</v>
      </c>
      <c r="H16" s="440" t="s">
        <v>1263</v>
      </c>
      <c r="I16" s="498" t="s">
        <v>401</v>
      </c>
      <c r="J16" s="440" t="s">
        <v>398</v>
      </c>
      <c r="K16" s="70" t="s">
        <v>549</v>
      </c>
      <c r="L16" s="440" t="s">
        <v>550</v>
      </c>
      <c r="M16" s="694">
        <v>2.5</v>
      </c>
      <c r="N16" s="695">
        <v>2.5</v>
      </c>
      <c r="O16" s="1095"/>
      <c r="P16" s="70"/>
      <c r="Q16" s="507"/>
      <c r="R16" s="499"/>
    </row>
    <row r="17" spans="1:18" ht="15">
      <c r="A17" s="497"/>
      <c r="B17" s="438">
        <v>6</v>
      </c>
      <c r="C17" s="70">
        <v>379</v>
      </c>
      <c r="D17" s="439">
        <v>18.3</v>
      </c>
      <c r="E17" s="693">
        <v>0.5</v>
      </c>
      <c r="F17" s="440" t="s">
        <v>560</v>
      </c>
      <c r="G17" s="131" t="s">
        <v>978</v>
      </c>
      <c r="H17" s="440" t="s">
        <v>1263</v>
      </c>
      <c r="I17" s="498" t="s">
        <v>401</v>
      </c>
      <c r="J17" s="440" t="s">
        <v>398</v>
      </c>
      <c r="K17" s="70" t="s">
        <v>549</v>
      </c>
      <c r="L17" s="440" t="s">
        <v>550</v>
      </c>
      <c r="M17" s="694">
        <v>1.25</v>
      </c>
      <c r="N17" s="695">
        <v>1.25</v>
      </c>
      <c r="O17" s="1095"/>
      <c r="P17" s="70"/>
      <c r="Q17" s="507"/>
      <c r="R17" s="499"/>
    </row>
    <row r="18" spans="1:18" ht="15">
      <c r="A18" s="497"/>
      <c r="B18" s="438">
        <v>7</v>
      </c>
      <c r="C18" s="70">
        <v>401</v>
      </c>
      <c r="D18" s="439">
        <v>11.6</v>
      </c>
      <c r="E18" s="693">
        <v>1</v>
      </c>
      <c r="F18" s="440" t="s">
        <v>560</v>
      </c>
      <c r="G18" s="131" t="s">
        <v>978</v>
      </c>
      <c r="H18" s="440" t="s">
        <v>1263</v>
      </c>
      <c r="I18" s="498" t="s">
        <v>401</v>
      </c>
      <c r="J18" s="440" t="s">
        <v>398</v>
      </c>
      <c r="K18" s="70" t="s">
        <v>549</v>
      </c>
      <c r="L18" s="440" t="s">
        <v>550</v>
      </c>
      <c r="M18" s="694">
        <v>2.5</v>
      </c>
      <c r="N18" s="695">
        <v>2.5</v>
      </c>
      <c r="O18" s="1095"/>
      <c r="P18" s="70"/>
      <c r="Q18" s="507"/>
      <c r="R18" s="499"/>
    </row>
    <row r="19" spans="1:18" ht="15">
      <c r="A19" s="497"/>
      <c r="B19" s="438">
        <v>8</v>
      </c>
      <c r="C19" s="70">
        <v>402</v>
      </c>
      <c r="D19" s="439">
        <v>4.4</v>
      </c>
      <c r="E19" s="693">
        <v>1</v>
      </c>
      <c r="F19" s="440" t="s">
        <v>560</v>
      </c>
      <c r="G19" s="131" t="s">
        <v>979</v>
      </c>
      <c r="H19" s="440" t="s">
        <v>1263</v>
      </c>
      <c r="I19" s="498" t="s">
        <v>401</v>
      </c>
      <c r="J19" s="440" t="s">
        <v>398</v>
      </c>
      <c r="K19" s="70" t="s">
        <v>549</v>
      </c>
      <c r="L19" s="440" t="s">
        <v>550</v>
      </c>
      <c r="M19" s="694">
        <v>2.5</v>
      </c>
      <c r="N19" s="695">
        <v>2.5</v>
      </c>
      <c r="O19" s="1095"/>
      <c r="P19" s="70"/>
      <c r="Q19" s="507"/>
      <c r="R19" s="499"/>
    </row>
    <row r="20" spans="1:18" ht="15">
      <c r="A20" s="497"/>
      <c r="B20" s="438">
        <v>9</v>
      </c>
      <c r="C20" s="70">
        <v>402</v>
      </c>
      <c r="D20" s="439">
        <v>12.3</v>
      </c>
      <c r="E20" s="693">
        <v>1</v>
      </c>
      <c r="F20" s="440" t="s">
        <v>560</v>
      </c>
      <c r="G20" s="131" t="s">
        <v>979</v>
      </c>
      <c r="H20" s="440" t="s">
        <v>1263</v>
      </c>
      <c r="I20" s="498" t="s">
        <v>401</v>
      </c>
      <c r="J20" s="440" t="s">
        <v>398</v>
      </c>
      <c r="K20" s="70" t="s">
        <v>549</v>
      </c>
      <c r="L20" s="440" t="s">
        <v>550</v>
      </c>
      <c r="M20" s="694">
        <v>2.5</v>
      </c>
      <c r="N20" s="695">
        <v>2.5</v>
      </c>
      <c r="O20" s="1095"/>
      <c r="P20" s="70"/>
      <c r="Q20" s="507"/>
      <c r="R20" s="499"/>
    </row>
    <row r="21" spans="1:18" ht="15">
      <c r="A21" s="497"/>
      <c r="B21" s="438">
        <v>10</v>
      </c>
      <c r="C21" s="70">
        <v>403</v>
      </c>
      <c r="D21" s="439">
        <v>10.1</v>
      </c>
      <c r="E21" s="693">
        <v>1</v>
      </c>
      <c r="F21" s="440" t="s">
        <v>560</v>
      </c>
      <c r="G21" s="131" t="s">
        <v>978</v>
      </c>
      <c r="H21" s="440" t="s">
        <v>1263</v>
      </c>
      <c r="I21" s="498" t="s">
        <v>398</v>
      </c>
      <c r="J21" s="440" t="s">
        <v>398</v>
      </c>
      <c r="K21" s="70" t="s">
        <v>549</v>
      </c>
      <c r="L21" s="440" t="s">
        <v>550</v>
      </c>
      <c r="M21" s="694">
        <v>2.5</v>
      </c>
      <c r="N21" s="695">
        <v>2.5</v>
      </c>
      <c r="O21" s="1095"/>
      <c r="P21" s="70"/>
      <c r="Q21" s="507"/>
      <c r="R21" s="499"/>
    </row>
    <row r="22" spans="1:18" ht="15">
      <c r="A22" s="497"/>
      <c r="B22" s="438">
        <v>11</v>
      </c>
      <c r="C22" s="70">
        <v>403</v>
      </c>
      <c r="D22" s="439">
        <v>20.1</v>
      </c>
      <c r="E22" s="693">
        <v>1</v>
      </c>
      <c r="F22" s="440" t="s">
        <v>560</v>
      </c>
      <c r="G22" s="131" t="s">
        <v>979</v>
      </c>
      <c r="H22" s="440" t="s">
        <v>1263</v>
      </c>
      <c r="I22" s="498" t="s">
        <v>398</v>
      </c>
      <c r="J22" s="440" t="s">
        <v>398</v>
      </c>
      <c r="K22" s="70" t="s">
        <v>549</v>
      </c>
      <c r="L22" s="440" t="s">
        <v>550</v>
      </c>
      <c r="M22" s="694">
        <v>2.5</v>
      </c>
      <c r="N22" s="695">
        <v>2.5</v>
      </c>
      <c r="O22" s="1095"/>
      <c r="P22" s="70"/>
      <c r="Q22" s="507"/>
      <c r="R22" s="499"/>
    </row>
    <row r="23" spans="1:18" ht="15">
      <c r="A23" s="497"/>
      <c r="B23" s="438">
        <v>12</v>
      </c>
      <c r="C23" s="70">
        <v>404</v>
      </c>
      <c r="D23" s="439">
        <v>11.2</v>
      </c>
      <c r="E23" s="693">
        <v>1</v>
      </c>
      <c r="F23" s="440" t="s">
        <v>560</v>
      </c>
      <c r="G23" s="131" t="s">
        <v>978</v>
      </c>
      <c r="H23" s="440" t="s">
        <v>1263</v>
      </c>
      <c r="I23" s="498" t="s">
        <v>401</v>
      </c>
      <c r="J23" s="440" t="s">
        <v>398</v>
      </c>
      <c r="K23" s="70" t="s">
        <v>549</v>
      </c>
      <c r="L23" s="440" t="s">
        <v>550</v>
      </c>
      <c r="M23" s="694">
        <v>2.5</v>
      </c>
      <c r="N23" s="695">
        <v>2.5</v>
      </c>
      <c r="O23" s="1095"/>
      <c r="P23" s="70"/>
      <c r="Q23" s="507"/>
      <c r="R23" s="499"/>
    </row>
    <row r="24" spans="1:18" ht="15">
      <c r="A24" s="497"/>
      <c r="B24" s="438">
        <v>13</v>
      </c>
      <c r="C24" s="70">
        <v>404</v>
      </c>
      <c r="D24" s="439">
        <v>16.2</v>
      </c>
      <c r="E24" s="693">
        <v>1</v>
      </c>
      <c r="F24" s="440" t="s">
        <v>560</v>
      </c>
      <c r="G24" s="131" t="s">
        <v>978</v>
      </c>
      <c r="H24" s="440" t="s">
        <v>1263</v>
      </c>
      <c r="I24" s="498" t="s">
        <v>401</v>
      </c>
      <c r="J24" s="440" t="s">
        <v>398</v>
      </c>
      <c r="K24" s="70" t="s">
        <v>549</v>
      </c>
      <c r="L24" s="440" t="s">
        <v>550</v>
      </c>
      <c r="M24" s="694">
        <v>2.5</v>
      </c>
      <c r="N24" s="695">
        <v>2.5</v>
      </c>
      <c r="O24" s="1095"/>
      <c r="P24" s="70"/>
      <c r="Q24" s="507"/>
      <c r="R24" s="499"/>
    </row>
    <row r="25" spans="1:18" ht="15">
      <c r="A25" s="497"/>
      <c r="B25" s="438">
        <v>14</v>
      </c>
      <c r="C25" s="70">
        <v>404</v>
      </c>
      <c r="D25" s="439">
        <v>19.1</v>
      </c>
      <c r="E25" s="693">
        <v>1</v>
      </c>
      <c r="F25" s="440" t="s">
        <v>560</v>
      </c>
      <c r="G25" s="131" t="s">
        <v>979</v>
      </c>
      <c r="H25" s="440" t="s">
        <v>1263</v>
      </c>
      <c r="I25" s="498" t="s">
        <v>398</v>
      </c>
      <c r="J25" s="440" t="s">
        <v>398</v>
      </c>
      <c r="K25" s="70" t="s">
        <v>549</v>
      </c>
      <c r="L25" s="440" t="s">
        <v>550</v>
      </c>
      <c r="M25" s="694">
        <v>2.5</v>
      </c>
      <c r="N25" s="695">
        <v>2.5</v>
      </c>
      <c r="O25" s="1095"/>
      <c r="P25" s="70"/>
      <c r="Q25" s="507"/>
      <c r="R25" s="499"/>
    </row>
    <row r="26" spans="1:18" ht="15">
      <c r="A26" s="497"/>
      <c r="B26" s="438">
        <v>15</v>
      </c>
      <c r="C26" s="70">
        <v>404</v>
      </c>
      <c r="D26" s="439">
        <v>22.1</v>
      </c>
      <c r="E26" s="693">
        <v>1</v>
      </c>
      <c r="F26" s="440" t="s">
        <v>560</v>
      </c>
      <c r="G26" s="131" t="s">
        <v>979</v>
      </c>
      <c r="H26" s="440" t="s">
        <v>1263</v>
      </c>
      <c r="I26" s="498" t="s">
        <v>398</v>
      </c>
      <c r="J26" s="440" t="s">
        <v>398</v>
      </c>
      <c r="K26" s="70" t="s">
        <v>549</v>
      </c>
      <c r="L26" s="440" t="s">
        <v>550</v>
      </c>
      <c r="M26" s="694">
        <v>2.5</v>
      </c>
      <c r="N26" s="695">
        <v>2.5</v>
      </c>
      <c r="O26" s="1095"/>
      <c r="P26" s="70"/>
      <c r="Q26" s="507"/>
      <c r="R26" s="499"/>
    </row>
    <row r="27" spans="1:18" ht="15">
      <c r="A27" s="497"/>
      <c r="B27" s="1101">
        <v>16</v>
      </c>
      <c r="C27" s="102">
        <v>405</v>
      </c>
      <c r="D27" s="1102">
        <v>19.1</v>
      </c>
      <c r="E27" s="1103">
        <v>1</v>
      </c>
      <c r="F27" s="1104" t="s">
        <v>560</v>
      </c>
      <c r="G27" s="131" t="s">
        <v>979</v>
      </c>
      <c r="H27" s="1104" t="s">
        <v>1263</v>
      </c>
      <c r="I27" s="498" t="s">
        <v>398</v>
      </c>
      <c r="J27" s="1104" t="s">
        <v>398</v>
      </c>
      <c r="K27" s="102" t="s">
        <v>549</v>
      </c>
      <c r="L27" s="1104" t="s">
        <v>550</v>
      </c>
      <c r="M27" s="1105">
        <v>2.5</v>
      </c>
      <c r="N27" s="1106">
        <v>2.5</v>
      </c>
      <c r="O27" s="1107"/>
      <c r="P27" s="102"/>
      <c r="Q27" s="494"/>
      <c r="R27" s="1108"/>
    </row>
    <row r="28" spans="1:18" ht="15">
      <c r="A28" s="497"/>
      <c r="B28" s="438">
        <v>17</v>
      </c>
      <c r="C28" s="70">
        <v>406</v>
      </c>
      <c r="D28" s="439">
        <v>5.3</v>
      </c>
      <c r="E28" s="693">
        <v>1</v>
      </c>
      <c r="F28" s="440" t="s">
        <v>560</v>
      </c>
      <c r="G28" s="131" t="s">
        <v>978</v>
      </c>
      <c r="H28" s="440" t="s">
        <v>1263</v>
      </c>
      <c r="I28" s="498" t="s">
        <v>398</v>
      </c>
      <c r="J28" s="440" t="s">
        <v>398</v>
      </c>
      <c r="K28" s="70" t="s">
        <v>549</v>
      </c>
      <c r="L28" s="440" t="s">
        <v>550</v>
      </c>
      <c r="M28" s="694">
        <v>2.5</v>
      </c>
      <c r="N28" s="695">
        <v>2.5</v>
      </c>
      <c r="O28" s="1095"/>
      <c r="P28" s="70"/>
      <c r="Q28" s="507"/>
      <c r="R28" s="499"/>
    </row>
    <row r="29" spans="1:18" ht="15">
      <c r="A29" s="497"/>
      <c r="B29" s="438">
        <v>18</v>
      </c>
      <c r="C29" s="70">
        <v>406</v>
      </c>
      <c r="D29" s="439">
        <v>12.2</v>
      </c>
      <c r="E29" s="693">
        <v>1</v>
      </c>
      <c r="F29" s="440" t="s">
        <v>560</v>
      </c>
      <c r="G29" s="131" t="s">
        <v>978</v>
      </c>
      <c r="H29" s="440" t="s">
        <v>1263</v>
      </c>
      <c r="I29" s="498" t="s">
        <v>398</v>
      </c>
      <c r="J29" s="440" t="s">
        <v>398</v>
      </c>
      <c r="K29" s="70" t="s">
        <v>549</v>
      </c>
      <c r="L29" s="440" t="s">
        <v>550</v>
      </c>
      <c r="M29" s="694">
        <v>2.5</v>
      </c>
      <c r="N29" s="695">
        <v>2.5</v>
      </c>
      <c r="O29" s="1095"/>
      <c r="P29" s="70"/>
      <c r="Q29" s="507"/>
      <c r="R29" s="499"/>
    </row>
    <row r="30" spans="1:18" ht="15">
      <c r="A30" s="497"/>
      <c r="B30" s="438">
        <v>19</v>
      </c>
      <c r="C30" s="70">
        <v>406</v>
      </c>
      <c r="D30" s="439">
        <v>14.3</v>
      </c>
      <c r="E30" s="693">
        <v>1</v>
      </c>
      <c r="F30" s="440" t="s">
        <v>560</v>
      </c>
      <c r="G30" s="131" t="s">
        <v>979</v>
      </c>
      <c r="H30" s="440" t="s">
        <v>1263</v>
      </c>
      <c r="I30" s="498" t="s">
        <v>401</v>
      </c>
      <c r="J30" s="440" t="s">
        <v>398</v>
      </c>
      <c r="K30" s="70" t="s">
        <v>549</v>
      </c>
      <c r="L30" s="440" t="s">
        <v>550</v>
      </c>
      <c r="M30" s="694">
        <v>2.5</v>
      </c>
      <c r="N30" s="695">
        <v>2.5</v>
      </c>
      <c r="O30" s="1095"/>
      <c r="P30" s="70"/>
      <c r="Q30" s="507"/>
      <c r="R30" s="499"/>
    </row>
    <row r="31" spans="1:18" ht="15">
      <c r="A31" s="497"/>
      <c r="B31" s="438">
        <v>20</v>
      </c>
      <c r="C31" s="70">
        <v>409</v>
      </c>
      <c r="D31" s="439">
        <v>6.1</v>
      </c>
      <c r="E31" s="693">
        <v>1</v>
      </c>
      <c r="F31" s="440" t="s">
        <v>560</v>
      </c>
      <c r="G31" s="131" t="s">
        <v>979</v>
      </c>
      <c r="H31" s="440" t="s">
        <v>1263</v>
      </c>
      <c r="I31" s="498" t="s">
        <v>398</v>
      </c>
      <c r="J31" s="440" t="s">
        <v>398</v>
      </c>
      <c r="K31" s="70" t="s">
        <v>549</v>
      </c>
      <c r="L31" s="440" t="s">
        <v>550</v>
      </c>
      <c r="M31" s="694">
        <v>2.5</v>
      </c>
      <c r="N31" s="695">
        <v>2.5</v>
      </c>
      <c r="O31" s="1095"/>
      <c r="P31" s="70"/>
      <c r="Q31" s="507"/>
      <c r="R31" s="499"/>
    </row>
    <row r="32" spans="1:18" ht="15">
      <c r="A32" s="497"/>
      <c r="B32" s="438">
        <v>21</v>
      </c>
      <c r="C32" s="70">
        <v>409</v>
      </c>
      <c r="D32" s="439">
        <v>6.2</v>
      </c>
      <c r="E32" s="693">
        <v>0.9</v>
      </c>
      <c r="F32" s="440" t="s">
        <v>560</v>
      </c>
      <c r="G32" s="131" t="s">
        <v>979</v>
      </c>
      <c r="H32" s="440" t="s">
        <v>1263</v>
      </c>
      <c r="I32" s="498" t="s">
        <v>398</v>
      </c>
      <c r="J32" s="440" t="s">
        <v>398</v>
      </c>
      <c r="K32" s="70" t="s">
        <v>549</v>
      </c>
      <c r="L32" s="440" t="s">
        <v>550</v>
      </c>
      <c r="M32" s="694">
        <v>2.25</v>
      </c>
      <c r="N32" s="695">
        <v>2.25</v>
      </c>
      <c r="O32" s="1095"/>
      <c r="P32" s="70"/>
      <c r="Q32" s="507"/>
      <c r="R32" s="499"/>
    </row>
    <row r="33" spans="1:18" ht="15">
      <c r="A33" s="497"/>
      <c r="B33" s="438">
        <v>22</v>
      </c>
      <c r="C33" s="70">
        <v>411</v>
      </c>
      <c r="D33" s="439">
        <v>6.4</v>
      </c>
      <c r="E33" s="693">
        <v>1</v>
      </c>
      <c r="F33" s="440" t="s">
        <v>560</v>
      </c>
      <c r="G33" s="131" t="s">
        <v>978</v>
      </c>
      <c r="H33" s="440" t="s">
        <v>1263</v>
      </c>
      <c r="I33" s="498" t="s">
        <v>398</v>
      </c>
      <c r="J33" s="440" t="s">
        <v>398</v>
      </c>
      <c r="K33" s="70" t="s">
        <v>549</v>
      </c>
      <c r="L33" s="440" t="s">
        <v>550</v>
      </c>
      <c r="M33" s="694">
        <v>2.5</v>
      </c>
      <c r="N33" s="695">
        <v>2.5</v>
      </c>
      <c r="O33" s="1095"/>
      <c r="P33" s="70"/>
      <c r="Q33" s="507"/>
      <c r="R33" s="499"/>
    </row>
    <row r="34" spans="1:18" ht="15">
      <c r="A34" s="497"/>
      <c r="B34" s="438">
        <v>23</v>
      </c>
      <c r="C34" s="70">
        <v>411</v>
      </c>
      <c r="D34" s="439">
        <v>11.2</v>
      </c>
      <c r="E34" s="693">
        <v>1</v>
      </c>
      <c r="F34" s="440" t="s">
        <v>560</v>
      </c>
      <c r="G34" s="131" t="s">
        <v>978</v>
      </c>
      <c r="H34" s="440" t="s">
        <v>1263</v>
      </c>
      <c r="I34" s="498" t="s">
        <v>401</v>
      </c>
      <c r="J34" s="440" t="s">
        <v>398</v>
      </c>
      <c r="K34" s="70" t="s">
        <v>549</v>
      </c>
      <c r="L34" s="440" t="s">
        <v>550</v>
      </c>
      <c r="M34" s="694">
        <v>2.5</v>
      </c>
      <c r="N34" s="695">
        <v>2.5</v>
      </c>
      <c r="O34" s="1095"/>
      <c r="P34" s="70"/>
      <c r="Q34" s="507"/>
      <c r="R34" s="499"/>
    </row>
    <row r="35" spans="1:18" ht="15">
      <c r="A35" s="497"/>
      <c r="B35" s="438">
        <v>24</v>
      </c>
      <c r="C35" s="70">
        <v>412</v>
      </c>
      <c r="D35" s="439">
        <v>3.3</v>
      </c>
      <c r="E35" s="693">
        <v>0.8</v>
      </c>
      <c r="F35" s="440" t="s">
        <v>560</v>
      </c>
      <c r="G35" s="131" t="s">
        <v>978</v>
      </c>
      <c r="H35" s="440" t="s">
        <v>1263</v>
      </c>
      <c r="I35" s="498" t="s">
        <v>398</v>
      </c>
      <c r="J35" s="440" t="s">
        <v>398</v>
      </c>
      <c r="K35" s="70" t="s">
        <v>549</v>
      </c>
      <c r="L35" s="440" t="s">
        <v>550</v>
      </c>
      <c r="M35" s="694">
        <v>2</v>
      </c>
      <c r="N35" s="695">
        <v>2</v>
      </c>
      <c r="O35" s="1095"/>
      <c r="P35" s="70"/>
      <c r="Q35" s="507"/>
      <c r="R35" s="499"/>
    </row>
    <row r="36" spans="1:18" ht="15">
      <c r="A36" s="497"/>
      <c r="B36" s="438">
        <v>25</v>
      </c>
      <c r="C36" s="70">
        <v>413</v>
      </c>
      <c r="D36" s="439">
        <v>6.2</v>
      </c>
      <c r="E36" s="693">
        <v>0.8</v>
      </c>
      <c r="F36" s="440" t="s">
        <v>560</v>
      </c>
      <c r="G36" s="131" t="s">
        <v>978</v>
      </c>
      <c r="H36" s="440" t="s">
        <v>1263</v>
      </c>
      <c r="I36" s="498" t="s">
        <v>398</v>
      </c>
      <c r="J36" s="440" t="s">
        <v>398</v>
      </c>
      <c r="K36" s="70" t="s">
        <v>549</v>
      </c>
      <c r="L36" s="440" t="s">
        <v>550</v>
      </c>
      <c r="M36" s="694">
        <v>2</v>
      </c>
      <c r="N36" s="695">
        <v>2</v>
      </c>
      <c r="O36" s="1095"/>
      <c r="P36" s="70"/>
      <c r="Q36" s="507"/>
      <c r="R36" s="499"/>
    </row>
    <row r="37" spans="1:18" ht="15">
      <c r="A37" s="606" t="s">
        <v>204</v>
      </c>
      <c r="B37" s="605"/>
      <c r="C37" s="605"/>
      <c r="D37" s="605"/>
      <c r="E37" s="1109">
        <f>E36+E35+E34+E33+E32+E31+E30+E29+E28+E27+E26+E25+E24+E23+E22+E21+E20+E19+E18+E17+E16+E15+E14+E13+E12</f>
        <v>24</v>
      </c>
      <c r="F37" s="605"/>
      <c r="G37" s="605"/>
      <c r="H37" s="605"/>
      <c r="I37" s="605"/>
      <c r="J37" s="605"/>
      <c r="K37" s="605"/>
      <c r="L37" s="605"/>
      <c r="M37" s="696">
        <f aca="true" t="shared" si="0" ref="M37:R37">M36+M35+M34+M33+M32+M31+M30+M29+M28+M27+M26+M25+M24+M23+M22+M21+M20+M19+M18+M17+M16+M15+M14+M13+M12</f>
        <v>60</v>
      </c>
      <c r="N37" s="696">
        <f t="shared" si="0"/>
        <v>60</v>
      </c>
      <c r="O37" s="696">
        <f t="shared" si="0"/>
        <v>0</v>
      </c>
      <c r="P37" s="696">
        <f t="shared" si="0"/>
        <v>0</v>
      </c>
      <c r="Q37" s="696">
        <f t="shared" si="0"/>
        <v>0</v>
      </c>
      <c r="R37" s="696">
        <f t="shared" si="0"/>
        <v>0</v>
      </c>
    </row>
    <row r="38" spans="1:18" ht="15">
      <c r="A38" s="1094" t="s">
        <v>556</v>
      </c>
      <c r="B38" s="438">
        <v>1</v>
      </c>
      <c r="C38" s="70">
        <v>156</v>
      </c>
      <c r="D38" s="439">
        <v>4.1</v>
      </c>
      <c r="E38" s="693">
        <v>0.7</v>
      </c>
      <c r="F38" s="440" t="s">
        <v>1262</v>
      </c>
      <c r="G38" s="131" t="s">
        <v>981</v>
      </c>
      <c r="H38" s="440" t="s">
        <v>1263</v>
      </c>
      <c r="I38" s="498" t="s">
        <v>398</v>
      </c>
      <c r="J38" s="440" t="s">
        <v>398</v>
      </c>
      <c r="K38" s="70" t="s">
        <v>549</v>
      </c>
      <c r="L38" s="440" t="s">
        <v>1264</v>
      </c>
      <c r="M38" s="694">
        <v>1.75</v>
      </c>
      <c r="N38" s="695"/>
      <c r="O38" s="1095">
        <v>1.75</v>
      </c>
      <c r="P38" s="70"/>
      <c r="Q38" s="507"/>
      <c r="R38" s="499"/>
    </row>
    <row r="39" spans="1:18" ht="15">
      <c r="A39" s="1096"/>
      <c r="B39" s="438">
        <v>2</v>
      </c>
      <c r="C39" s="70">
        <v>160</v>
      </c>
      <c r="D39" s="439">
        <v>5.1</v>
      </c>
      <c r="E39" s="693">
        <v>1</v>
      </c>
      <c r="F39" s="440" t="s">
        <v>560</v>
      </c>
      <c r="G39" s="131" t="s">
        <v>974</v>
      </c>
      <c r="H39" s="440" t="s">
        <v>1263</v>
      </c>
      <c r="I39" s="498" t="s">
        <v>398</v>
      </c>
      <c r="J39" s="440" t="s">
        <v>398</v>
      </c>
      <c r="K39" s="70" t="s">
        <v>549</v>
      </c>
      <c r="L39" s="440" t="s">
        <v>550</v>
      </c>
      <c r="M39" s="694">
        <v>2.5</v>
      </c>
      <c r="N39" s="695">
        <v>2.5</v>
      </c>
      <c r="O39" s="1095"/>
      <c r="P39" s="70"/>
      <c r="Q39" s="507"/>
      <c r="R39" s="499"/>
    </row>
    <row r="40" spans="1:18" ht="15">
      <c r="A40" s="497"/>
      <c r="B40" s="438">
        <v>3</v>
      </c>
      <c r="C40" s="70">
        <v>164</v>
      </c>
      <c r="D40" s="439">
        <v>2</v>
      </c>
      <c r="E40" s="693">
        <v>0.6</v>
      </c>
      <c r="F40" s="440" t="s">
        <v>1262</v>
      </c>
      <c r="G40" s="131" t="s">
        <v>981</v>
      </c>
      <c r="H40" s="440" t="s">
        <v>1263</v>
      </c>
      <c r="I40" s="498" t="s">
        <v>398</v>
      </c>
      <c r="J40" s="440" t="s">
        <v>398</v>
      </c>
      <c r="K40" s="70" t="s">
        <v>549</v>
      </c>
      <c r="L40" s="440" t="s">
        <v>1264</v>
      </c>
      <c r="M40" s="694">
        <v>1.5</v>
      </c>
      <c r="N40" s="695"/>
      <c r="O40" s="1095">
        <v>1.5</v>
      </c>
      <c r="P40" s="70"/>
      <c r="Q40" s="507"/>
      <c r="R40" s="499"/>
    </row>
    <row r="41" spans="1:18" ht="15">
      <c r="A41" s="497"/>
      <c r="B41" s="438">
        <v>4</v>
      </c>
      <c r="C41" s="70">
        <v>168</v>
      </c>
      <c r="D41" s="439">
        <v>3.1</v>
      </c>
      <c r="E41" s="693">
        <v>0.5</v>
      </c>
      <c r="F41" s="440" t="s">
        <v>560</v>
      </c>
      <c r="G41" s="131" t="s">
        <v>978</v>
      </c>
      <c r="H41" s="440" t="s">
        <v>1263</v>
      </c>
      <c r="I41" s="498" t="s">
        <v>398</v>
      </c>
      <c r="J41" s="440" t="s">
        <v>398</v>
      </c>
      <c r="K41" s="70" t="s">
        <v>549</v>
      </c>
      <c r="L41" s="440" t="s">
        <v>550</v>
      </c>
      <c r="M41" s="694">
        <v>1.25</v>
      </c>
      <c r="N41" s="695">
        <v>1.25</v>
      </c>
      <c r="O41" s="1095"/>
      <c r="P41" s="70"/>
      <c r="Q41" s="507"/>
      <c r="R41" s="499"/>
    </row>
    <row r="42" spans="1:18" ht="15">
      <c r="A42" s="497"/>
      <c r="B42" s="438">
        <v>5</v>
      </c>
      <c r="C42" s="70">
        <v>171</v>
      </c>
      <c r="D42" s="439">
        <v>11.1</v>
      </c>
      <c r="E42" s="693">
        <v>1</v>
      </c>
      <c r="F42" s="440" t="s">
        <v>560</v>
      </c>
      <c r="G42" s="131" t="s">
        <v>978</v>
      </c>
      <c r="H42" s="440" t="s">
        <v>1263</v>
      </c>
      <c r="I42" s="498" t="s">
        <v>398</v>
      </c>
      <c r="J42" s="440" t="s">
        <v>398</v>
      </c>
      <c r="K42" s="70" t="s">
        <v>549</v>
      </c>
      <c r="L42" s="440" t="s">
        <v>550</v>
      </c>
      <c r="M42" s="694">
        <v>2.5</v>
      </c>
      <c r="N42" s="695">
        <v>2.5</v>
      </c>
      <c r="O42" s="1095"/>
      <c r="P42" s="70"/>
      <c r="Q42" s="507"/>
      <c r="R42" s="499"/>
    </row>
    <row r="43" spans="1:18" ht="15">
      <c r="A43" s="497"/>
      <c r="B43" s="438">
        <v>6</v>
      </c>
      <c r="C43" s="70">
        <v>171</v>
      </c>
      <c r="D43" s="439">
        <v>13.2</v>
      </c>
      <c r="E43" s="693">
        <v>1</v>
      </c>
      <c r="F43" s="440" t="s">
        <v>1262</v>
      </c>
      <c r="G43" s="131" t="s">
        <v>981</v>
      </c>
      <c r="H43" s="440" t="s">
        <v>1263</v>
      </c>
      <c r="I43" s="498" t="s">
        <v>398</v>
      </c>
      <c r="J43" s="440" t="s">
        <v>398</v>
      </c>
      <c r="K43" s="70" t="s">
        <v>549</v>
      </c>
      <c r="L43" s="440" t="s">
        <v>1264</v>
      </c>
      <c r="M43" s="694">
        <v>2.5</v>
      </c>
      <c r="N43" s="695"/>
      <c r="O43" s="1095">
        <v>2.5</v>
      </c>
      <c r="P43" s="70"/>
      <c r="Q43" s="507"/>
      <c r="R43" s="499"/>
    </row>
    <row r="44" spans="1:19" ht="15">
      <c r="A44" s="497"/>
      <c r="B44" s="438">
        <v>7</v>
      </c>
      <c r="C44" s="70">
        <v>172</v>
      </c>
      <c r="D44" s="439">
        <v>4.1</v>
      </c>
      <c r="E44" s="693">
        <v>1</v>
      </c>
      <c r="F44" s="440" t="s">
        <v>560</v>
      </c>
      <c r="G44" s="131" t="s">
        <v>978</v>
      </c>
      <c r="H44" s="440" t="s">
        <v>1263</v>
      </c>
      <c r="I44" s="498" t="s">
        <v>398</v>
      </c>
      <c r="J44" s="440" t="s">
        <v>398</v>
      </c>
      <c r="K44" s="70" t="s">
        <v>549</v>
      </c>
      <c r="L44" s="440" t="s">
        <v>550</v>
      </c>
      <c r="M44" s="694">
        <v>2.5</v>
      </c>
      <c r="N44" s="695">
        <v>2.5</v>
      </c>
      <c r="O44" s="1095"/>
      <c r="P44" s="70"/>
      <c r="Q44" s="507"/>
      <c r="R44" s="499"/>
      <c r="S44" s="700"/>
    </row>
    <row r="45" spans="1:19" ht="15">
      <c r="A45" s="497"/>
      <c r="B45" s="438">
        <v>8</v>
      </c>
      <c r="C45" s="70">
        <v>172</v>
      </c>
      <c r="D45" s="439">
        <v>6.5</v>
      </c>
      <c r="E45" s="693">
        <v>1</v>
      </c>
      <c r="F45" s="440" t="s">
        <v>560</v>
      </c>
      <c r="G45" s="131" t="s">
        <v>978</v>
      </c>
      <c r="H45" s="440" t="s">
        <v>1263</v>
      </c>
      <c r="I45" s="498" t="s">
        <v>398</v>
      </c>
      <c r="J45" s="440" t="s">
        <v>398</v>
      </c>
      <c r="K45" s="70" t="s">
        <v>549</v>
      </c>
      <c r="L45" s="440" t="s">
        <v>550</v>
      </c>
      <c r="M45" s="694">
        <v>2.5</v>
      </c>
      <c r="N45" s="695">
        <v>2.5</v>
      </c>
      <c r="O45" s="1095"/>
      <c r="P45" s="70"/>
      <c r="Q45" s="507"/>
      <c r="R45" s="499"/>
      <c r="S45" s="700"/>
    </row>
    <row r="46" spans="1:19" ht="15">
      <c r="A46" s="606" t="s">
        <v>204</v>
      </c>
      <c r="B46" s="877"/>
      <c r="C46" s="697"/>
      <c r="D46" s="698"/>
      <c r="E46" s="1098">
        <f>E45+E44+E43+E42+E41+E40+E39+E38</f>
        <v>6.8</v>
      </c>
      <c r="F46" s="704"/>
      <c r="G46" s="697"/>
      <c r="H46" s="698"/>
      <c r="I46" s="697"/>
      <c r="J46" s="698"/>
      <c r="K46" s="697"/>
      <c r="L46" s="698"/>
      <c r="M46" s="1100">
        <f aca="true" t="shared" si="1" ref="M46:R46">M45+M44+M43+M42+M41+M40+M39+M38</f>
        <v>17</v>
      </c>
      <c r="N46" s="1100">
        <f t="shared" si="1"/>
        <v>11.25</v>
      </c>
      <c r="O46" s="1100">
        <f t="shared" si="1"/>
        <v>5.75</v>
      </c>
      <c r="P46" s="1100">
        <f t="shared" si="1"/>
        <v>0</v>
      </c>
      <c r="Q46" s="1100">
        <f t="shared" si="1"/>
        <v>0</v>
      </c>
      <c r="R46" s="1100">
        <f t="shared" si="1"/>
        <v>0</v>
      </c>
      <c r="S46" s="700"/>
    </row>
    <row r="47" spans="1:19" ht="15">
      <c r="A47" s="1094" t="s">
        <v>1267</v>
      </c>
      <c r="B47" s="438">
        <v>1</v>
      </c>
      <c r="C47" s="70">
        <v>471</v>
      </c>
      <c r="D47" s="439">
        <v>12.1</v>
      </c>
      <c r="E47" s="693">
        <v>1</v>
      </c>
      <c r="F47" s="440" t="s">
        <v>168</v>
      </c>
      <c r="G47" s="131" t="s">
        <v>973</v>
      </c>
      <c r="H47" s="440" t="s">
        <v>1268</v>
      </c>
      <c r="I47" s="498" t="s">
        <v>398</v>
      </c>
      <c r="J47" s="440" t="s">
        <v>398</v>
      </c>
      <c r="K47" s="70" t="s">
        <v>549</v>
      </c>
      <c r="L47" s="440" t="s">
        <v>550</v>
      </c>
      <c r="M47" s="694">
        <v>2.5</v>
      </c>
      <c r="N47" s="695">
        <v>2.5</v>
      </c>
      <c r="O47" s="504"/>
      <c r="P47" s="70"/>
      <c r="Q47" s="507"/>
      <c r="R47" s="499"/>
      <c r="S47" s="1121"/>
    </row>
    <row r="48" spans="1:19" ht="15">
      <c r="A48" s="497"/>
      <c r="B48" s="438">
        <v>2</v>
      </c>
      <c r="C48" s="70">
        <v>473</v>
      </c>
      <c r="D48" s="439">
        <v>31.1</v>
      </c>
      <c r="E48" s="693">
        <v>0.3</v>
      </c>
      <c r="F48" s="440" t="s">
        <v>168</v>
      </c>
      <c r="G48" s="131" t="s">
        <v>973</v>
      </c>
      <c r="H48" s="440" t="s">
        <v>1268</v>
      </c>
      <c r="I48" s="498" t="s">
        <v>398</v>
      </c>
      <c r="J48" s="440" t="s">
        <v>398</v>
      </c>
      <c r="K48" s="70" t="s">
        <v>549</v>
      </c>
      <c r="L48" s="440" t="s">
        <v>550</v>
      </c>
      <c r="M48" s="694">
        <v>0.75</v>
      </c>
      <c r="N48" s="695">
        <v>0.75</v>
      </c>
      <c r="O48" s="504"/>
      <c r="P48" s="70"/>
      <c r="Q48" s="507"/>
      <c r="R48" s="499"/>
      <c r="S48" s="1121"/>
    </row>
    <row r="49" spans="1:19" ht="15">
      <c r="A49" s="497" t="s">
        <v>204</v>
      </c>
      <c r="B49" s="877"/>
      <c r="C49" s="697"/>
      <c r="D49" s="697"/>
      <c r="E49" s="1109">
        <f>E48+E47</f>
        <v>1.3</v>
      </c>
      <c r="F49" s="1097"/>
      <c r="G49" s="697"/>
      <c r="H49" s="697"/>
      <c r="I49" s="697"/>
      <c r="J49" s="697"/>
      <c r="K49" s="697"/>
      <c r="L49" s="697"/>
      <c r="M49" s="1100">
        <f aca="true" t="shared" si="2" ref="M49:R49">M48+M47</f>
        <v>3.25</v>
      </c>
      <c r="N49" s="1100">
        <f t="shared" si="2"/>
        <v>3.25</v>
      </c>
      <c r="O49" s="1100">
        <f t="shared" si="2"/>
        <v>0</v>
      </c>
      <c r="P49" s="1100">
        <f t="shared" si="2"/>
        <v>0</v>
      </c>
      <c r="Q49" s="1100">
        <f t="shared" si="2"/>
        <v>0</v>
      </c>
      <c r="R49" s="1100">
        <f t="shared" si="2"/>
        <v>0</v>
      </c>
      <c r="S49" s="1121"/>
    </row>
    <row r="50" spans="1:19" ht="15">
      <c r="A50" s="508"/>
      <c r="B50" s="877"/>
      <c r="C50" s="697"/>
      <c r="D50" s="697"/>
      <c r="E50" s="1097"/>
      <c r="F50" s="1097"/>
      <c r="G50" s="697"/>
      <c r="H50" s="697"/>
      <c r="I50" s="697"/>
      <c r="J50" s="697"/>
      <c r="K50" s="697"/>
      <c r="L50" s="697"/>
      <c r="M50" s="1120"/>
      <c r="N50" s="1099"/>
      <c r="O50" s="1120"/>
      <c r="P50" s="1120"/>
      <c r="Q50" s="1120"/>
      <c r="R50" s="1099"/>
      <c r="S50" s="1121"/>
    </row>
    <row r="51" spans="1:18" ht="15">
      <c r="A51" s="508"/>
      <c r="B51" s="697"/>
      <c r="C51" s="698"/>
      <c r="D51" s="697"/>
      <c r="E51" s="704"/>
      <c r="F51" s="697"/>
      <c r="G51" s="698"/>
      <c r="H51" s="697"/>
      <c r="I51" s="698"/>
      <c r="J51" s="697"/>
      <c r="K51" s="698"/>
      <c r="L51" s="697"/>
      <c r="M51" s="699"/>
      <c r="N51" s="700"/>
      <c r="O51" s="699"/>
      <c r="P51" s="699"/>
      <c r="Q51" s="699"/>
      <c r="R51" s="700"/>
    </row>
    <row r="52" spans="1:18" ht="15">
      <c r="A52" s="508"/>
      <c r="B52" s="697"/>
      <c r="C52" s="698"/>
      <c r="D52" s="697"/>
      <c r="E52" s="704"/>
      <c r="F52" s="697"/>
      <c r="G52" s="698"/>
      <c r="H52" s="697"/>
      <c r="I52" s="698"/>
      <c r="J52" s="697"/>
      <c r="K52" s="698"/>
      <c r="L52" s="697"/>
      <c r="M52" s="699"/>
      <c r="N52" s="700"/>
      <c r="O52" s="698"/>
      <c r="P52" s="698"/>
      <c r="Q52" s="698"/>
      <c r="R52" s="697"/>
    </row>
    <row r="53" spans="1:18" ht="15">
      <c r="A53" s="1094" t="s">
        <v>559</v>
      </c>
      <c r="B53" s="438">
        <v>1</v>
      </c>
      <c r="C53" s="70">
        <v>179</v>
      </c>
      <c r="D53" s="439">
        <v>1.1</v>
      </c>
      <c r="E53" s="1113">
        <v>0.9</v>
      </c>
      <c r="F53" s="440" t="s">
        <v>560</v>
      </c>
      <c r="G53" s="131" t="s">
        <v>978</v>
      </c>
      <c r="H53" s="440" t="s">
        <v>1263</v>
      </c>
      <c r="I53" s="498" t="s">
        <v>398</v>
      </c>
      <c r="J53" s="440" t="s">
        <v>398</v>
      </c>
      <c r="K53" s="70" t="s">
        <v>549</v>
      </c>
      <c r="L53" s="440" t="s">
        <v>550</v>
      </c>
      <c r="M53" s="1114">
        <v>2.25</v>
      </c>
      <c r="N53" s="1115">
        <v>2.25</v>
      </c>
      <c r="O53" s="70"/>
      <c r="P53" s="70"/>
      <c r="Q53" s="70"/>
      <c r="R53" s="499"/>
    </row>
    <row r="54" spans="1:18" ht="15">
      <c r="A54" s="497"/>
      <c r="B54" s="438">
        <v>2</v>
      </c>
      <c r="C54" s="70">
        <v>189</v>
      </c>
      <c r="D54" s="439">
        <v>7.1</v>
      </c>
      <c r="E54" s="1113">
        <v>1</v>
      </c>
      <c r="F54" s="440" t="s">
        <v>560</v>
      </c>
      <c r="G54" s="131" t="s">
        <v>978</v>
      </c>
      <c r="H54" s="440" t="s">
        <v>1263</v>
      </c>
      <c r="I54" s="498" t="s">
        <v>398</v>
      </c>
      <c r="J54" s="440" t="s">
        <v>398</v>
      </c>
      <c r="K54" s="70" t="s">
        <v>549</v>
      </c>
      <c r="L54" s="440" t="s">
        <v>550</v>
      </c>
      <c r="M54" s="694">
        <v>2.5</v>
      </c>
      <c r="N54" s="695">
        <v>2.5</v>
      </c>
      <c r="O54" s="70"/>
      <c r="P54" s="70"/>
      <c r="Q54" s="70"/>
      <c r="R54" s="499"/>
    </row>
    <row r="55" spans="1:18" ht="15">
      <c r="A55" s="497"/>
      <c r="B55" s="438">
        <v>3</v>
      </c>
      <c r="C55" s="70">
        <v>214</v>
      </c>
      <c r="D55" s="439">
        <v>22.3</v>
      </c>
      <c r="E55" s="1113">
        <v>0.7</v>
      </c>
      <c r="F55" s="440" t="s">
        <v>560</v>
      </c>
      <c r="G55" s="131" t="s">
        <v>978</v>
      </c>
      <c r="H55" s="440" t="s">
        <v>1263</v>
      </c>
      <c r="I55" s="498" t="s">
        <v>398</v>
      </c>
      <c r="J55" s="440" t="s">
        <v>398</v>
      </c>
      <c r="K55" s="70" t="s">
        <v>549</v>
      </c>
      <c r="L55" s="440" t="s">
        <v>550</v>
      </c>
      <c r="M55" s="1114">
        <v>1.75</v>
      </c>
      <c r="N55" s="1115">
        <v>1.75</v>
      </c>
      <c r="O55" s="70"/>
      <c r="P55" s="70"/>
      <c r="Q55" s="70"/>
      <c r="R55" s="499"/>
    </row>
    <row r="56" spans="1:18" ht="14.25">
      <c r="A56" s="497" t="s">
        <v>204</v>
      </c>
      <c r="B56" s="438"/>
      <c r="C56" s="70"/>
      <c r="D56" s="439"/>
      <c r="E56" s="1119">
        <f>E55+E54+E53</f>
        <v>2.6</v>
      </c>
      <c r="F56" s="440"/>
      <c r="G56" s="437"/>
      <c r="H56" s="440"/>
      <c r="I56" s="437"/>
      <c r="J56" s="440"/>
      <c r="K56" s="70"/>
      <c r="L56" s="440"/>
      <c r="M56" s="501">
        <f aca="true" t="shared" si="3" ref="M56:R56">M55+M54+M53</f>
        <v>6.5</v>
      </c>
      <c r="N56" s="501">
        <f t="shared" si="3"/>
        <v>6.5</v>
      </c>
      <c r="O56" s="501">
        <f t="shared" si="3"/>
        <v>0</v>
      </c>
      <c r="P56" s="501">
        <f t="shared" si="3"/>
        <v>0</v>
      </c>
      <c r="Q56" s="501">
        <f t="shared" si="3"/>
        <v>0</v>
      </c>
      <c r="R56" s="501">
        <f t="shared" si="3"/>
        <v>0</v>
      </c>
    </row>
    <row r="57" spans="1:18" ht="15">
      <c r="A57" s="1094" t="s">
        <v>557</v>
      </c>
      <c r="B57" s="438">
        <v>1</v>
      </c>
      <c r="C57" s="70">
        <v>248</v>
      </c>
      <c r="D57" s="439">
        <v>14</v>
      </c>
      <c r="E57" s="1113">
        <v>0.6</v>
      </c>
      <c r="F57" s="440" t="s">
        <v>560</v>
      </c>
      <c r="G57" s="131" t="s">
        <v>978</v>
      </c>
      <c r="H57" s="440" t="s">
        <v>1263</v>
      </c>
      <c r="I57" s="498" t="s">
        <v>398</v>
      </c>
      <c r="J57" s="440" t="s">
        <v>398</v>
      </c>
      <c r="K57" s="70" t="s">
        <v>549</v>
      </c>
      <c r="L57" s="440" t="s">
        <v>550</v>
      </c>
      <c r="M57" s="1114">
        <v>1.5</v>
      </c>
      <c r="N57" s="1115">
        <v>1.5</v>
      </c>
      <c r="O57" s="70"/>
      <c r="P57" s="70"/>
      <c r="Q57" s="70"/>
      <c r="R57" s="499"/>
    </row>
    <row r="58" spans="1:18" ht="15">
      <c r="A58" s="497"/>
      <c r="B58" s="438">
        <v>2</v>
      </c>
      <c r="C58" s="70">
        <v>251</v>
      </c>
      <c r="D58" s="439">
        <v>10.3</v>
      </c>
      <c r="E58" s="1113">
        <v>1</v>
      </c>
      <c r="F58" s="440" t="s">
        <v>560</v>
      </c>
      <c r="G58" s="131" t="s">
        <v>978</v>
      </c>
      <c r="H58" s="440" t="s">
        <v>1263</v>
      </c>
      <c r="I58" s="498" t="s">
        <v>398</v>
      </c>
      <c r="J58" s="440" t="s">
        <v>398</v>
      </c>
      <c r="K58" s="70" t="s">
        <v>549</v>
      </c>
      <c r="L58" s="440" t="s">
        <v>550</v>
      </c>
      <c r="M58" s="694">
        <v>2.5</v>
      </c>
      <c r="N58" s="695">
        <v>2.5</v>
      </c>
      <c r="O58" s="70"/>
      <c r="P58" s="70"/>
      <c r="Q58" s="70"/>
      <c r="R58" s="499"/>
    </row>
    <row r="59" spans="1:18" ht="15">
      <c r="A59" s="497"/>
      <c r="B59" s="438">
        <v>3</v>
      </c>
      <c r="C59" s="70">
        <v>251</v>
      </c>
      <c r="D59" s="439">
        <v>10.4</v>
      </c>
      <c r="E59" s="1113">
        <v>0.9</v>
      </c>
      <c r="F59" s="440" t="s">
        <v>560</v>
      </c>
      <c r="G59" s="131" t="s">
        <v>978</v>
      </c>
      <c r="H59" s="440" t="s">
        <v>1263</v>
      </c>
      <c r="I59" s="498" t="s">
        <v>398</v>
      </c>
      <c r="J59" s="440" t="s">
        <v>398</v>
      </c>
      <c r="K59" s="70" t="s">
        <v>549</v>
      </c>
      <c r="L59" s="440" t="s">
        <v>550</v>
      </c>
      <c r="M59" s="1114">
        <v>2.25</v>
      </c>
      <c r="N59" s="1115">
        <v>2.25</v>
      </c>
      <c r="O59" s="70"/>
      <c r="P59" s="70"/>
      <c r="Q59" s="70"/>
      <c r="R59" s="499"/>
    </row>
    <row r="60" spans="1:18" ht="15">
      <c r="A60" s="497"/>
      <c r="B60" s="438">
        <v>4</v>
      </c>
      <c r="C60" s="70">
        <v>267</v>
      </c>
      <c r="D60" s="439">
        <v>6.1</v>
      </c>
      <c r="E60" s="1113">
        <v>0.7</v>
      </c>
      <c r="F60" s="440" t="s">
        <v>560</v>
      </c>
      <c r="G60" s="131" t="s">
        <v>978</v>
      </c>
      <c r="H60" s="440" t="s">
        <v>1263</v>
      </c>
      <c r="I60" s="498" t="s">
        <v>398</v>
      </c>
      <c r="J60" s="440" t="s">
        <v>398</v>
      </c>
      <c r="K60" s="70" t="s">
        <v>549</v>
      </c>
      <c r="L60" s="440" t="s">
        <v>550</v>
      </c>
      <c r="M60" s="1114">
        <v>1.75</v>
      </c>
      <c r="N60" s="1115">
        <v>1.75</v>
      </c>
      <c r="O60" s="1116"/>
      <c r="P60" s="70"/>
      <c r="Q60" s="70"/>
      <c r="R60" s="499"/>
    </row>
    <row r="61" spans="1:18" ht="15">
      <c r="A61" s="497"/>
      <c r="B61" s="438">
        <v>5</v>
      </c>
      <c r="C61" s="70">
        <v>268</v>
      </c>
      <c r="D61" s="439">
        <v>3.1</v>
      </c>
      <c r="E61" s="1113">
        <v>1</v>
      </c>
      <c r="F61" s="440" t="s">
        <v>1262</v>
      </c>
      <c r="G61" s="131" t="s">
        <v>976</v>
      </c>
      <c r="H61" s="440" t="s">
        <v>1263</v>
      </c>
      <c r="I61" s="498" t="s">
        <v>398</v>
      </c>
      <c r="J61" s="440" t="s">
        <v>398</v>
      </c>
      <c r="K61" s="70" t="s">
        <v>549</v>
      </c>
      <c r="L61" s="440" t="s">
        <v>1264</v>
      </c>
      <c r="M61" s="1114">
        <v>2.5</v>
      </c>
      <c r="N61" s="1115"/>
      <c r="O61" s="1095">
        <v>2.5</v>
      </c>
      <c r="P61" s="70"/>
      <c r="Q61" s="70"/>
      <c r="R61" s="499"/>
    </row>
    <row r="62" spans="1:18" ht="15">
      <c r="A62" s="497"/>
      <c r="B62" s="438">
        <v>6</v>
      </c>
      <c r="C62" s="70">
        <v>269</v>
      </c>
      <c r="D62" s="439">
        <v>20.2</v>
      </c>
      <c r="E62" s="1113">
        <v>1</v>
      </c>
      <c r="F62" s="440" t="s">
        <v>560</v>
      </c>
      <c r="G62" s="131" t="s">
        <v>978</v>
      </c>
      <c r="H62" s="440" t="s">
        <v>1263</v>
      </c>
      <c r="I62" s="498" t="s">
        <v>398</v>
      </c>
      <c r="J62" s="440" t="s">
        <v>398</v>
      </c>
      <c r="K62" s="70" t="s">
        <v>549</v>
      </c>
      <c r="L62" s="440" t="s">
        <v>550</v>
      </c>
      <c r="M62" s="694">
        <v>2.5</v>
      </c>
      <c r="N62" s="695">
        <v>2.5</v>
      </c>
      <c r="O62" s="1116"/>
      <c r="P62" s="70"/>
      <c r="Q62" s="70"/>
      <c r="R62" s="499"/>
    </row>
    <row r="63" spans="1:18" ht="15">
      <c r="A63" s="497"/>
      <c r="B63" s="438">
        <v>7</v>
      </c>
      <c r="C63" s="70">
        <v>270</v>
      </c>
      <c r="D63" s="439">
        <v>4.2</v>
      </c>
      <c r="E63" s="1113">
        <v>0.7</v>
      </c>
      <c r="F63" s="440" t="s">
        <v>560</v>
      </c>
      <c r="G63" s="131" t="s">
        <v>978</v>
      </c>
      <c r="H63" s="440" t="s">
        <v>1263</v>
      </c>
      <c r="I63" s="498" t="s">
        <v>398</v>
      </c>
      <c r="J63" s="440" t="s">
        <v>398</v>
      </c>
      <c r="K63" s="70" t="s">
        <v>549</v>
      </c>
      <c r="L63" s="440" t="s">
        <v>550</v>
      </c>
      <c r="M63" s="1114">
        <v>1.75</v>
      </c>
      <c r="N63" s="1115">
        <v>1.75</v>
      </c>
      <c r="O63" s="1116"/>
      <c r="P63" s="70"/>
      <c r="Q63" s="70"/>
      <c r="R63" s="499"/>
    </row>
    <row r="64" spans="1:18" ht="14.25">
      <c r="A64" s="497"/>
      <c r="B64" s="438"/>
      <c r="C64" s="70"/>
      <c r="D64" s="439"/>
      <c r="E64" s="1117">
        <f>E63+E62+E61+E60+E59+E58+E57</f>
        <v>5.9</v>
      </c>
      <c r="F64" s="440"/>
      <c r="G64" s="437"/>
      <c r="H64" s="440"/>
      <c r="I64" s="437"/>
      <c r="J64" s="440"/>
      <c r="K64" s="70"/>
      <c r="L64" s="440"/>
      <c r="M64" s="607">
        <f aca="true" t="shared" si="4" ref="M64:R64">M63+M62+M61+M60+M59+M58+M57</f>
        <v>14.75</v>
      </c>
      <c r="N64" s="607">
        <f t="shared" si="4"/>
        <v>12.25</v>
      </c>
      <c r="O64" s="607">
        <f t="shared" si="4"/>
        <v>2.5</v>
      </c>
      <c r="P64" s="607">
        <f t="shared" si="4"/>
        <v>0</v>
      </c>
      <c r="Q64" s="607">
        <f t="shared" si="4"/>
        <v>0</v>
      </c>
      <c r="R64" s="607">
        <f t="shared" si="4"/>
        <v>0</v>
      </c>
    </row>
    <row r="65" spans="1:18" ht="15">
      <c r="A65" s="1094" t="s">
        <v>1269</v>
      </c>
      <c r="B65" s="438">
        <v>1</v>
      </c>
      <c r="C65" s="70">
        <v>324</v>
      </c>
      <c r="D65" s="439">
        <v>3</v>
      </c>
      <c r="E65" s="693">
        <v>0.2</v>
      </c>
      <c r="F65" s="440" t="s">
        <v>560</v>
      </c>
      <c r="G65" s="131" t="s">
        <v>978</v>
      </c>
      <c r="H65" s="440" t="s">
        <v>1263</v>
      </c>
      <c r="I65" s="498" t="s">
        <v>398</v>
      </c>
      <c r="J65" s="440" t="s">
        <v>398</v>
      </c>
      <c r="K65" s="70" t="s">
        <v>549</v>
      </c>
      <c r="L65" s="440" t="s">
        <v>550</v>
      </c>
      <c r="M65" s="694">
        <v>0.5</v>
      </c>
      <c r="N65" s="695">
        <v>0.5</v>
      </c>
      <c r="O65" s="1095"/>
      <c r="P65" s="70"/>
      <c r="Q65" s="507"/>
      <c r="R65" s="499"/>
    </row>
    <row r="66" spans="1:18" ht="15">
      <c r="A66" s="1096"/>
      <c r="B66" s="438">
        <v>2</v>
      </c>
      <c r="C66" s="70">
        <v>325</v>
      </c>
      <c r="D66" s="439">
        <v>20</v>
      </c>
      <c r="E66" s="693">
        <v>0.3</v>
      </c>
      <c r="F66" s="440" t="s">
        <v>560</v>
      </c>
      <c r="G66" s="131" t="s">
        <v>978</v>
      </c>
      <c r="H66" s="440" t="s">
        <v>1263</v>
      </c>
      <c r="I66" s="498" t="s">
        <v>398</v>
      </c>
      <c r="J66" s="440" t="s">
        <v>398</v>
      </c>
      <c r="K66" s="70" t="s">
        <v>549</v>
      </c>
      <c r="L66" s="440" t="s">
        <v>550</v>
      </c>
      <c r="M66" s="694">
        <v>0.75</v>
      </c>
      <c r="N66" s="695">
        <v>0.75</v>
      </c>
      <c r="O66" s="1095"/>
      <c r="P66" s="70"/>
      <c r="Q66" s="507"/>
      <c r="R66" s="499"/>
    </row>
    <row r="67" spans="1:18" ht="15">
      <c r="A67" s="497"/>
      <c r="B67" s="438">
        <v>3</v>
      </c>
      <c r="C67" s="70">
        <v>327</v>
      </c>
      <c r="D67" s="439">
        <v>6.1</v>
      </c>
      <c r="E67" s="693">
        <v>1</v>
      </c>
      <c r="F67" s="440" t="s">
        <v>560</v>
      </c>
      <c r="G67" s="131" t="s">
        <v>978</v>
      </c>
      <c r="H67" s="440" t="s">
        <v>1263</v>
      </c>
      <c r="I67" s="498" t="s">
        <v>401</v>
      </c>
      <c r="J67" s="440" t="s">
        <v>398</v>
      </c>
      <c r="K67" s="70" t="s">
        <v>549</v>
      </c>
      <c r="L67" s="440" t="s">
        <v>1270</v>
      </c>
      <c r="M67" s="694">
        <v>2.5</v>
      </c>
      <c r="N67" s="695">
        <v>2.5</v>
      </c>
      <c r="O67" s="1095"/>
      <c r="P67" s="70"/>
      <c r="Q67" s="507"/>
      <c r="R67" s="499"/>
    </row>
    <row r="68" spans="1:18" ht="15">
      <c r="A68" s="497"/>
      <c r="B68" s="438">
        <v>4</v>
      </c>
      <c r="C68" s="70">
        <v>328</v>
      </c>
      <c r="D68" s="439">
        <v>14</v>
      </c>
      <c r="E68" s="693">
        <v>0.6</v>
      </c>
      <c r="F68" s="440" t="s">
        <v>560</v>
      </c>
      <c r="G68" s="131" t="s">
        <v>979</v>
      </c>
      <c r="H68" s="440" t="s">
        <v>1263</v>
      </c>
      <c r="I68" s="498" t="s">
        <v>398</v>
      </c>
      <c r="J68" s="440" t="s">
        <v>398</v>
      </c>
      <c r="K68" s="70" t="s">
        <v>549</v>
      </c>
      <c r="L68" s="440" t="s">
        <v>550</v>
      </c>
      <c r="M68" s="694">
        <v>1.5</v>
      </c>
      <c r="N68" s="695">
        <v>1.5</v>
      </c>
      <c r="O68" s="1095"/>
      <c r="P68" s="70"/>
      <c r="Q68" s="507"/>
      <c r="R68" s="499"/>
    </row>
    <row r="69" spans="1:18" ht="15">
      <c r="A69" s="497"/>
      <c r="B69" s="438">
        <v>5</v>
      </c>
      <c r="C69" s="70">
        <v>328</v>
      </c>
      <c r="D69" s="439">
        <v>19.1</v>
      </c>
      <c r="E69" s="693">
        <v>1</v>
      </c>
      <c r="F69" s="440" t="s">
        <v>560</v>
      </c>
      <c r="G69" s="131" t="s">
        <v>978</v>
      </c>
      <c r="H69" s="440" t="s">
        <v>1263</v>
      </c>
      <c r="I69" s="498" t="s">
        <v>398</v>
      </c>
      <c r="J69" s="440" t="s">
        <v>398</v>
      </c>
      <c r="K69" s="70" t="s">
        <v>549</v>
      </c>
      <c r="L69" s="440" t="s">
        <v>550</v>
      </c>
      <c r="M69" s="694">
        <v>2.5</v>
      </c>
      <c r="N69" s="695">
        <v>2.5</v>
      </c>
      <c r="O69" s="1095"/>
      <c r="P69" s="70"/>
      <c r="Q69" s="507"/>
      <c r="R69" s="499"/>
    </row>
    <row r="70" spans="1:18" ht="15">
      <c r="A70" s="497"/>
      <c r="B70" s="438">
        <v>6</v>
      </c>
      <c r="C70" s="70">
        <v>331</v>
      </c>
      <c r="D70" s="439">
        <v>3.1</v>
      </c>
      <c r="E70" s="693">
        <v>1</v>
      </c>
      <c r="F70" s="440" t="s">
        <v>560</v>
      </c>
      <c r="G70" s="131" t="s">
        <v>979</v>
      </c>
      <c r="H70" s="440" t="s">
        <v>1263</v>
      </c>
      <c r="I70" s="498" t="s">
        <v>401</v>
      </c>
      <c r="J70" s="440" t="s">
        <v>398</v>
      </c>
      <c r="K70" s="70" t="s">
        <v>549</v>
      </c>
      <c r="L70" s="440" t="s">
        <v>550</v>
      </c>
      <c r="M70" s="694">
        <v>2.5</v>
      </c>
      <c r="N70" s="695">
        <v>2.5</v>
      </c>
      <c r="O70" s="1095"/>
      <c r="P70" s="70"/>
      <c r="Q70" s="507"/>
      <c r="R70" s="499"/>
    </row>
    <row r="71" spans="1:18" ht="15">
      <c r="A71" s="497"/>
      <c r="B71" s="438">
        <v>7</v>
      </c>
      <c r="C71" s="70">
        <v>332</v>
      </c>
      <c r="D71" s="439">
        <v>10.3</v>
      </c>
      <c r="E71" s="693">
        <v>1</v>
      </c>
      <c r="F71" s="440" t="s">
        <v>560</v>
      </c>
      <c r="G71" s="131" t="s">
        <v>979</v>
      </c>
      <c r="H71" s="440" t="s">
        <v>1263</v>
      </c>
      <c r="I71" s="498" t="s">
        <v>398</v>
      </c>
      <c r="J71" s="440" t="s">
        <v>398</v>
      </c>
      <c r="K71" s="70" t="s">
        <v>549</v>
      </c>
      <c r="L71" s="440" t="s">
        <v>550</v>
      </c>
      <c r="M71" s="694">
        <v>2.5</v>
      </c>
      <c r="N71" s="695">
        <v>2.5</v>
      </c>
      <c r="O71" s="1095"/>
      <c r="P71" s="70"/>
      <c r="Q71" s="507"/>
      <c r="R71" s="499"/>
    </row>
    <row r="72" spans="1:18" ht="15">
      <c r="A72" s="497"/>
      <c r="B72" s="438">
        <v>8</v>
      </c>
      <c r="C72" s="70">
        <v>333</v>
      </c>
      <c r="D72" s="439">
        <v>20.2</v>
      </c>
      <c r="E72" s="693">
        <v>1</v>
      </c>
      <c r="F72" s="440" t="s">
        <v>560</v>
      </c>
      <c r="G72" s="131" t="s">
        <v>1271</v>
      </c>
      <c r="H72" s="440" t="s">
        <v>1263</v>
      </c>
      <c r="I72" s="498" t="s">
        <v>401</v>
      </c>
      <c r="J72" s="440" t="s">
        <v>398</v>
      </c>
      <c r="K72" s="70" t="s">
        <v>549</v>
      </c>
      <c r="L72" s="440" t="s">
        <v>550</v>
      </c>
      <c r="M72" s="694">
        <v>2.5</v>
      </c>
      <c r="N72" s="695">
        <v>2.5</v>
      </c>
      <c r="O72" s="1095"/>
      <c r="P72" s="70"/>
      <c r="Q72" s="507"/>
      <c r="R72" s="499"/>
    </row>
    <row r="73" spans="1:18" ht="15">
      <c r="A73" s="497"/>
      <c r="B73" s="438">
        <v>9</v>
      </c>
      <c r="C73" s="70">
        <v>340</v>
      </c>
      <c r="D73" s="439">
        <v>7.3</v>
      </c>
      <c r="E73" s="693">
        <v>1</v>
      </c>
      <c r="F73" s="440" t="s">
        <v>560</v>
      </c>
      <c r="G73" s="131" t="s">
        <v>979</v>
      </c>
      <c r="H73" s="440" t="s">
        <v>1263</v>
      </c>
      <c r="I73" s="498" t="s">
        <v>398</v>
      </c>
      <c r="J73" s="440" t="s">
        <v>398</v>
      </c>
      <c r="K73" s="70" t="s">
        <v>549</v>
      </c>
      <c r="L73" s="440" t="s">
        <v>550</v>
      </c>
      <c r="M73" s="694">
        <v>2.5</v>
      </c>
      <c r="N73" s="695">
        <v>2.5</v>
      </c>
      <c r="O73" s="1095"/>
      <c r="P73" s="70"/>
      <c r="Q73" s="507"/>
      <c r="R73" s="499"/>
    </row>
    <row r="74" spans="1:18" ht="15">
      <c r="A74" s="497"/>
      <c r="B74" s="438">
        <v>10</v>
      </c>
      <c r="C74" s="70">
        <v>340</v>
      </c>
      <c r="D74" s="439">
        <v>25.7</v>
      </c>
      <c r="E74" s="693">
        <v>1</v>
      </c>
      <c r="F74" s="440" t="s">
        <v>560</v>
      </c>
      <c r="G74" s="131" t="s">
        <v>978</v>
      </c>
      <c r="H74" s="440" t="s">
        <v>1263</v>
      </c>
      <c r="I74" s="498" t="s">
        <v>401</v>
      </c>
      <c r="J74" s="440" t="s">
        <v>398</v>
      </c>
      <c r="K74" s="70" t="s">
        <v>549</v>
      </c>
      <c r="L74" s="440" t="s">
        <v>1264</v>
      </c>
      <c r="M74" s="694">
        <v>2.5</v>
      </c>
      <c r="N74" s="695">
        <v>2.5</v>
      </c>
      <c r="O74" s="1095"/>
      <c r="P74" s="70"/>
      <c r="Q74" s="507"/>
      <c r="R74" s="499"/>
    </row>
    <row r="75" spans="1:18" ht="15">
      <c r="A75" s="497"/>
      <c r="B75" s="438">
        <v>11</v>
      </c>
      <c r="C75" s="70">
        <v>340</v>
      </c>
      <c r="D75" s="439">
        <v>25.8</v>
      </c>
      <c r="E75" s="693">
        <v>1</v>
      </c>
      <c r="F75" s="440" t="s">
        <v>560</v>
      </c>
      <c r="G75" s="131" t="s">
        <v>978</v>
      </c>
      <c r="H75" s="440" t="s">
        <v>1263</v>
      </c>
      <c r="I75" s="498" t="s">
        <v>398</v>
      </c>
      <c r="J75" s="440" t="s">
        <v>398</v>
      </c>
      <c r="K75" s="70" t="s">
        <v>549</v>
      </c>
      <c r="L75" s="440" t="s">
        <v>550</v>
      </c>
      <c r="M75" s="694">
        <v>2.5</v>
      </c>
      <c r="N75" s="695">
        <v>2.5</v>
      </c>
      <c r="O75" s="1095"/>
      <c r="P75" s="70"/>
      <c r="Q75" s="507"/>
      <c r="R75" s="499"/>
    </row>
    <row r="76" spans="1:18" ht="15">
      <c r="A76" s="497"/>
      <c r="B76" s="438">
        <v>12</v>
      </c>
      <c r="C76" s="70">
        <v>340</v>
      </c>
      <c r="D76" s="439">
        <v>25.9</v>
      </c>
      <c r="E76" s="693">
        <v>1</v>
      </c>
      <c r="F76" s="440" t="s">
        <v>560</v>
      </c>
      <c r="G76" s="131" t="s">
        <v>978</v>
      </c>
      <c r="H76" s="440" t="s">
        <v>1263</v>
      </c>
      <c r="I76" s="498" t="s">
        <v>398</v>
      </c>
      <c r="J76" s="440" t="s">
        <v>398</v>
      </c>
      <c r="K76" s="70" t="s">
        <v>549</v>
      </c>
      <c r="L76" s="440" t="s">
        <v>550</v>
      </c>
      <c r="M76" s="694">
        <v>2.5</v>
      </c>
      <c r="N76" s="695">
        <v>2.5</v>
      </c>
      <c r="O76" s="1095"/>
      <c r="P76" s="70"/>
      <c r="Q76" s="507"/>
      <c r="R76" s="499"/>
    </row>
    <row r="77" spans="1:18" ht="14.25">
      <c r="A77" s="497" t="s">
        <v>204</v>
      </c>
      <c r="B77" s="438"/>
      <c r="C77" s="70"/>
      <c r="D77" s="439"/>
      <c r="E77" s="1117">
        <f>E76+E75+E74+E73+E72+E71+E70+E69+E68+E67+E66+E65</f>
        <v>10.1</v>
      </c>
      <c r="F77" s="440"/>
      <c r="G77" s="437"/>
      <c r="H77" s="440"/>
      <c r="I77" s="437"/>
      <c r="J77" s="440"/>
      <c r="K77" s="70"/>
      <c r="L77" s="440"/>
      <c r="M77" s="607">
        <f aca="true" t="shared" si="5" ref="M77:R77">M76+M75+M74+M73+M72+M71+M70+M69+M68+M67+M66+M65</f>
        <v>25.25</v>
      </c>
      <c r="N77" s="607">
        <f t="shared" si="5"/>
        <v>25.25</v>
      </c>
      <c r="O77" s="607">
        <f t="shared" si="5"/>
        <v>0</v>
      </c>
      <c r="P77" s="607">
        <f t="shared" si="5"/>
        <v>0</v>
      </c>
      <c r="Q77" s="607">
        <f t="shared" si="5"/>
        <v>0</v>
      </c>
      <c r="R77" s="607">
        <f t="shared" si="5"/>
        <v>0</v>
      </c>
    </row>
    <row r="78" spans="1:18" ht="14.25">
      <c r="A78" s="1111" t="s">
        <v>551</v>
      </c>
      <c r="B78" s="438"/>
      <c r="C78" s="70"/>
      <c r="D78" s="439"/>
      <c r="E78" s="1112"/>
      <c r="F78" s="440"/>
      <c r="G78" s="131"/>
      <c r="H78" s="498"/>
      <c r="I78" s="498"/>
      <c r="J78" s="440"/>
      <c r="K78" s="70"/>
      <c r="L78" s="440"/>
      <c r="M78" s="501"/>
      <c r="N78" s="503"/>
      <c r="O78" s="504"/>
      <c r="P78" s="70"/>
      <c r="Q78" s="70"/>
      <c r="R78" s="499"/>
    </row>
    <row r="79" spans="1:18" ht="14.25">
      <c r="A79" s="497"/>
      <c r="B79" s="438"/>
      <c r="C79" s="70"/>
      <c r="D79" s="439"/>
      <c r="E79" s="437"/>
      <c r="F79" s="440"/>
      <c r="G79" s="437"/>
      <c r="H79" s="440"/>
      <c r="I79" s="498"/>
      <c r="J79" s="440"/>
      <c r="K79" s="70"/>
      <c r="L79" s="440"/>
      <c r="M79" s="437"/>
      <c r="N79" s="439"/>
      <c r="O79" s="70"/>
      <c r="P79" s="70"/>
      <c r="Q79" s="70"/>
      <c r="R79" s="499"/>
    </row>
    <row r="80" spans="1:18" ht="15">
      <c r="A80" s="1123" t="s">
        <v>536</v>
      </c>
      <c r="B80" s="1101">
        <v>1</v>
      </c>
      <c r="C80" s="102">
        <v>274</v>
      </c>
      <c r="D80" s="1102">
        <v>22.1</v>
      </c>
      <c r="E80" s="1103">
        <v>0.7</v>
      </c>
      <c r="F80" s="1104" t="s">
        <v>168</v>
      </c>
      <c r="G80" s="131" t="s">
        <v>973</v>
      </c>
      <c r="H80" s="1104" t="s">
        <v>1268</v>
      </c>
      <c r="I80" s="498" t="s">
        <v>398</v>
      </c>
      <c r="J80" s="1104" t="s">
        <v>398</v>
      </c>
      <c r="K80" s="102" t="s">
        <v>549</v>
      </c>
      <c r="L80" s="1104" t="s">
        <v>550</v>
      </c>
      <c r="M80" s="1105">
        <v>1.75</v>
      </c>
      <c r="N80" s="1106">
        <v>1.75</v>
      </c>
      <c r="O80" s="1122"/>
      <c r="P80" s="102"/>
      <c r="Q80" s="494"/>
      <c r="R80" s="1108"/>
    </row>
    <row r="81" spans="1:18" ht="15">
      <c r="A81" s="497"/>
      <c r="B81" s="438">
        <v>2</v>
      </c>
      <c r="C81" s="70">
        <v>291</v>
      </c>
      <c r="D81" s="439">
        <v>11.1</v>
      </c>
      <c r="E81" s="693">
        <v>0.9</v>
      </c>
      <c r="F81" s="440" t="s">
        <v>168</v>
      </c>
      <c r="G81" s="131" t="s">
        <v>1272</v>
      </c>
      <c r="H81" s="440" t="s">
        <v>1268</v>
      </c>
      <c r="I81" s="498" t="s">
        <v>398</v>
      </c>
      <c r="J81" s="440" t="s">
        <v>398</v>
      </c>
      <c r="K81" s="70" t="s">
        <v>549</v>
      </c>
      <c r="L81" s="440" t="s">
        <v>1264</v>
      </c>
      <c r="M81" s="694">
        <v>2.25</v>
      </c>
      <c r="N81" s="695"/>
      <c r="O81" s="1095">
        <v>2.25</v>
      </c>
      <c r="P81" s="70"/>
      <c r="Q81" s="507"/>
      <c r="R81" s="499"/>
    </row>
    <row r="82" spans="1:18" ht="15">
      <c r="A82" s="497"/>
      <c r="B82" s="438">
        <v>3</v>
      </c>
      <c r="C82" s="70">
        <v>305</v>
      </c>
      <c r="D82" s="439">
        <v>18.2</v>
      </c>
      <c r="E82" s="693">
        <v>1</v>
      </c>
      <c r="F82" s="440" t="s">
        <v>168</v>
      </c>
      <c r="G82" s="131" t="s">
        <v>973</v>
      </c>
      <c r="H82" s="440" t="s">
        <v>1268</v>
      </c>
      <c r="I82" s="498" t="s">
        <v>398</v>
      </c>
      <c r="J82" s="440" t="s">
        <v>398</v>
      </c>
      <c r="K82" s="70" t="s">
        <v>549</v>
      </c>
      <c r="L82" s="440" t="s">
        <v>550</v>
      </c>
      <c r="M82" s="694">
        <v>2.5</v>
      </c>
      <c r="N82" s="695">
        <v>2.5</v>
      </c>
      <c r="O82" s="504"/>
      <c r="P82" s="70"/>
      <c r="Q82" s="507"/>
      <c r="R82" s="499"/>
    </row>
    <row r="83" spans="1:18" ht="14.25">
      <c r="A83" s="497" t="s">
        <v>204</v>
      </c>
      <c r="B83" s="493"/>
      <c r="C83" s="102"/>
      <c r="D83" s="102"/>
      <c r="E83" s="1124">
        <f>E82+E81+E80</f>
        <v>2.5999999999999996</v>
      </c>
      <c r="F83" s="498"/>
      <c r="G83" s="498"/>
      <c r="H83" s="498"/>
      <c r="I83" s="498"/>
      <c r="J83" s="498"/>
      <c r="K83" s="102"/>
      <c r="L83" s="498"/>
      <c r="M83" s="876">
        <f aca="true" t="shared" si="6" ref="M83:R83">M82+M81+M80</f>
        <v>6.5</v>
      </c>
      <c r="N83" s="876">
        <f t="shared" si="6"/>
        <v>4.25</v>
      </c>
      <c r="O83" s="876">
        <f t="shared" si="6"/>
        <v>2.25</v>
      </c>
      <c r="P83" s="876">
        <f t="shared" si="6"/>
        <v>0</v>
      </c>
      <c r="Q83" s="876">
        <f t="shared" si="6"/>
        <v>0</v>
      </c>
      <c r="R83" s="876">
        <f t="shared" si="6"/>
        <v>0</v>
      </c>
    </row>
    <row r="84" spans="1:18" ht="15">
      <c r="A84" s="1094" t="s">
        <v>1266</v>
      </c>
      <c r="B84" s="438">
        <v>1</v>
      </c>
      <c r="C84" s="70">
        <v>132</v>
      </c>
      <c r="D84" s="439">
        <v>26.2</v>
      </c>
      <c r="E84" s="1119">
        <v>1</v>
      </c>
      <c r="F84" s="440" t="s">
        <v>168</v>
      </c>
      <c r="G84" s="131" t="s">
        <v>974</v>
      </c>
      <c r="H84" s="440" t="s">
        <v>1263</v>
      </c>
      <c r="I84" s="498" t="s">
        <v>398</v>
      </c>
      <c r="J84" s="440" t="s">
        <v>398</v>
      </c>
      <c r="K84" s="70" t="s">
        <v>549</v>
      </c>
      <c r="L84" s="440" t="s">
        <v>550</v>
      </c>
      <c r="M84" s="501">
        <v>2.5</v>
      </c>
      <c r="N84" s="502">
        <v>2.5</v>
      </c>
      <c r="O84" s="70"/>
      <c r="P84" s="70"/>
      <c r="Q84" s="70"/>
      <c r="R84" s="499"/>
    </row>
    <row r="85" spans="1:18" ht="15.75" thickBot="1">
      <c r="A85" s="2688" t="s">
        <v>553</v>
      </c>
      <c r="B85" s="2689"/>
      <c r="C85" s="2689"/>
      <c r="D85" s="2690"/>
      <c r="E85" s="707">
        <f>E84+E83+E77+E64+E56+E49+E46+E37</f>
        <v>54.300000000000004</v>
      </c>
      <c r="F85" s="509"/>
      <c r="G85" s="705"/>
      <c r="H85" s="509"/>
      <c r="I85" s="706"/>
      <c r="J85" s="509"/>
      <c r="K85" s="511"/>
      <c r="L85" s="509"/>
      <c r="M85" s="510">
        <f>M84+M78+M77+M63+M56+M37</f>
        <v>96</v>
      </c>
      <c r="N85" s="510">
        <f>N37+N56+N77+N78</f>
        <v>91.75</v>
      </c>
      <c r="O85" s="510">
        <f>O63+O80</f>
        <v>0</v>
      </c>
      <c r="P85" s="511"/>
      <c r="Q85" s="511"/>
      <c r="R85" s="512"/>
    </row>
    <row r="86" spans="1:18" ht="15.75" customHeight="1">
      <c r="A86" s="2679" t="s">
        <v>554</v>
      </c>
      <c r="B86" s="2680"/>
      <c r="C86" s="2680"/>
      <c r="D86" s="2680"/>
      <c r="E86" s="2680"/>
      <c r="F86" s="2680"/>
      <c r="G86" s="2680"/>
      <c r="H86" s="2680"/>
      <c r="I86" s="2680"/>
      <c r="J86" s="2680"/>
      <c r="K86" s="2680"/>
      <c r="L86" s="2680"/>
      <c r="M86" s="2680"/>
      <c r="N86" s="2680"/>
      <c r="O86" s="2680"/>
      <c r="P86" s="2680"/>
      <c r="Q86" s="2680"/>
      <c r="R86" s="2681"/>
    </row>
    <row r="87" spans="1:18" ht="14.25">
      <c r="A87" s="437"/>
      <c r="B87" s="438"/>
      <c r="C87" s="70"/>
      <c r="D87" s="439"/>
      <c r="E87" s="437"/>
      <c r="F87" s="440"/>
      <c r="G87" s="437"/>
      <c r="H87" s="440"/>
      <c r="I87" s="437"/>
      <c r="J87" s="440"/>
      <c r="K87" s="70"/>
      <c r="L87" s="440"/>
      <c r="M87" s="437"/>
      <c r="N87" s="439"/>
      <c r="O87" s="70"/>
      <c r="P87" s="70"/>
      <c r="Q87" s="70"/>
      <c r="R87" s="441"/>
    </row>
    <row r="88" spans="1:18" ht="14.25">
      <c r="A88" s="437"/>
      <c r="B88" s="438"/>
      <c r="C88" s="70"/>
      <c r="D88" s="439"/>
      <c r="E88" s="437"/>
      <c r="F88" s="440"/>
      <c r="G88" s="437"/>
      <c r="H88" s="440"/>
      <c r="I88" s="437"/>
      <c r="J88" s="440"/>
      <c r="K88" s="70"/>
      <c r="L88" s="440"/>
      <c r="M88" s="437"/>
      <c r="N88" s="439"/>
      <c r="O88" s="70"/>
      <c r="P88" s="70"/>
      <c r="Q88" s="70"/>
      <c r="R88" s="441"/>
    </row>
    <row r="89" spans="1:18" ht="14.25">
      <c r="A89" s="437"/>
      <c r="B89" s="438"/>
      <c r="C89" s="70"/>
      <c r="D89" s="439"/>
      <c r="E89" s="437"/>
      <c r="F89" s="440"/>
      <c r="G89" s="437"/>
      <c r="H89" s="440"/>
      <c r="I89" s="437"/>
      <c r="J89" s="440"/>
      <c r="K89" s="70"/>
      <c r="L89" s="440"/>
      <c r="M89" s="437"/>
      <c r="N89" s="439"/>
      <c r="O89" s="70"/>
      <c r="P89" s="70"/>
      <c r="Q89" s="70"/>
      <c r="R89" s="441"/>
    </row>
    <row r="90" spans="1:18" ht="15">
      <c r="A90" s="2682" t="s">
        <v>279</v>
      </c>
      <c r="B90" s="2683"/>
      <c r="C90" s="2683"/>
      <c r="D90" s="2683"/>
      <c r="E90" s="2683"/>
      <c r="F90" s="2683"/>
      <c r="G90" s="2683"/>
      <c r="H90" s="2683"/>
      <c r="I90" s="2683"/>
      <c r="J90" s="2683"/>
      <c r="K90" s="2683"/>
      <c r="L90" s="2683"/>
      <c r="M90" s="2683"/>
      <c r="N90" s="2683"/>
      <c r="O90" s="2683"/>
      <c r="P90" s="2683"/>
      <c r="Q90" s="2683"/>
      <c r="R90" s="2684"/>
    </row>
    <row r="91" spans="1:18" ht="15">
      <c r="A91" s="1127"/>
      <c r="B91" s="1125"/>
      <c r="C91" s="1125"/>
      <c r="D91" s="1125"/>
      <c r="E91" s="1125"/>
      <c r="F91" s="1125"/>
      <c r="G91" s="1125"/>
      <c r="H91" s="442"/>
      <c r="I91" s="1125"/>
      <c r="J91" s="442"/>
      <c r="K91" s="1125"/>
      <c r="L91" s="442"/>
      <c r="M91" s="1126" t="s">
        <v>249</v>
      </c>
      <c r="N91" s="443" t="s">
        <v>168</v>
      </c>
      <c r="O91" s="1126" t="s">
        <v>448</v>
      </c>
      <c r="P91" s="443" t="s">
        <v>289</v>
      </c>
      <c r="Q91" s="1126" t="s">
        <v>396</v>
      </c>
      <c r="R91" s="1128" t="s">
        <v>555</v>
      </c>
    </row>
    <row r="92" spans="1:18" ht="15">
      <c r="A92" s="1094" t="s">
        <v>556</v>
      </c>
      <c r="B92" s="438">
        <v>9</v>
      </c>
      <c r="C92" s="70">
        <v>161</v>
      </c>
      <c r="D92" s="439">
        <v>3.1</v>
      </c>
      <c r="E92" s="515">
        <v>1</v>
      </c>
      <c r="F92" s="440" t="s">
        <v>198</v>
      </c>
      <c r="G92" s="131" t="s">
        <v>974</v>
      </c>
      <c r="H92" s="440" t="s">
        <v>1273</v>
      </c>
      <c r="I92" s="498"/>
      <c r="J92" s="440"/>
      <c r="K92" s="70"/>
      <c r="L92" s="440"/>
      <c r="M92" s="505"/>
      <c r="N92" s="506"/>
      <c r="O92" s="70"/>
      <c r="P92" s="70"/>
      <c r="Q92" s="70"/>
      <c r="R92" s="499"/>
    </row>
    <row r="93" spans="1:18" ht="15">
      <c r="A93" s="1129"/>
      <c r="B93" s="438">
        <v>10</v>
      </c>
      <c r="C93" s="70">
        <v>161</v>
      </c>
      <c r="D93" s="439">
        <v>3.2</v>
      </c>
      <c r="E93" s="515">
        <v>1</v>
      </c>
      <c r="F93" s="440" t="s">
        <v>198</v>
      </c>
      <c r="G93" s="131" t="s">
        <v>974</v>
      </c>
      <c r="H93" s="440" t="s">
        <v>1273</v>
      </c>
      <c r="I93" s="498"/>
      <c r="J93" s="440"/>
      <c r="K93" s="70"/>
      <c r="L93" s="440"/>
      <c r="M93" s="505"/>
      <c r="N93" s="506"/>
      <c r="O93" s="70"/>
      <c r="P93" s="70"/>
      <c r="Q93" s="70"/>
      <c r="R93" s="499"/>
    </row>
    <row r="94" spans="1:18" ht="15">
      <c r="A94" s="1129"/>
      <c r="B94" s="438">
        <v>11</v>
      </c>
      <c r="C94" s="70">
        <v>161</v>
      </c>
      <c r="D94" s="439">
        <v>3.3</v>
      </c>
      <c r="E94" s="515">
        <v>1</v>
      </c>
      <c r="F94" s="440" t="s">
        <v>198</v>
      </c>
      <c r="G94" s="131" t="s">
        <v>974</v>
      </c>
      <c r="H94" s="440" t="s">
        <v>1273</v>
      </c>
      <c r="I94" s="498"/>
      <c r="J94" s="440"/>
      <c r="K94" s="70"/>
      <c r="L94" s="440"/>
      <c r="M94" s="505"/>
      <c r="N94" s="506"/>
      <c r="O94" s="70"/>
      <c r="P94" s="70"/>
      <c r="Q94" s="70"/>
      <c r="R94" s="499"/>
    </row>
    <row r="95" spans="1:18" ht="15">
      <c r="A95" s="1129"/>
      <c r="B95" s="438">
        <v>12</v>
      </c>
      <c r="C95" s="70">
        <v>161</v>
      </c>
      <c r="D95" s="439">
        <v>3.4</v>
      </c>
      <c r="E95" s="515">
        <v>1</v>
      </c>
      <c r="F95" s="440" t="s">
        <v>198</v>
      </c>
      <c r="G95" s="131" t="s">
        <v>974</v>
      </c>
      <c r="H95" s="440" t="s">
        <v>1273</v>
      </c>
      <c r="I95" s="498"/>
      <c r="J95" s="440"/>
      <c r="K95" s="70"/>
      <c r="L95" s="440"/>
      <c r="M95" s="505"/>
      <c r="N95" s="506"/>
      <c r="O95" s="70"/>
      <c r="P95" s="70"/>
      <c r="Q95" s="70"/>
      <c r="R95" s="499"/>
    </row>
    <row r="96" spans="1:18" ht="15">
      <c r="A96" s="1129"/>
      <c r="B96" s="438">
        <v>13</v>
      </c>
      <c r="C96" s="70">
        <v>161</v>
      </c>
      <c r="D96" s="439">
        <v>3.5</v>
      </c>
      <c r="E96" s="515">
        <v>1</v>
      </c>
      <c r="F96" s="440" t="s">
        <v>198</v>
      </c>
      <c r="G96" s="131" t="s">
        <v>974</v>
      </c>
      <c r="H96" s="440" t="s">
        <v>1273</v>
      </c>
      <c r="I96" s="498"/>
      <c r="J96" s="440"/>
      <c r="K96" s="70"/>
      <c r="L96" s="440"/>
      <c r="M96" s="505"/>
      <c r="N96" s="506"/>
      <c r="O96" s="70"/>
      <c r="P96" s="70"/>
      <c r="Q96" s="70"/>
      <c r="R96" s="499"/>
    </row>
    <row r="97" spans="1:18" ht="15">
      <c r="A97" s="1129"/>
      <c r="B97" s="438">
        <v>14</v>
      </c>
      <c r="C97" s="70">
        <v>163</v>
      </c>
      <c r="D97" s="439">
        <v>11.1</v>
      </c>
      <c r="E97" s="515">
        <v>0.8</v>
      </c>
      <c r="F97" s="440" t="s">
        <v>198</v>
      </c>
      <c r="G97" s="131" t="s">
        <v>974</v>
      </c>
      <c r="H97" s="440" t="s">
        <v>1273</v>
      </c>
      <c r="I97" s="498"/>
      <c r="J97" s="440"/>
      <c r="K97" s="70"/>
      <c r="L97" s="440"/>
      <c r="M97" s="505"/>
      <c r="N97" s="506"/>
      <c r="O97" s="70"/>
      <c r="P97" s="70"/>
      <c r="Q97" s="70"/>
      <c r="R97" s="499"/>
    </row>
    <row r="98" spans="1:18" ht="15">
      <c r="A98" s="1129"/>
      <c r="B98" s="438">
        <v>15</v>
      </c>
      <c r="C98" s="70">
        <v>163</v>
      </c>
      <c r="D98" s="439">
        <v>11.2</v>
      </c>
      <c r="E98" s="515">
        <v>1</v>
      </c>
      <c r="F98" s="440" t="s">
        <v>198</v>
      </c>
      <c r="G98" s="131" t="s">
        <v>974</v>
      </c>
      <c r="H98" s="440" t="s">
        <v>1273</v>
      </c>
      <c r="I98" s="498"/>
      <c r="J98" s="440"/>
      <c r="K98" s="70"/>
      <c r="L98" s="440"/>
      <c r="M98" s="505"/>
      <c r="N98" s="506"/>
      <c r="O98" s="70"/>
      <c r="P98" s="70"/>
      <c r="Q98" s="70"/>
      <c r="R98" s="499"/>
    </row>
    <row r="99" spans="1:18" ht="15">
      <c r="A99" s="1130"/>
      <c r="B99" s="438">
        <v>16</v>
      </c>
      <c r="C99" s="70">
        <v>163</v>
      </c>
      <c r="D99" s="439">
        <v>11.3</v>
      </c>
      <c r="E99" s="515">
        <v>1</v>
      </c>
      <c r="F99" s="440" t="s">
        <v>198</v>
      </c>
      <c r="G99" s="131" t="s">
        <v>974</v>
      </c>
      <c r="H99" s="440" t="s">
        <v>1273</v>
      </c>
      <c r="I99" s="498"/>
      <c r="J99" s="440"/>
      <c r="K99" s="70"/>
      <c r="L99" s="440"/>
      <c r="M99" s="505"/>
      <c r="N99" s="506"/>
      <c r="O99" s="70"/>
      <c r="P99" s="70"/>
      <c r="Q99" s="70"/>
      <c r="R99" s="499"/>
    </row>
    <row r="100" spans="1:18" ht="15">
      <c r="A100" s="1129"/>
      <c r="B100" s="438">
        <v>17</v>
      </c>
      <c r="C100" s="70">
        <v>163</v>
      </c>
      <c r="D100" s="439">
        <v>11.4</v>
      </c>
      <c r="E100" s="515">
        <v>1</v>
      </c>
      <c r="F100" s="440" t="s">
        <v>198</v>
      </c>
      <c r="G100" s="131" t="s">
        <v>974</v>
      </c>
      <c r="H100" s="440" t="s">
        <v>1273</v>
      </c>
      <c r="I100" s="498"/>
      <c r="J100" s="440"/>
      <c r="K100" s="70"/>
      <c r="L100" s="440"/>
      <c r="M100" s="505"/>
      <c r="N100" s="506"/>
      <c r="O100" s="70"/>
      <c r="P100" s="70"/>
      <c r="Q100" s="70"/>
      <c r="R100" s="499"/>
    </row>
    <row r="101" spans="1:18" ht="15">
      <c r="A101" s="497"/>
      <c r="B101" s="438">
        <v>18</v>
      </c>
      <c r="C101" s="70">
        <v>163</v>
      </c>
      <c r="D101" s="439">
        <v>11.5</v>
      </c>
      <c r="E101" s="515">
        <v>1</v>
      </c>
      <c r="F101" s="440" t="s">
        <v>198</v>
      </c>
      <c r="G101" s="131" t="s">
        <v>974</v>
      </c>
      <c r="H101" s="440" t="s">
        <v>1273</v>
      </c>
      <c r="I101" s="498"/>
      <c r="J101" s="440"/>
      <c r="K101" s="70"/>
      <c r="L101" s="440"/>
      <c r="M101" s="505"/>
      <c r="N101" s="506"/>
      <c r="O101" s="70"/>
      <c r="P101" s="70"/>
      <c r="Q101" s="70"/>
      <c r="R101" s="499"/>
    </row>
    <row r="102" spans="1:18" ht="14.25">
      <c r="A102" s="497" t="s">
        <v>487</v>
      </c>
      <c r="B102" s="438"/>
      <c r="C102" s="70"/>
      <c r="D102" s="439"/>
      <c r="E102" s="1124">
        <f>SUM(E92:E101)</f>
        <v>9.8</v>
      </c>
      <c r="F102" s="1104"/>
      <c r="G102" s="498"/>
      <c r="H102" s="1104"/>
      <c r="I102" s="498"/>
      <c r="J102" s="1104"/>
      <c r="K102" s="102"/>
      <c r="L102" s="1104"/>
      <c r="M102" s="1132"/>
      <c r="N102" s="1133"/>
      <c r="O102" s="102"/>
      <c r="P102" s="102"/>
      <c r="Q102" s="102"/>
      <c r="R102" s="1108"/>
    </row>
    <row r="103" spans="1:18" ht="15">
      <c r="A103" s="1094" t="s">
        <v>1265</v>
      </c>
      <c r="B103" s="438">
        <v>26</v>
      </c>
      <c r="C103" s="70">
        <v>374</v>
      </c>
      <c r="D103" s="439">
        <v>31.1</v>
      </c>
      <c r="E103" s="515">
        <v>1</v>
      </c>
      <c r="F103" s="440" t="s">
        <v>1274</v>
      </c>
      <c r="G103" s="131" t="s">
        <v>975</v>
      </c>
      <c r="H103" s="440" t="s">
        <v>1263</v>
      </c>
      <c r="I103" s="498"/>
      <c r="J103" s="440"/>
      <c r="K103" s="70"/>
      <c r="L103" s="492" t="s">
        <v>977</v>
      </c>
      <c r="M103" s="505">
        <v>1.5</v>
      </c>
      <c r="N103" s="506"/>
      <c r="O103" s="513">
        <v>1.5</v>
      </c>
      <c r="P103" s="70"/>
      <c r="Q103" s="70"/>
      <c r="R103" s="499"/>
    </row>
    <row r="104" spans="1:18" ht="15">
      <c r="A104" s="1129"/>
      <c r="B104" s="438">
        <v>27</v>
      </c>
      <c r="C104" s="70">
        <v>375</v>
      </c>
      <c r="D104" s="439">
        <v>4.4</v>
      </c>
      <c r="E104" s="515">
        <v>1</v>
      </c>
      <c r="F104" s="440" t="s">
        <v>1274</v>
      </c>
      <c r="G104" s="131" t="s">
        <v>975</v>
      </c>
      <c r="H104" s="440" t="s">
        <v>1263</v>
      </c>
      <c r="I104" s="498"/>
      <c r="J104" s="440"/>
      <c r="K104" s="70"/>
      <c r="L104" s="492"/>
      <c r="M104" s="505"/>
      <c r="N104" s="506"/>
      <c r="O104" s="513"/>
      <c r="P104" s="70"/>
      <c r="Q104" s="70"/>
      <c r="R104" s="499"/>
    </row>
    <row r="105" spans="1:18" ht="15">
      <c r="A105" s="497" t="s">
        <v>487</v>
      </c>
      <c r="B105" s="442"/>
      <c r="C105" s="1125"/>
      <c r="D105" s="442"/>
      <c r="E105" s="1119">
        <f>E104+E103</f>
        <v>2</v>
      </c>
      <c r="F105" s="1118"/>
      <c r="G105" s="1118"/>
      <c r="H105" s="1118"/>
      <c r="I105" s="1118"/>
      <c r="J105" s="1118"/>
      <c r="K105" s="1118"/>
      <c r="L105" s="1118"/>
      <c r="M105" s="1118">
        <f>M104+M103</f>
        <v>1.5</v>
      </c>
      <c r="N105" s="1118"/>
      <c r="O105" s="1118">
        <f>O104+O103</f>
        <v>1.5</v>
      </c>
      <c r="P105" s="1131"/>
      <c r="Q105" s="1131"/>
      <c r="R105" s="1131"/>
    </row>
    <row r="106" spans="1:18" ht="15">
      <c r="A106" s="1094" t="s">
        <v>536</v>
      </c>
      <c r="B106" s="438">
        <v>4</v>
      </c>
      <c r="C106" s="70">
        <v>276</v>
      </c>
      <c r="D106" s="439">
        <v>24</v>
      </c>
      <c r="E106" s="515">
        <v>1</v>
      </c>
      <c r="F106" s="440" t="s">
        <v>291</v>
      </c>
      <c r="G106" s="131" t="s">
        <v>1278</v>
      </c>
      <c r="H106" s="440" t="s">
        <v>1268</v>
      </c>
      <c r="I106" s="498"/>
      <c r="J106" s="440"/>
      <c r="K106" s="70"/>
      <c r="L106" s="440"/>
      <c r="M106" s="505"/>
      <c r="N106" s="506"/>
      <c r="O106" s="70"/>
      <c r="P106" s="70"/>
      <c r="Q106" s="70"/>
      <c r="R106" s="499"/>
    </row>
    <row r="107" spans="1:18" ht="15">
      <c r="A107" s="497"/>
      <c r="B107" s="438">
        <v>5</v>
      </c>
      <c r="C107" s="70">
        <v>300</v>
      </c>
      <c r="D107" s="439">
        <v>38.1</v>
      </c>
      <c r="E107" s="515">
        <v>0.9</v>
      </c>
      <c r="F107" s="440" t="s">
        <v>291</v>
      </c>
      <c r="G107" s="131" t="s">
        <v>1278</v>
      </c>
      <c r="H107" s="440" t="s">
        <v>1268</v>
      </c>
      <c r="I107" s="498"/>
      <c r="J107" s="440"/>
      <c r="K107" s="70"/>
      <c r="L107" s="440"/>
      <c r="M107" s="505"/>
      <c r="N107" s="506"/>
      <c r="O107" s="70"/>
      <c r="P107" s="70"/>
      <c r="Q107" s="70"/>
      <c r="R107" s="499"/>
    </row>
    <row r="108" spans="1:18" ht="15">
      <c r="A108" s="497"/>
      <c r="B108" s="438">
        <v>6</v>
      </c>
      <c r="C108" s="70">
        <v>300</v>
      </c>
      <c r="D108" s="439">
        <v>39.1</v>
      </c>
      <c r="E108" s="515">
        <v>0.9</v>
      </c>
      <c r="F108" s="440" t="s">
        <v>291</v>
      </c>
      <c r="G108" s="131" t="s">
        <v>1278</v>
      </c>
      <c r="H108" s="440" t="s">
        <v>1268</v>
      </c>
      <c r="I108" s="498"/>
      <c r="J108" s="440"/>
      <c r="K108" s="70"/>
      <c r="L108" s="440"/>
      <c r="M108" s="505"/>
      <c r="N108" s="506"/>
      <c r="O108" s="70"/>
      <c r="P108" s="70"/>
      <c r="Q108" s="70"/>
      <c r="R108" s="499"/>
    </row>
    <row r="109" spans="1:18" ht="15">
      <c r="A109" s="497"/>
      <c r="B109" s="438">
        <v>7</v>
      </c>
      <c r="C109" s="70">
        <v>301</v>
      </c>
      <c r="D109" s="439">
        <v>16.2</v>
      </c>
      <c r="E109" s="515">
        <v>1</v>
      </c>
      <c r="F109" s="440" t="s">
        <v>291</v>
      </c>
      <c r="G109" s="131" t="s">
        <v>1278</v>
      </c>
      <c r="H109" s="440" t="s">
        <v>1268</v>
      </c>
      <c r="I109" s="498"/>
      <c r="J109" s="440"/>
      <c r="K109" s="70"/>
      <c r="L109" s="440"/>
      <c r="M109" s="505"/>
      <c r="N109" s="506"/>
      <c r="O109" s="70"/>
      <c r="P109" s="70"/>
      <c r="Q109" s="70"/>
      <c r="R109" s="499"/>
    </row>
    <row r="110" spans="1:18" ht="14.25">
      <c r="A110" s="500" t="s">
        <v>487</v>
      </c>
      <c r="B110" s="438"/>
      <c r="C110" s="70"/>
      <c r="D110" s="439"/>
      <c r="E110" s="1119">
        <f>E109+E108+E107+E106</f>
        <v>3.8</v>
      </c>
      <c r="F110" s="440"/>
      <c r="G110" s="437"/>
      <c r="H110" s="440"/>
      <c r="I110" s="437"/>
      <c r="J110" s="440"/>
      <c r="K110" s="70"/>
      <c r="L110" s="440"/>
      <c r="M110" s="501" t="e">
        <f>#REF!+#REF!+#REF!+#REF!+#REF!+#REF!+#REF!+M109</f>
        <v>#REF!</v>
      </c>
      <c r="N110" s="501" t="e">
        <f>#REF!+#REF!+#REF!+#REF!+#REF!+#REF!+#REF!+N109</f>
        <v>#REF!</v>
      </c>
      <c r="O110" s="501" t="e">
        <f>#REF!+#REF!+#REF!+#REF!+#REF!+#REF!+#REF!+O109</f>
        <v>#REF!</v>
      </c>
      <c r="P110" s="501" t="e">
        <f>#REF!+#REF!+#REF!+#REF!+#REF!+#REF!+#REF!+P109</f>
        <v>#REF!</v>
      </c>
      <c r="Q110" s="501" t="e">
        <f>#REF!+#REF!+#REF!+#REF!+#REF!+#REF!+#REF!+Q109</f>
        <v>#REF!</v>
      </c>
      <c r="R110" s="501" t="e">
        <f>#REF!+#REF!+#REF!+#REF!+#REF!+#REF!+#REF!+R109</f>
        <v>#REF!</v>
      </c>
    </row>
    <row r="111" spans="1:18" ht="14.25">
      <c r="A111" s="500" t="s">
        <v>548</v>
      </c>
      <c r="B111" s="438"/>
      <c r="C111" s="70"/>
      <c r="D111" s="439"/>
      <c r="E111" s="437"/>
      <c r="F111" s="440"/>
      <c r="G111" s="437"/>
      <c r="H111" s="440"/>
      <c r="I111" s="437"/>
      <c r="J111" s="440"/>
      <c r="K111" s="70"/>
      <c r="L111" s="514"/>
      <c r="M111" s="505"/>
      <c r="N111" s="506"/>
      <c r="O111" s="70"/>
      <c r="P111" s="70"/>
      <c r="Q111" s="70"/>
      <c r="R111" s="441"/>
    </row>
    <row r="112" spans="1:18" ht="14.25">
      <c r="A112" s="500" t="s">
        <v>487</v>
      </c>
      <c r="B112" s="438"/>
      <c r="C112" s="70"/>
      <c r="D112" s="439"/>
      <c r="E112" s="878"/>
      <c r="F112" s="440"/>
      <c r="G112" s="437"/>
      <c r="H112" s="440"/>
      <c r="I112" s="437"/>
      <c r="J112" s="440"/>
      <c r="K112" s="70"/>
      <c r="L112" s="440"/>
      <c r="M112" s="501">
        <f>SUM(M111:M111)</f>
        <v>0</v>
      </c>
      <c r="N112" s="502">
        <f>SUM(N111:N111)</f>
        <v>0</v>
      </c>
      <c r="O112" s="507"/>
      <c r="P112" s="507"/>
      <c r="Q112" s="507" t="e">
        <f>SUM(#REF!)</f>
        <v>#REF!</v>
      </c>
      <c r="R112" s="508"/>
    </row>
    <row r="113" spans="1:18" ht="15">
      <c r="A113" s="1094" t="s">
        <v>557</v>
      </c>
      <c r="B113" s="438">
        <v>8</v>
      </c>
      <c r="C113" s="70">
        <v>246</v>
      </c>
      <c r="D113" s="439">
        <v>12.2</v>
      </c>
      <c r="E113" s="1113">
        <v>1</v>
      </c>
      <c r="F113" s="440" t="s">
        <v>1274</v>
      </c>
      <c r="G113" s="131" t="s">
        <v>975</v>
      </c>
      <c r="H113" s="440" t="s">
        <v>1263</v>
      </c>
      <c r="I113" s="437"/>
      <c r="J113" s="440"/>
      <c r="K113" s="70"/>
      <c r="L113" s="440"/>
      <c r="M113" s="501"/>
      <c r="N113" s="502"/>
      <c r="O113" s="504"/>
      <c r="P113" s="70"/>
      <c r="Q113" s="70"/>
      <c r="R113" s="499"/>
    </row>
    <row r="114" spans="1:18" ht="15">
      <c r="A114" s="497"/>
      <c r="B114" s="438">
        <v>9</v>
      </c>
      <c r="C114" s="70">
        <v>246</v>
      </c>
      <c r="D114" s="439">
        <v>15.2</v>
      </c>
      <c r="E114" s="1113">
        <v>1</v>
      </c>
      <c r="F114" s="440" t="s">
        <v>1274</v>
      </c>
      <c r="G114" s="131" t="s">
        <v>975</v>
      </c>
      <c r="H114" s="440" t="s">
        <v>1263</v>
      </c>
      <c r="I114" s="437"/>
      <c r="J114" s="440"/>
      <c r="K114" s="70"/>
      <c r="L114" s="440"/>
      <c r="M114" s="501"/>
      <c r="N114" s="502"/>
      <c r="O114" s="504"/>
      <c r="P114" s="70"/>
      <c r="Q114" s="70"/>
      <c r="R114" s="499"/>
    </row>
    <row r="115" spans="1:18" ht="15">
      <c r="A115" s="497"/>
      <c r="B115" s="438">
        <v>10</v>
      </c>
      <c r="C115" s="70">
        <v>247</v>
      </c>
      <c r="D115" s="439">
        <v>5.1</v>
      </c>
      <c r="E115" s="1113">
        <v>1</v>
      </c>
      <c r="F115" s="440" t="s">
        <v>1274</v>
      </c>
      <c r="G115" s="131" t="s">
        <v>975</v>
      </c>
      <c r="H115" s="440" t="s">
        <v>1263</v>
      </c>
      <c r="I115" s="437"/>
      <c r="J115" s="440"/>
      <c r="K115" s="70"/>
      <c r="L115" s="492" t="s">
        <v>977</v>
      </c>
      <c r="M115" s="505">
        <v>1.5</v>
      </c>
      <c r="N115" s="506"/>
      <c r="O115" s="513">
        <v>1.5</v>
      </c>
      <c r="P115" s="70"/>
      <c r="Q115" s="70"/>
      <c r="R115" s="499"/>
    </row>
    <row r="116" spans="1:18" ht="15">
      <c r="A116" s="497"/>
      <c r="B116" s="438">
        <v>11</v>
      </c>
      <c r="C116" s="70">
        <v>247</v>
      </c>
      <c r="D116" s="439">
        <v>6.1</v>
      </c>
      <c r="E116" s="1113">
        <v>1</v>
      </c>
      <c r="F116" s="440" t="s">
        <v>1274</v>
      </c>
      <c r="G116" s="131" t="s">
        <v>975</v>
      </c>
      <c r="H116" s="440" t="s">
        <v>1263</v>
      </c>
      <c r="I116" s="437"/>
      <c r="J116" s="440"/>
      <c r="K116" s="70"/>
      <c r="L116" s="492" t="s">
        <v>977</v>
      </c>
      <c r="M116" s="505">
        <v>1.5</v>
      </c>
      <c r="N116" s="506"/>
      <c r="O116" s="513">
        <v>1.5</v>
      </c>
      <c r="P116" s="70"/>
      <c r="Q116" s="70"/>
      <c r="R116" s="499"/>
    </row>
    <row r="117" spans="1:18" ht="15">
      <c r="A117" s="497"/>
      <c r="B117" s="438">
        <v>12</v>
      </c>
      <c r="C117" s="70">
        <v>248</v>
      </c>
      <c r="D117" s="439">
        <v>4.1</v>
      </c>
      <c r="E117" s="1113">
        <v>1</v>
      </c>
      <c r="F117" s="440" t="s">
        <v>1274</v>
      </c>
      <c r="G117" s="131" t="s">
        <v>975</v>
      </c>
      <c r="H117" s="440" t="s">
        <v>1263</v>
      </c>
      <c r="I117" s="437"/>
      <c r="J117" s="440"/>
      <c r="K117" s="70"/>
      <c r="L117" s="492" t="s">
        <v>977</v>
      </c>
      <c r="M117" s="505">
        <v>1.5</v>
      </c>
      <c r="N117" s="506"/>
      <c r="O117" s="513">
        <v>1.5</v>
      </c>
      <c r="P117" s="70"/>
      <c r="Q117" s="70"/>
      <c r="R117" s="499"/>
    </row>
    <row r="118" spans="1:18" ht="15">
      <c r="A118" s="497"/>
      <c r="B118" s="438">
        <v>13</v>
      </c>
      <c r="C118" s="70">
        <v>248</v>
      </c>
      <c r="D118" s="439">
        <v>5.2</v>
      </c>
      <c r="E118" s="1113">
        <v>1</v>
      </c>
      <c r="F118" s="440" t="s">
        <v>1274</v>
      </c>
      <c r="G118" s="131" t="s">
        <v>975</v>
      </c>
      <c r="H118" s="440" t="s">
        <v>1263</v>
      </c>
      <c r="I118" s="437"/>
      <c r="J118" s="440"/>
      <c r="K118" s="70"/>
      <c r="L118" s="440"/>
      <c r="M118" s="501"/>
      <c r="N118" s="502"/>
      <c r="O118" s="504"/>
      <c r="P118" s="70"/>
      <c r="Q118" s="70"/>
      <c r="R118" s="499"/>
    </row>
    <row r="119" spans="1:18" ht="15">
      <c r="A119" s="497"/>
      <c r="B119" s="438">
        <v>14</v>
      </c>
      <c r="C119" s="70">
        <v>248</v>
      </c>
      <c r="D119" s="439">
        <v>8.1</v>
      </c>
      <c r="E119" s="1113">
        <v>1</v>
      </c>
      <c r="F119" s="440" t="s">
        <v>1274</v>
      </c>
      <c r="G119" s="131" t="s">
        <v>975</v>
      </c>
      <c r="H119" s="440" t="s">
        <v>1263</v>
      </c>
      <c r="I119" s="437"/>
      <c r="J119" s="440"/>
      <c r="K119" s="70"/>
      <c r="L119" s="492" t="s">
        <v>977</v>
      </c>
      <c r="M119" s="505">
        <v>1.5</v>
      </c>
      <c r="N119" s="506"/>
      <c r="O119" s="513">
        <v>1.5</v>
      </c>
      <c r="P119" s="70"/>
      <c r="Q119" s="70"/>
      <c r="R119" s="499"/>
    </row>
    <row r="120" spans="1:18" ht="14.25">
      <c r="A120" s="437"/>
      <c r="B120" s="438"/>
      <c r="C120" s="70"/>
      <c r="D120" s="439"/>
      <c r="E120" s="1117">
        <f>E119+E118+E117+E116+E115+E114+E113</f>
        <v>7</v>
      </c>
      <c r="F120" s="440"/>
      <c r="G120" s="437"/>
      <c r="H120" s="440"/>
      <c r="I120" s="437"/>
      <c r="J120" s="440"/>
      <c r="K120" s="70"/>
      <c r="L120" s="440"/>
      <c r="M120" s="607">
        <f>M119+M118+M117+M116+M115+M114+M113</f>
        <v>6</v>
      </c>
      <c r="N120" s="607"/>
      <c r="O120" s="607">
        <f>O119+O118+O117+O116+O115+O114+O113</f>
        <v>6</v>
      </c>
      <c r="P120" s="505"/>
      <c r="Q120" s="505"/>
      <c r="R120" s="505"/>
    </row>
    <row r="121" spans="1:18" ht="15">
      <c r="A121" s="1094" t="s">
        <v>1275</v>
      </c>
      <c r="B121" s="438">
        <v>1</v>
      </c>
      <c r="C121" s="70">
        <v>425</v>
      </c>
      <c r="D121" s="439">
        <v>10</v>
      </c>
      <c r="E121" s="693">
        <v>0.7</v>
      </c>
      <c r="F121" s="440" t="s">
        <v>1274</v>
      </c>
      <c r="G121" s="131" t="s">
        <v>975</v>
      </c>
      <c r="H121" s="440" t="s">
        <v>1263</v>
      </c>
      <c r="I121" s="498"/>
      <c r="J121" s="440"/>
      <c r="K121" s="70"/>
      <c r="L121" s="440"/>
      <c r="M121" s="505"/>
      <c r="N121" s="506"/>
      <c r="O121" s="70"/>
      <c r="P121" s="70"/>
      <c r="Q121" s="70"/>
      <c r="R121" s="499"/>
    </row>
    <row r="122" spans="1:18" ht="15">
      <c r="A122" s="497"/>
      <c r="B122" s="438">
        <v>2</v>
      </c>
      <c r="C122" s="70">
        <v>429</v>
      </c>
      <c r="D122" s="439">
        <v>2.3</v>
      </c>
      <c r="E122" s="693">
        <v>1</v>
      </c>
      <c r="F122" s="440" t="s">
        <v>1274</v>
      </c>
      <c r="G122" s="131" t="s">
        <v>975</v>
      </c>
      <c r="H122" s="440" t="s">
        <v>1263</v>
      </c>
      <c r="I122" s="498"/>
      <c r="J122" s="440"/>
      <c r="K122" s="70"/>
      <c r="L122" s="440"/>
      <c r="M122" s="505"/>
      <c r="N122" s="506"/>
      <c r="O122" s="70"/>
      <c r="P122" s="70"/>
      <c r="Q122" s="70"/>
      <c r="R122" s="499"/>
    </row>
    <row r="123" spans="1:18" ht="15">
      <c r="A123" s="497"/>
      <c r="B123" s="438">
        <v>3</v>
      </c>
      <c r="C123" s="70">
        <v>429</v>
      </c>
      <c r="D123" s="439">
        <v>2.4</v>
      </c>
      <c r="E123" s="693">
        <v>1</v>
      </c>
      <c r="F123" s="440" t="s">
        <v>1274</v>
      </c>
      <c r="G123" s="131" t="s">
        <v>975</v>
      </c>
      <c r="H123" s="440" t="s">
        <v>1263</v>
      </c>
      <c r="I123" s="498"/>
      <c r="J123" s="440"/>
      <c r="K123" s="70"/>
      <c r="L123" s="440"/>
      <c r="M123" s="505"/>
      <c r="N123" s="506"/>
      <c r="O123" s="70"/>
      <c r="P123" s="70"/>
      <c r="Q123" s="70"/>
      <c r="R123" s="499"/>
    </row>
    <row r="124" spans="1:18" ht="15">
      <c r="A124" s="497"/>
      <c r="B124" s="438">
        <v>4</v>
      </c>
      <c r="C124" s="70">
        <v>431</v>
      </c>
      <c r="D124" s="439">
        <v>4.4</v>
      </c>
      <c r="E124" s="693">
        <v>0.9</v>
      </c>
      <c r="F124" s="440" t="s">
        <v>1274</v>
      </c>
      <c r="G124" s="131" t="s">
        <v>975</v>
      </c>
      <c r="H124" s="440" t="s">
        <v>1263</v>
      </c>
      <c r="I124" s="498"/>
      <c r="J124" s="440"/>
      <c r="K124" s="70"/>
      <c r="L124" s="440"/>
      <c r="M124" s="505"/>
      <c r="N124" s="506"/>
      <c r="O124" s="70"/>
      <c r="P124" s="70"/>
      <c r="Q124" s="70"/>
      <c r="R124" s="499"/>
    </row>
    <row r="125" spans="1:18" ht="15">
      <c r="A125" s="497"/>
      <c r="B125" s="438">
        <v>5</v>
      </c>
      <c r="C125" s="70">
        <v>431</v>
      </c>
      <c r="D125" s="439">
        <v>16.3</v>
      </c>
      <c r="E125" s="693">
        <v>1</v>
      </c>
      <c r="F125" s="440" t="s">
        <v>1274</v>
      </c>
      <c r="G125" s="131" t="s">
        <v>975</v>
      </c>
      <c r="H125" s="440" t="s">
        <v>1263</v>
      </c>
      <c r="I125" s="498"/>
      <c r="J125" s="440"/>
      <c r="K125" s="70"/>
      <c r="L125" s="440"/>
      <c r="M125" s="505"/>
      <c r="N125" s="506"/>
      <c r="O125" s="70"/>
      <c r="P125" s="70"/>
      <c r="Q125" s="70"/>
      <c r="R125" s="499"/>
    </row>
    <row r="126" spans="1:18" ht="15">
      <c r="A126" s="497"/>
      <c r="B126" s="438">
        <v>6</v>
      </c>
      <c r="C126" s="70">
        <v>431</v>
      </c>
      <c r="D126" s="439">
        <v>16.4</v>
      </c>
      <c r="E126" s="693">
        <v>1</v>
      </c>
      <c r="F126" s="440" t="s">
        <v>1274</v>
      </c>
      <c r="G126" s="131" t="s">
        <v>975</v>
      </c>
      <c r="H126" s="440" t="s">
        <v>1263</v>
      </c>
      <c r="I126" s="498"/>
      <c r="J126" s="440"/>
      <c r="K126" s="70"/>
      <c r="L126" s="440"/>
      <c r="M126" s="505"/>
      <c r="N126" s="506"/>
      <c r="O126" s="70"/>
      <c r="P126" s="70"/>
      <c r="Q126" s="70"/>
      <c r="R126" s="499"/>
    </row>
    <row r="127" spans="1:18" ht="15">
      <c r="A127" s="497"/>
      <c r="B127" s="438">
        <v>7</v>
      </c>
      <c r="C127" s="70">
        <v>432</v>
      </c>
      <c r="D127" s="439">
        <v>22</v>
      </c>
      <c r="E127" s="693">
        <v>0.9</v>
      </c>
      <c r="F127" s="440" t="s">
        <v>1274</v>
      </c>
      <c r="G127" s="131" t="s">
        <v>975</v>
      </c>
      <c r="H127" s="440" t="s">
        <v>1263</v>
      </c>
      <c r="I127" s="498"/>
      <c r="J127" s="440"/>
      <c r="K127" s="70"/>
      <c r="L127" s="440"/>
      <c r="M127" s="505"/>
      <c r="N127" s="506"/>
      <c r="O127" s="70"/>
      <c r="P127" s="70"/>
      <c r="Q127" s="70"/>
      <c r="R127" s="499"/>
    </row>
    <row r="128" spans="1:18" ht="15">
      <c r="A128" s="497"/>
      <c r="B128" s="438">
        <v>8</v>
      </c>
      <c r="C128" s="70">
        <v>432</v>
      </c>
      <c r="D128" s="439">
        <v>28</v>
      </c>
      <c r="E128" s="693">
        <v>0.7</v>
      </c>
      <c r="F128" s="440" t="s">
        <v>1274</v>
      </c>
      <c r="G128" s="131" t="s">
        <v>975</v>
      </c>
      <c r="H128" s="440" t="s">
        <v>1263</v>
      </c>
      <c r="I128" s="498"/>
      <c r="J128" s="440"/>
      <c r="K128" s="70"/>
      <c r="L128" s="440"/>
      <c r="M128" s="505"/>
      <c r="N128" s="506"/>
      <c r="O128" s="70"/>
      <c r="P128" s="70"/>
      <c r="Q128" s="70"/>
      <c r="R128" s="499"/>
    </row>
    <row r="129" spans="1:18" ht="14.25">
      <c r="A129" s="500" t="s">
        <v>487</v>
      </c>
      <c r="B129" s="438"/>
      <c r="C129" s="70"/>
      <c r="D129" s="439"/>
      <c r="E129" s="1119">
        <f>E128+E127+E126+E125+E124+E123+E122+E121</f>
        <v>7.2</v>
      </c>
      <c r="F129" s="440"/>
      <c r="G129" s="437"/>
      <c r="H129" s="440"/>
      <c r="I129" s="437"/>
      <c r="J129" s="440"/>
      <c r="K129" s="70"/>
      <c r="L129" s="514"/>
      <c r="M129" s="500">
        <f>SUM(M121:M128)</f>
        <v>0</v>
      </c>
      <c r="N129" s="500">
        <f>SUM(N121:N128)</f>
        <v>0</v>
      </c>
      <c r="O129" s="500">
        <f>SUM(O121:O128)</f>
        <v>0</v>
      </c>
      <c r="P129" s="70"/>
      <c r="Q129" s="70"/>
      <c r="R129" s="441"/>
    </row>
    <row r="130" spans="1:18" ht="14.25">
      <c r="A130" s="878" t="s">
        <v>552</v>
      </c>
      <c r="B130" s="1135"/>
      <c r="C130" s="1136"/>
      <c r="D130" s="1137"/>
      <c r="E130" s="1138"/>
      <c r="F130" s="1139"/>
      <c r="G130" s="131"/>
      <c r="H130" s="440"/>
      <c r="I130" s="437"/>
      <c r="J130" s="440"/>
      <c r="K130" s="70"/>
      <c r="L130" s="514"/>
      <c r="M130" s="437"/>
      <c r="N130" s="439"/>
      <c r="O130" s="70"/>
      <c r="P130" s="70"/>
      <c r="Q130" s="70"/>
      <c r="R130" s="441"/>
    </row>
    <row r="131" spans="1:18" ht="14.25">
      <c r="A131" s="878" t="s">
        <v>487</v>
      </c>
      <c r="B131" s="1135"/>
      <c r="C131" s="1136"/>
      <c r="D131" s="1137"/>
      <c r="E131" s="1112"/>
      <c r="F131" s="1139"/>
      <c r="G131" s="437"/>
      <c r="H131" s="440"/>
      <c r="I131" s="437"/>
      <c r="J131" s="440"/>
      <c r="K131" s="70"/>
      <c r="L131" s="514"/>
      <c r="M131" s="505" t="e">
        <f>#REF!+#REF!</f>
        <v>#REF!</v>
      </c>
      <c r="N131" s="439"/>
      <c r="O131" s="70"/>
      <c r="P131" s="70"/>
      <c r="Q131" s="70"/>
      <c r="R131" s="441"/>
    </row>
    <row r="132" spans="1:18" ht="15">
      <c r="A132" s="1094" t="s">
        <v>558</v>
      </c>
      <c r="B132" s="438">
        <v>1</v>
      </c>
      <c r="C132" s="70">
        <v>459</v>
      </c>
      <c r="D132" s="439">
        <v>6.1</v>
      </c>
      <c r="E132" s="693">
        <v>1</v>
      </c>
      <c r="F132" s="440" t="s">
        <v>198</v>
      </c>
      <c r="G132" s="137" t="s">
        <v>974</v>
      </c>
      <c r="H132" s="440" t="s">
        <v>1263</v>
      </c>
      <c r="I132" s="437"/>
      <c r="J132" s="440"/>
      <c r="K132" s="70"/>
      <c r="L132" s="440"/>
      <c r="M132" s="505"/>
      <c r="N132" s="506"/>
      <c r="O132" s="70"/>
      <c r="P132" s="70"/>
      <c r="Q132" s="70"/>
      <c r="R132" s="499"/>
    </row>
    <row r="133" spans="1:18" ht="15">
      <c r="A133" s="497"/>
      <c r="B133" s="438">
        <v>2</v>
      </c>
      <c r="C133" s="70">
        <v>459</v>
      </c>
      <c r="D133" s="439">
        <v>6.2</v>
      </c>
      <c r="E133" s="693">
        <v>1</v>
      </c>
      <c r="F133" s="440" t="s">
        <v>198</v>
      </c>
      <c r="G133" s="131" t="s">
        <v>974</v>
      </c>
      <c r="H133" s="440" t="s">
        <v>1263</v>
      </c>
      <c r="I133" s="498"/>
      <c r="J133" s="440"/>
      <c r="K133" s="70"/>
      <c r="L133" s="440"/>
      <c r="M133" s="505"/>
      <c r="N133" s="506"/>
      <c r="O133" s="70"/>
      <c r="P133" s="70"/>
      <c r="Q133" s="70"/>
      <c r="R133" s="499"/>
    </row>
    <row r="134" spans="1:18" ht="15">
      <c r="A134" s="497"/>
      <c r="B134" s="438">
        <v>3</v>
      </c>
      <c r="C134" s="70">
        <v>459</v>
      </c>
      <c r="D134" s="439">
        <v>6.3</v>
      </c>
      <c r="E134" s="693">
        <v>1</v>
      </c>
      <c r="F134" s="440" t="s">
        <v>198</v>
      </c>
      <c r="G134" s="131" t="s">
        <v>974</v>
      </c>
      <c r="H134" s="440" t="s">
        <v>1263</v>
      </c>
      <c r="I134" s="498"/>
      <c r="J134" s="440"/>
      <c r="K134" s="70"/>
      <c r="L134" s="440"/>
      <c r="M134" s="505"/>
      <c r="N134" s="506"/>
      <c r="O134" s="70"/>
      <c r="P134" s="70"/>
      <c r="Q134" s="70"/>
      <c r="R134" s="499"/>
    </row>
    <row r="135" spans="1:18" ht="15">
      <c r="A135" s="497"/>
      <c r="B135" s="438">
        <v>4</v>
      </c>
      <c r="C135" s="70">
        <v>459</v>
      </c>
      <c r="D135" s="439">
        <v>6.4</v>
      </c>
      <c r="E135" s="693">
        <v>1</v>
      </c>
      <c r="F135" s="440" t="s">
        <v>198</v>
      </c>
      <c r="G135" s="131" t="s">
        <v>974</v>
      </c>
      <c r="H135" s="440" t="s">
        <v>1263</v>
      </c>
      <c r="I135" s="498"/>
      <c r="J135" s="440"/>
      <c r="K135" s="70"/>
      <c r="L135" s="492"/>
      <c r="M135" s="505"/>
      <c r="N135" s="506"/>
      <c r="O135" s="70"/>
      <c r="P135" s="70"/>
      <c r="Q135" s="70"/>
      <c r="R135" s="499"/>
    </row>
    <row r="136" spans="1:18" ht="15">
      <c r="A136" s="497"/>
      <c r="B136" s="438">
        <v>5</v>
      </c>
      <c r="C136" s="70">
        <v>459</v>
      </c>
      <c r="D136" s="439">
        <v>5.5</v>
      </c>
      <c r="E136" s="693">
        <v>1</v>
      </c>
      <c r="F136" s="440" t="s">
        <v>198</v>
      </c>
      <c r="G136" s="131" t="s">
        <v>974</v>
      </c>
      <c r="H136" s="440" t="s">
        <v>1263</v>
      </c>
      <c r="I136" s="498"/>
      <c r="J136" s="440"/>
      <c r="K136" s="70"/>
      <c r="L136" s="492"/>
      <c r="M136" s="505"/>
      <c r="N136" s="506"/>
      <c r="O136" s="70"/>
      <c r="P136" s="70"/>
      <c r="Q136" s="70"/>
      <c r="R136" s="499"/>
    </row>
    <row r="137" spans="1:18" ht="15">
      <c r="A137" s="497"/>
      <c r="B137" s="438">
        <v>6</v>
      </c>
      <c r="C137" s="70">
        <v>459</v>
      </c>
      <c r="D137" s="439">
        <v>7.1</v>
      </c>
      <c r="E137" s="693">
        <v>1</v>
      </c>
      <c r="F137" s="440" t="s">
        <v>198</v>
      </c>
      <c r="G137" s="131" t="s">
        <v>974</v>
      </c>
      <c r="H137" s="440" t="s">
        <v>1263</v>
      </c>
      <c r="I137" s="498"/>
      <c r="J137" s="440"/>
      <c r="K137" s="70"/>
      <c r="L137" s="492"/>
      <c r="M137" s="505"/>
      <c r="N137" s="506"/>
      <c r="O137" s="70"/>
      <c r="P137" s="70"/>
      <c r="Q137" s="70"/>
      <c r="R137" s="499"/>
    </row>
    <row r="138" spans="1:18" ht="15">
      <c r="A138" s="497"/>
      <c r="B138" s="438">
        <v>7</v>
      </c>
      <c r="C138" s="70">
        <v>459</v>
      </c>
      <c r="D138" s="439">
        <v>7.2</v>
      </c>
      <c r="E138" s="693">
        <v>1</v>
      </c>
      <c r="F138" s="440" t="s">
        <v>198</v>
      </c>
      <c r="G138" s="131" t="s">
        <v>974</v>
      </c>
      <c r="H138" s="440" t="s">
        <v>1263</v>
      </c>
      <c r="I138" s="498"/>
      <c r="J138" s="440"/>
      <c r="K138" s="70"/>
      <c r="L138" s="492"/>
      <c r="M138" s="505"/>
      <c r="N138" s="506"/>
      <c r="O138" s="70"/>
      <c r="P138" s="70"/>
      <c r="Q138" s="70"/>
      <c r="R138" s="499"/>
    </row>
    <row r="139" spans="1:18" ht="15">
      <c r="A139" s="497"/>
      <c r="B139" s="438">
        <v>8</v>
      </c>
      <c r="C139" s="70">
        <v>459</v>
      </c>
      <c r="D139" s="439">
        <v>7.3</v>
      </c>
      <c r="E139" s="693">
        <v>1</v>
      </c>
      <c r="F139" s="440" t="s">
        <v>198</v>
      </c>
      <c r="G139" s="131" t="s">
        <v>974</v>
      </c>
      <c r="H139" s="440" t="s">
        <v>1263</v>
      </c>
      <c r="I139" s="498"/>
      <c r="J139" s="440"/>
      <c r="K139" s="70"/>
      <c r="L139" s="492"/>
      <c r="M139" s="505"/>
      <c r="N139" s="506"/>
      <c r="O139" s="70"/>
      <c r="P139" s="70"/>
      <c r="Q139" s="70"/>
      <c r="R139" s="499"/>
    </row>
    <row r="140" spans="1:18" ht="15">
      <c r="A140" s="497"/>
      <c r="B140" s="438">
        <v>9</v>
      </c>
      <c r="C140" s="70">
        <v>459</v>
      </c>
      <c r="D140" s="439">
        <v>7.4</v>
      </c>
      <c r="E140" s="693">
        <v>1</v>
      </c>
      <c r="F140" s="440" t="s">
        <v>198</v>
      </c>
      <c r="G140" s="131" t="s">
        <v>974</v>
      </c>
      <c r="H140" s="440" t="s">
        <v>1263</v>
      </c>
      <c r="I140" s="498"/>
      <c r="J140" s="440"/>
      <c r="K140" s="70"/>
      <c r="L140" s="492"/>
      <c r="M140" s="505"/>
      <c r="N140" s="506"/>
      <c r="O140" s="70"/>
      <c r="P140" s="70"/>
      <c r="Q140" s="70"/>
      <c r="R140" s="499"/>
    </row>
    <row r="141" spans="1:18" ht="15">
      <c r="A141" s="497"/>
      <c r="B141" s="438">
        <v>10</v>
      </c>
      <c r="C141" s="70">
        <v>459</v>
      </c>
      <c r="D141" s="439">
        <v>7.5</v>
      </c>
      <c r="E141" s="693">
        <v>1</v>
      </c>
      <c r="F141" s="440" t="s">
        <v>198</v>
      </c>
      <c r="G141" s="131" t="s">
        <v>974</v>
      </c>
      <c r="H141" s="440" t="s">
        <v>1263</v>
      </c>
      <c r="I141" s="498"/>
      <c r="J141" s="440"/>
      <c r="K141" s="70"/>
      <c r="L141" s="492"/>
      <c r="M141" s="505"/>
      <c r="N141" s="506"/>
      <c r="O141" s="70"/>
      <c r="P141" s="70"/>
      <c r="Q141" s="70"/>
      <c r="R141" s="499"/>
    </row>
    <row r="142" spans="1:18" ht="14.25">
      <c r="A142" s="500"/>
      <c r="B142" s="438"/>
      <c r="C142" s="70"/>
      <c r="D142" s="439"/>
      <c r="E142" s="1119">
        <f>E141+E140+E139+E138+E137+E136+E135+E134+E133+E132</f>
        <v>10</v>
      </c>
      <c r="F142" s="440"/>
      <c r="G142" s="437"/>
      <c r="H142" s="440"/>
      <c r="I142" s="437"/>
      <c r="J142" s="440"/>
      <c r="K142" s="70"/>
      <c r="L142" s="514"/>
      <c r="M142" s="505"/>
      <c r="N142" s="439"/>
      <c r="O142" s="70"/>
      <c r="P142" s="70"/>
      <c r="Q142" s="70"/>
      <c r="R142" s="441"/>
    </row>
    <row r="143" spans="1:18" ht="15">
      <c r="A143" s="1094" t="s">
        <v>559</v>
      </c>
      <c r="B143" s="438">
        <v>4</v>
      </c>
      <c r="C143" s="70">
        <v>180</v>
      </c>
      <c r="D143" s="439">
        <v>28.4</v>
      </c>
      <c r="E143" s="515">
        <v>1</v>
      </c>
      <c r="F143" s="440" t="s">
        <v>291</v>
      </c>
      <c r="G143" s="131" t="s">
        <v>1277</v>
      </c>
      <c r="H143" s="440" t="s">
        <v>1263</v>
      </c>
      <c r="I143" s="498"/>
      <c r="J143" s="440"/>
      <c r="K143" s="70"/>
      <c r="L143" s="440"/>
      <c r="M143" s="505"/>
      <c r="N143" s="506"/>
      <c r="O143" s="70"/>
      <c r="P143" s="70"/>
      <c r="Q143" s="70"/>
      <c r="R143" s="499"/>
    </row>
    <row r="144" spans="1:18" ht="15">
      <c r="A144" s="497"/>
      <c r="B144" s="438">
        <v>5</v>
      </c>
      <c r="C144" s="70">
        <v>181</v>
      </c>
      <c r="D144" s="439">
        <v>2.4</v>
      </c>
      <c r="E144" s="515">
        <v>0.8</v>
      </c>
      <c r="F144" s="440" t="s">
        <v>291</v>
      </c>
      <c r="G144" s="131" t="s">
        <v>1277</v>
      </c>
      <c r="H144" s="440" t="s">
        <v>1263</v>
      </c>
      <c r="I144" s="498"/>
      <c r="J144" s="440"/>
      <c r="K144" s="70"/>
      <c r="L144" s="440"/>
      <c r="M144" s="505"/>
      <c r="N144" s="506"/>
      <c r="O144" s="70"/>
      <c r="P144" s="70"/>
      <c r="Q144" s="70"/>
      <c r="R144" s="499"/>
    </row>
    <row r="145" spans="1:18" ht="15">
      <c r="A145" s="497"/>
      <c r="B145" s="438">
        <v>6</v>
      </c>
      <c r="C145" s="70">
        <v>181</v>
      </c>
      <c r="D145" s="439">
        <v>6.2</v>
      </c>
      <c r="E145" s="515">
        <v>0.8</v>
      </c>
      <c r="F145" s="440" t="s">
        <v>291</v>
      </c>
      <c r="G145" s="131" t="s">
        <v>980</v>
      </c>
      <c r="H145" s="440" t="s">
        <v>1263</v>
      </c>
      <c r="I145" s="498"/>
      <c r="J145" s="440"/>
      <c r="K145" s="70"/>
      <c r="L145" s="440"/>
      <c r="M145" s="505"/>
      <c r="N145" s="506"/>
      <c r="O145" s="70"/>
      <c r="P145" s="70"/>
      <c r="Q145" s="70"/>
      <c r="R145" s="499"/>
    </row>
    <row r="146" spans="1:18" ht="15">
      <c r="A146" s="497"/>
      <c r="B146" s="438">
        <v>7</v>
      </c>
      <c r="C146" s="70">
        <v>181</v>
      </c>
      <c r="D146" s="439">
        <v>19.3</v>
      </c>
      <c r="E146" s="515">
        <v>1</v>
      </c>
      <c r="F146" s="440" t="s">
        <v>291</v>
      </c>
      <c r="G146" s="131" t="s">
        <v>980</v>
      </c>
      <c r="H146" s="440" t="s">
        <v>1263</v>
      </c>
      <c r="I146" s="498"/>
      <c r="J146" s="440"/>
      <c r="K146" s="70"/>
      <c r="L146" s="492" t="s">
        <v>977</v>
      </c>
      <c r="M146" s="505">
        <v>1.5</v>
      </c>
      <c r="N146" s="506"/>
      <c r="O146" s="513">
        <v>1.5</v>
      </c>
      <c r="P146" s="70"/>
      <c r="Q146" s="70"/>
      <c r="R146" s="499"/>
    </row>
    <row r="147" spans="1:18" ht="15">
      <c r="A147" s="497"/>
      <c r="B147" s="438">
        <v>8</v>
      </c>
      <c r="C147" s="70">
        <v>182</v>
      </c>
      <c r="D147" s="439">
        <v>4.1</v>
      </c>
      <c r="E147" s="515">
        <v>1</v>
      </c>
      <c r="F147" s="440" t="s">
        <v>291</v>
      </c>
      <c r="G147" s="131" t="s">
        <v>1276</v>
      </c>
      <c r="H147" s="440" t="s">
        <v>1263</v>
      </c>
      <c r="I147" s="498"/>
      <c r="J147" s="440"/>
      <c r="K147" s="70"/>
      <c r="L147" s="492" t="s">
        <v>977</v>
      </c>
      <c r="M147" s="505">
        <v>1.5</v>
      </c>
      <c r="N147" s="506"/>
      <c r="O147" s="505">
        <v>1.5</v>
      </c>
      <c r="P147" s="70"/>
      <c r="Q147" s="70"/>
      <c r="R147" s="499"/>
    </row>
    <row r="148" spans="1:18" ht="15">
      <c r="A148" s="497"/>
      <c r="B148" s="438">
        <v>9</v>
      </c>
      <c r="C148" s="70">
        <v>182</v>
      </c>
      <c r="D148" s="439">
        <v>9.1</v>
      </c>
      <c r="E148" s="515">
        <v>1</v>
      </c>
      <c r="F148" s="440" t="s">
        <v>291</v>
      </c>
      <c r="G148" s="131" t="s">
        <v>980</v>
      </c>
      <c r="H148" s="440" t="s">
        <v>1263</v>
      </c>
      <c r="I148" s="498"/>
      <c r="J148" s="440"/>
      <c r="K148" s="70"/>
      <c r="L148" s="492" t="s">
        <v>977</v>
      </c>
      <c r="M148" s="505">
        <v>1.5</v>
      </c>
      <c r="N148" s="506"/>
      <c r="O148" s="505">
        <v>1.5</v>
      </c>
      <c r="P148" s="70"/>
      <c r="Q148" s="70"/>
      <c r="R148" s="499"/>
    </row>
    <row r="149" spans="1:18" ht="15">
      <c r="A149" s="497"/>
      <c r="B149" s="438">
        <v>10</v>
      </c>
      <c r="C149" s="70">
        <v>183</v>
      </c>
      <c r="D149" s="439">
        <v>1.2</v>
      </c>
      <c r="E149" s="515">
        <v>1</v>
      </c>
      <c r="F149" s="440" t="s">
        <v>291</v>
      </c>
      <c r="G149" s="131" t="s">
        <v>981</v>
      </c>
      <c r="H149" s="440" t="s">
        <v>1263</v>
      </c>
      <c r="I149" s="498"/>
      <c r="J149" s="440"/>
      <c r="K149" s="70"/>
      <c r="L149" s="440"/>
      <c r="M149" s="505"/>
      <c r="N149" s="506"/>
      <c r="O149" s="70"/>
      <c r="P149" s="70"/>
      <c r="Q149" s="70"/>
      <c r="R149" s="499"/>
    </row>
    <row r="150" spans="1:18" ht="15">
      <c r="A150" s="497"/>
      <c r="B150" s="438">
        <v>11</v>
      </c>
      <c r="C150" s="70">
        <v>183</v>
      </c>
      <c r="D150" s="439">
        <v>10.3</v>
      </c>
      <c r="E150" s="515">
        <v>1</v>
      </c>
      <c r="F150" s="440" t="s">
        <v>291</v>
      </c>
      <c r="G150" s="131" t="s">
        <v>981</v>
      </c>
      <c r="H150" s="440" t="s">
        <v>1263</v>
      </c>
      <c r="I150" s="498"/>
      <c r="J150" s="440"/>
      <c r="K150" s="70"/>
      <c r="L150" s="440"/>
      <c r="M150" s="505"/>
      <c r="N150" s="506"/>
      <c r="O150" s="70"/>
      <c r="P150" s="70"/>
      <c r="Q150" s="70"/>
      <c r="R150" s="499"/>
    </row>
    <row r="151" spans="1:18" ht="15">
      <c r="A151" s="497"/>
      <c r="B151" s="438">
        <v>12</v>
      </c>
      <c r="C151" s="70">
        <v>183</v>
      </c>
      <c r="D151" s="439">
        <v>17.3</v>
      </c>
      <c r="E151" s="515">
        <v>0.8</v>
      </c>
      <c r="F151" s="440" t="s">
        <v>291</v>
      </c>
      <c r="G151" s="131" t="s">
        <v>1276</v>
      </c>
      <c r="H151" s="440" t="s">
        <v>1263</v>
      </c>
      <c r="I151" s="498"/>
      <c r="J151" s="440"/>
      <c r="K151" s="70"/>
      <c r="L151" s="440"/>
      <c r="M151" s="505"/>
      <c r="N151" s="506"/>
      <c r="O151" s="70"/>
      <c r="P151" s="70"/>
      <c r="Q151" s="70"/>
      <c r="R151" s="499"/>
    </row>
    <row r="152" spans="1:18" ht="15">
      <c r="A152" s="497"/>
      <c r="B152" s="438">
        <v>13</v>
      </c>
      <c r="C152" s="70">
        <v>184</v>
      </c>
      <c r="D152" s="439">
        <v>8.2</v>
      </c>
      <c r="E152" s="515">
        <v>0.6</v>
      </c>
      <c r="F152" s="440" t="s">
        <v>291</v>
      </c>
      <c r="G152" s="131" t="s">
        <v>981</v>
      </c>
      <c r="H152" s="440" t="s">
        <v>1263</v>
      </c>
      <c r="I152" s="498"/>
      <c r="J152" s="440"/>
      <c r="K152" s="70"/>
      <c r="L152" s="440"/>
      <c r="M152" s="505"/>
      <c r="N152" s="506"/>
      <c r="O152" s="70"/>
      <c r="P152" s="70"/>
      <c r="Q152" s="70"/>
      <c r="R152" s="499"/>
    </row>
    <row r="153" spans="1:18" ht="15">
      <c r="A153" s="497"/>
      <c r="B153" s="438">
        <v>14</v>
      </c>
      <c r="C153" s="70">
        <v>184</v>
      </c>
      <c r="D153" s="439">
        <v>8.3</v>
      </c>
      <c r="E153" s="515">
        <v>0.7</v>
      </c>
      <c r="F153" s="440" t="s">
        <v>291</v>
      </c>
      <c r="G153" s="131" t="s">
        <v>981</v>
      </c>
      <c r="H153" s="440" t="s">
        <v>1263</v>
      </c>
      <c r="I153" s="498"/>
      <c r="J153" s="440"/>
      <c r="K153" s="70"/>
      <c r="L153" s="440"/>
      <c r="M153" s="505"/>
      <c r="N153" s="506"/>
      <c r="O153" s="70"/>
      <c r="P153" s="70"/>
      <c r="Q153" s="70"/>
      <c r="R153" s="499"/>
    </row>
    <row r="154" spans="1:18" ht="15">
      <c r="A154" s="497"/>
      <c r="B154" s="438">
        <v>15</v>
      </c>
      <c r="C154" s="70">
        <v>186</v>
      </c>
      <c r="D154" s="439">
        <v>25</v>
      </c>
      <c r="E154" s="515">
        <v>0.7</v>
      </c>
      <c r="F154" s="440" t="s">
        <v>291</v>
      </c>
      <c r="G154" s="131" t="s">
        <v>981</v>
      </c>
      <c r="H154" s="440" t="s">
        <v>1263</v>
      </c>
      <c r="I154" s="498"/>
      <c r="J154" s="440"/>
      <c r="K154" s="70"/>
      <c r="L154" s="440"/>
      <c r="M154" s="505"/>
      <c r="N154" s="506"/>
      <c r="O154" s="70"/>
      <c r="P154" s="70"/>
      <c r="Q154" s="70"/>
      <c r="R154" s="499"/>
    </row>
    <row r="155" spans="1:18" ht="15">
      <c r="A155" s="497"/>
      <c r="B155" s="438">
        <v>16</v>
      </c>
      <c r="C155" s="70">
        <v>188</v>
      </c>
      <c r="D155" s="439">
        <v>7.3</v>
      </c>
      <c r="E155" s="515">
        <v>1</v>
      </c>
      <c r="F155" s="440" t="s">
        <v>291</v>
      </c>
      <c r="G155" s="131" t="s">
        <v>981</v>
      </c>
      <c r="H155" s="440" t="s">
        <v>1263</v>
      </c>
      <c r="I155" s="498"/>
      <c r="J155" s="440"/>
      <c r="K155" s="70"/>
      <c r="L155" s="440"/>
      <c r="M155" s="505"/>
      <c r="N155" s="506"/>
      <c r="O155" s="70"/>
      <c r="P155" s="70"/>
      <c r="Q155" s="70"/>
      <c r="R155" s="499"/>
    </row>
    <row r="156" spans="1:18" ht="15">
      <c r="A156" s="497"/>
      <c r="B156" s="438">
        <v>17</v>
      </c>
      <c r="C156" s="70">
        <v>189</v>
      </c>
      <c r="D156" s="439">
        <v>8.5</v>
      </c>
      <c r="E156" s="515">
        <v>1</v>
      </c>
      <c r="F156" s="440" t="s">
        <v>291</v>
      </c>
      <c r="G156" s="131" t="s">
        <v>1276</v>
      </c>
      <c r="H156" s="440" t="s">
        <v>1263</v>
      </c>
      <c r="I156" s="498"/>
      <c r="J156" s="440"/>
      <c r="K156" s="70"/>
      <c r="L156" s="440"/>
      <c r="M156" s="505"/>
      <c r="N156" s="506"/>
      <c r="O156" s="70"/>
      <c r="P156" s="70"/>
      <c r="Q156" s="70"/>
      <c r="R156" s="499"/>
    </row>
    <row r="157" spans="1:18" ht="15">
      <c r="A157" s="497"/>
      <c r="B157" s="438">
        <v>18</v>
      </c>
      <c r="C157" s="70">
        <v>190</v>
      </c>
      <c r="D157" s="439">
        <v>11.1</v>
      </c>
      <c r="E157" s="515">
        <v>0.9</v>
      </c>
      <c r="F157" s="440" t="s">
        <v>450</v>
      </c>
      <c r="G157" s="131" t="s">
        <v>1272</v>
      </c>
      <c r="H157" s="440" t="s">
        <v>1268</v>
      </c>
      <c r="I157" s="498"/>
      <c r="J157" s="440"/>
      <c r="K157" s="70"/>
      <c r="L157" s="440"/>
      <c r="M157" s="505"/>
      <c r="N157" s="506"/>
      <c r="O157" s="70"/>
      <c r="P157" s="70"/>
      <c r="Q157" s="70"/>
      <c r="R157" s="499"/>
    </row>
    <row r="158" spans="1:18" ht="15">
      <c r="A158" s="497"/>
      <c r="B158" s="438">
        <v>19</v>
      </c>
      <c r="C158" s="70">
        <v>200</v>
      </c>
      <c r="D158" s="439">
        <v>4.1</v>
      </c>
      <c r="E158" s="515">
        <v>1</v>
      </c>
      <c r="F158" s="440" t="s">
        <v>291</v>
      </c>
      <c r="G158" s="131" t="s">
        <v>981</v>
      </c>
      <c r="H158" s="440" t="s">
        <v>1263</v>
      </c>
      <c r="I158" s="498"/>
      <c r="J158" s="440"/>
      <c r="K158" s="70"/>
      <c r="L158" s="440"/>
      <c r="M158" s="505"/>
      <c r="N158" s="506"/>
      <c r="O158" s="70"/>
      <c r="P158" s="70"/>
      <c r="Q158" s="70"/>
      <c r="R158" s="499"/>
    </row>
    <row r="159" spans="1:18" ht="15">
      <c r="A159" s="497"/>
      <c r="B159" s="438">
        <v>20</v>
      </c>
      <c r="C159" s="70">
        <v>200</v>
      </c>
      <c r="D159" s="439">
        <v>6.3</v>
      </c>
      <c r="E159" s="515">
        <v>0.9</v>
      </c>
      <c r="F159" s="440" t="s">
        <v>291</v>
      </c>
      <c r="G159" s="131" t="s">
        <v>1276</v>
      </c>
      <c r="H159" s="440" t="s">
        <v>1263</v>
      </c>
      <c r="I159" s="498"/>
      <c r="J159" s="440"/>
      <c r="K159" s="70"/>
      <c r="L159" s="440"/>
      <c r="M159" s="505"/>
      <c r="N159" s="506"/>
      <c r="O159" s="70"/>
      <c r="P159" s="70"/>
      <c r="Q159" s="70"/>
      <c r="R159" s="499"/>
    </row>
    <row r="160" spans="1:18" ht="15">
      <c r="A160" s="497"/>
      <c r="B160" s="438">
        <v>21</v>
      </c>
      <c r="C160" s="70">
        <v>202</v>
      </c>
      <c r="D160" s="439">
        <v>3.5</v>
      </c>
      <c r="E160" s="515">
        <v>1</v>
      </c>
      <c r="F160" s="440" t="s">
        <v>291</v>
      </c>
      <c r="G160" s="131" t="s">
        <v>981</v>
      </c>
      <c r="H160" s="440" t="s">
        <v>1263</v>
      </c>
      <c r="I160" s="498"/>
      <c r="J160" s="440"/>
      <c r="K160" s="70"/>
      <c r="L160" s="492" t="s">
        <v>977</v>
      </c>
      <c r="M160" s="505">
        <v>1.5</v>
      </c>
      <c r="N160" s="506"/>
      <c r="O160" s="505">
        <v>1.5</v>
      </c>
      <c r="P160" s="70"/>
      <c r="Q160" s="70"/>
      <c r="R160" s="499"/>
    </row>
    <row r="161" spans="1:18" ht="15">
      <c r="A161" s="497"/>
      <c r="B161" s="438">
        <v>22</v>
      </c>
      <c r="C161" s="70">
        <v>206</v>
      </c>
      <c r="D161" s="439">
        <v>1.1</v>
      </c>
      <c r="E161" s="515">
        <v>1</v>
      </c>
      <c r="F161" s="440" t="s">
        <v>291</v>
      </c>
      <c r="G161" s="131" t="s">
        <v>981</v>
      </c>
      <c r="H161" s="440" t="s">
        <v>1263</v>
      </c>
      <c r="I161" s="498"/>
      <c r="J161" s="440"/>
      <c r="K161" s="70"/>
      <c r="L161" s="440"/>
      <c r="M161" s="505"/>
      <c r="N161" s="506"/>
      <c r="O161" s="70"/>
      <c r="P161" s="70"/>
      <c r="Q161" s="70"/>
      <c r="R161" s="499"/>
    </row>
    <row r="162" spans="1:18" ht="15">
      <c r="A162" s="497"/>
      <c r="B162" s="438">
        <v>23</v>
      </c>
      <c r="C162" s="70">
        <v>206</v>
      </c>
      <c r="D162" s="439">
        <v>1.2</v>
      </c>
      <c r="E162" s="515">
        <v>1</v>
      </c>
      <c r="F162" s="440" t="s">
        <v>291</v>
      </c>
      <c r="G162" s="131" t="s">
        <v>981</v>
      </c>
      <c r="H162" s="440" t="s">
        <v>1263</v>
      </c>
      <c r="I162" s="498"/>
      <c r="J162" s="440"/>
      <c r="K162" s="70"/>
      <c r="L162" s="440"/>
      <c r="M162" s="505"/>
      <c r="N162" s="506"/>
      <c r="O162" s="70"/>
      <c r="P162" s="70"/>
      <c r="Q162" s="70"/>
      <c r="R162" s="499"/>
    </row>
    <row r="163" spans="1:18" ht="15">
      <c r="A163" s="497"/>
      <c r="B163" s="438">
        <v>24</v>
      </c>
      <c r="C163" s="70">
        <v>206</v>
      </c>
      <c r="D163" s="439">
        <v>1.3</v>
      </c>
      <c r="E163" s="515">
        <v>1</v>
      </c>
      <c r="F163" s="440" t="s">
        <v>291</v>
      </c>
      <c r="G163" s="131" t="s">
        <v>981</v>
      </c>
      <c r="H163" s="440" t="s">
        <v>1263</v>
      </c>
      <c r="I163" s="498"/>
      <c r="J163" s="440"/>
      <c r="K163" s="70"/>
      <c r="L163" s="440"/>
      <c r="M163" s="505"/>
      <c r="N163" s="506"/>
      <c r="O163" s="70"/>
      <c r="P163" s="70"/>
      <c r="Q163" s="70"/>
      <c r="R163" s="499"/>
    </row>
    <row r="164" spans="1:18" ht="15">
      <c r="A164" s="497"/>
      <c r="B164" s="438">
        <v>25</v>
      </c>
      <c r="C164" s="70">
        <v>208</v>
      </c>
      <c r="D164" s="439">
        <v>5.3</v>
      </c>
      <c r="E164" s="515">
        <v>1</v>
      </c>
      <c r="F164" s="440" t="s">
        <v>291</v>
      </c>
      <c r="G164" s="131" t="s">
        <v>981</v>
      </c>
      <c r="H164" s="440" t="s">
        <v>1263</v>
      </c>
      <c r="I164" s="498"/>
      <c r="J164" s="440"/>
      <c r="K164" s="70"/>
      <c r="L164" s="492" t="s">
        <v>977</v>
      </c>
      <c r="M164" s="505">
        <v>1.5</v>
      </c>
      <c r="N164" s="506"/>
      <c r="O164" s="505">
        <v>1.5</v>
      </c>
      <c r="P164" s="70"/>
      <c r="Q164" s="70"/>
      <c r="R164" s="499"/>
    </row>
    <row r="165" spans="1:18" ht="15">
      <c r="A165" s="497"/>
      <c r="B165" s="438">
        <v>26</v>
      </c>
      <c r="C165" s="70">
        <v>213</v>
      </c>
      <c r="D165" s="439">
        <v>5</v>
      </c>
      <c r="E165" s="515">
        <v>0.5</v>
      </c>
      <c r="F165" s="440" t="s">
        <v>291</v>
      </c>
      <c r="G165" s="131" t="s">
        <v>1276</v>
      </c>
      <c r="H165" s="440" t="s">
        <v>1263</v>
      </c>
      <c r="I165" s="498"/>
      <c r="J165" s="440"/>
      <c r="K165" s="70"/>
      <c r="L165" s="440"/>
      <c r="M165" s="505"/>
      <c r="N165" s="506"/>
      <c r="O165" s="70"/>
      <c r="P165" s="70"/>
      <c r="Q165" s="70"/>
      <c r="R165" s="499"/>
    </row>
    <row r="166" spans="1:18" ht="15">
      <c r="A166" s="497"/>
      <c r="B166" s="438">
        <v>27</v>
      </c>
      <c r="C166" s="70">
        <v>215</v>
      </c>
      <c r="D166" s="439">
        <v>2.4</v>
      </c>
      <c r="E166" s="515">
        <v>1</v>
      </c>
      <c r="F166" s="440" t="s">
        <v>291</v>
      </c>
      <c r="G166" s="131" t="s">
        <v>981</v>
      </c>
      <c r="H166" s="440" t="s">
        <v>1263</v>
      </c>
      <c r="I166" s="498"/>
      <c r="J166" s="440"/>
      <c r="K166" s="70"/>
      <c r="L166" s="440"/>
      <c r="M166" s="505"/>
      <c r="N166" s="506"/>
      <c r="O166" s="70"/>
      <c r="P166" s="70"/>
      <c r="Q166" s="70"/>
      <c r="R166" s="499"/>
    </row>
    <row r="167" spans="1:18" ht="15">
      <c r="A167" s="497"/>
      <c r="B167" s="438">
        <v>28</v>
      </c>
      <c r="C167" s="70">
        <v>215</v>
      </c>
      <c r="D167" s="439">
        <v>6.2</v>
      </c>
      <c r="E167" s="515">
        <v>1</v>
      </c>
      <c r="F167" s="440" t="s">
        <v>291</v>
      </c>
      <c r="G167" s="131" t="s">
        <v>981</v>
      </c>
      <c r="H167" s="440" t="s">
        <v>1263</v>
      </c>
      <c r="I167" s="498"/>
      <c r="J167" s="440"/>
      <c r="K167" s="70"/>
      <c r="L167" s="440"/>
      <c r="M167" s="505"/>
      <c r="N167" s="506"/>
      <c r="O167" s="70"/>
      <c r="P167" s="70"/>
      <c r="Q167" s="70"/>
      <c r="R167" s="499"/>
    </row>
    <row r="168" spans="1:18" ht="15">
      <c r="A168" s="497"/>
      <c r="B168" s="438">
        <v>29</v>
      </c>
      <c r="C168" s="70">
        <v>215</v>
      </c>
      <c r="D168" s="439">
        <v>6.3</v>
      </c>
      <c r="E168" s="515">
        <v>1</v>
      </c>
      <c r="F168" s="440" t="s">
        <v>291</v>
      </c>
      <c r="G168" s="131" t="s">
        <v>981</v>
      </c>
      <c r="H168" s="440" t="s">
        <v>1263</v>
      </c>
      <c r="I168" s="498"/>
      <c r="J168" s="440"/>
      <c r="K168" s="70"/>
      <c r="L168" s="440"/>
      <c r="M168" s="505"/>
      <c r="N168" s="506"/>
      <c r="O168" s="70"/>
      <c r="P168" s="70"/>
      <c r="Q168" s="70"/>
      <c r="R168" s="499"/>
    </row>
    <row r="169" spans="1:18" ht="15">
      <c r="A169" s="497"/>
      <c r="B169" s="438">
        <v>30</v>
      </c>
      <c r="C169" s="70">
        <v>215</v>
      </c>
      <c r="D169" s="439">
        <v>7.4</v>
      </c>
      <c r="E169" s="515">
        <v>1</v>
      </c>
      <c r="F169" s="440" t="s">
        <v>291</v>
      </c>
      <c r="G169" s="131" t="s">
        <v>981</v>
      </c>
      <c r="H169" s="440" t="s">
        <v>1263</v>
      </c>
      <c r="I169" s="498"/>
      <c r="J169" s="440"/>
      <c r="K169" s="70"/>
      <c r="L169" s="440"/>
      <c r="M169" s="505"/>
      <c r="N169" s="506"/>
      <c r="O169" s="70"/>
      <c r="P169" s="70"/>
      <c r="Q169" s="70"/>
      <c r="R169" s="499"/>
    </row>
    <row r="170" spans="1:18" ht="15">
      <c r="A170" s="497"/>
      <c r="B170" s="438">
        <v>31</v>
      </c>
      <c r="C170" s="70">
        <v>218</v>
      </c>
      <c r="D170" s="439">
        <v>3.2</v>
      </c>
      <c r="E170" s="515">
        <v>0.9</v>
      </c>
      <c r="F170" s="440" t="s">
        <v>291</v>
      </c>
      <c r="G170" s="131" t="s">
        <v>1276</v>
      </c>
      <c r="H170" s="440" t="s">
        <v>1263</v>
      </c>
      <c r="I170" s="498"/>
      <c r="J170" s="440"/>
      <c r="K170" s="70"/>
      <c r="L170" s="440"/>
      <c r="M170" s="505"/>
      <c r="N170" s="506"/>
      <c r="O170" s="70"/>
      <c r="P170" s="70"/>
      <c r="Q170" s="70"/>
      <c r="R170" s="499"/>
    </row>
    <row r="171" spans="1:18" ht="15">
      <c r="A171" s="497"/>
      <c r="B171" s="438">
        <v>32</v>
      </c>
      <c r="C171" s="70">
        <v>222</v>
      </c>
      <c r="D171" s="439">
        <v>10.1</v>
      </c>
      <c r="E171" s="515">
        <v>1</v>
      </c>
      <c r="F171" s="440" t="s">
        <v>291</v>
      </c>
      <c r="G171" s="131" t="s">
        <v>981</v>
      </c>
      <c r="H171" s="440" t="s">
        <v>1263</v>
      </c>
      <c r="I171" s="498"/>
      <c r="J171" s="440"/>
      <c r="K171" s="70"/>
      <c r="L171" s="492"/>
      <c r="M171" s="505"/>
      <c r="N171" s="506"/>
      <c r="O171" s="70"/>
      <c r="P171" s="70"/>
      <c r="Q171" s="70"/>
      <c r="R171" s="499"/>
    </row>
    <row r="172" spans="1:18" ht="15">
      <c r="A172" s="497"/>
      <c r="B172" s="438">
        <v>32</v>
      </c>
      <c r="C172" s="70">
        <v>223</v>
      </c>
      <c r="D172" s="439">
        <v>1.2</v>
      </c>
      <c r="E172" s="515">
        <v>1</v>
      </c>
      <c r="F172" s="440" t="s">
        <v>291</v>
      </c>
      <c r="G172" s="131" t="s">
        <v>981</v>
      </c>
      <c r="H172" s="440" t="s">
        <v>1263</v>
      </c>
      <c r="I172" s="498"/>
      <c r="J172" s="440"/>
      <c r="K172" s="70"/>
      <c r="L172" s="492" t="s">
        <v>977</v>
      </c>
      <c r="M172" s="505">
        <v>1.5</v>
      </c>
      <c r="N172" s="506"/>
      <c r="O172" s="505">
        <v>1.5</v>
      </c>
      <c r="P172" s="70"/>
      <c r="Q172" s="70"/>
      <c r="R172" s="499"/>
    </row>
    <row r="173" spans="1:18" ht="15">
      <c r="A173" s="497"/>
      <c r="B173" s="438">
        <v>33</v>
      </c>
      <c r="C173" s="70">
        <v>223</v>
      </c>
      <c r="D173" s="439">
        <v>1.3</v>
      </c>
      <c r="E173" s="515">
        <v>0.7</v>
      </c>
      <c r="F173" s="440" t="s">
        <v>291</v>
      </c>
      <c r="G173" s="131" t="s">
        <v>981</v>
      </c>
      <c r="H173" s="440" t="s">
        <v>1263</v>
      </c>
      <c r="I173" s="498"/>
      <c r="J173" s="440"/>
      <c r="K173" s="70"/>
      <c r="L173" s="492" t="s">
        <v>977</v>
      </c>
      <c r="M173" s="505">
        <v>1.05</v>
      </c>
      <c r="N173" s="506"/>
      <c r="O173" s="513">
        <v>1.05</v>
      </c>
      <c r="P173" s="70"/>
      <c r="Q173" s="70"/>
      <c r="R173" s="499"/>
    </row>
    <row r="174" spans="1:18" ht="15">
      <c r="A174" s="497"/>
      <c r="B174" s="438">
        <v>34</v>
      </c>
      <c r="C174" s="70">
        <v>223</v>
      </c>
      <c r="D174" s="439">
        <v>12.1</v>
      </c>
      <c r="E174" s="515">
        <v>1</v>
      </c>
      <c r="F174" s="440" t="s">
        <v>291</v>
      </c>
      <c r="G174" s="131" t="s">
        <v>981</v>
      </c>
      <c r="H174" s="440" t="s">
        <v>1263</v>
      </c>
      <c r="I174" s="498"/>
      <c r="J174" s="440"/>
      <c r="K174" s="70"/>
      <c r="L174" s="492" t="s">
        <v>977</v>
      </c>
      <c r="M174" s="505">
        <v>1.5</v>
      </c>
      <c r="N174" s="506"/>
      <c r="O174" s="505">
        <v>1.5</v>
      </c>
      <c r="P174" s="70"/>
      <c r="Q174" s="70"/>
      <c r="R174" s="499"/>
    </row>
    <row r="175" spans="1:18" ht="15">
      <c r="A175" s="497"/>
      <c r="B175" s="438">
        <v>35</v>
      </c>
      <c r="C175" s="70">
        <v>223</v>
      </c>
      <c r="D175" s="439">
        <v>12.2</v>
      </c>
      <c r="E175" s="515">
        <v>1</v>
      </c>
      <c r="F175" s="440" t="s">
        <v>291</v>
      </c>
      <c r="G175" s="131" t="s">
        <v>981</v>
      </c>
      <c r="H175" s="440" t="s">
        <v>1263</v>
      </c>
      <c r="I175" s="498"/>
      <c r="J175" s="440"/>
      <c r="K175" s="70"/>
      <c r="L175" s="492" t="s">
        <v>977</v>
      </c>
      <c r="M175" s="505">
        <v>1.5</v>
      </c>
      <c r="N175" s="506"/>
      <c r="O175" s="505">
        <v>1.5</v>
      </c>
      <c r="P175" s="70"/>
      <c r="Q175" s="70"/>
      <c r="R175" s="499"/>
    </row>
    <row r="176" spans="1:18" ht="15">
      <c r="A176" s="497"/>
      <c r="B176" s="438">
        <v>36</v>
      </c>
      <c r="C176" s="70">
        <v>223</v>
      </c>
      <c r="D176" s="439">
        <v>12.3</v>
      </c>
      <c r="E176" s="515">
        <v>1</v>
      </c>
      <c r="F176" s="440" t="s">
        <v>291</v>
      </c>
      <c r="G176" s="131" t="s">
        <v>981</v>
      </c>
      <c r="H176" s="440" t="s">
        <v>1263</v>
      </c>
      <c r="I176" s="498"/>
      <c r="J176" s="440"/>
      <c r="K176" s="70"/>
      <c r="L176" s="492" t="s">
        <v>977</v>
      </c>
      <c r="M176" s="505">
        <v>1.5</v>
      </c>
      <c r="N176" s="506"/>
      <c r="O176" s="505">
        <v>1.5</v>
      </c>
      <c r="P176" s="70"/>
      <c r="Q176" s="70"/>
      <c r="R176" s="499"/>
    </row>
    <row r="177" spans="1:18" ht="15">
      <c r="A177" s="497"/>
      <c r="B177" s="438">
        <v>37</v>
      </c>
      <c r="C177" s="70">
        <v>227</v>
      </c>
      <c r="D177" s="439">
        <v>14.1</v>
      </c>
      <c r="E177" s="693">
        <v>1</v>
      </c>
      <c r="F177" s="440" t="s">
        <v>291</v>
      </c>
      <c r="G177" s="131" t="s">
        <v>981</v>
      </c>
      <c r="H177" s="440" t="s">
        <v>1263</v>
      </c>
      <c r="I177" s="498"/>
      <c r="J177" s="440"/>
      <c r="K177" s="70"/>
      <c r="L177" s="440"/>
      <c r="M177" s="505"/>
      <c r="N177" s="506"/>
      <c r="O177" s="70"/>
      <c r="P177" s="70"/>
      <c r="Q177" s="70"/>
      <c r="R177" s="499"/>
    </row>
    <row r="178" spans="1:18" ht="14.25">
      <c r="A178" s="500" t="s">
        <v>487</v>
      </c>
      <c r="B178" s="438"/>
      <c r="C178" s="70"/>
      <c r="D178" s="439"/>
      <c r="E178" s="1119">
        <f>E177+E176+E175+E174+E173+E172+E171+E170+E169+E168+E167+E166+E165+E164+E163+E162+E161+E160+E159+E158+E157+E156+E155+E154+E153+E152+E151+E150+E149+E148+E147+E146+E145+E144+E143</f>
        <v>32.3</v>
      </c>
      <c r="F178" s="440"/>
      <c r="G178" s="437"/>
      <c r="H178" s="440"/>
      <c r="I178" s="437"/>
      <c r="J178" s="440"/>
      <c r="K178" s="70"/>
      <c r="L178" s="514"/>
      <c r="M178" s="501">
        <f>M177+M176+M175+M174+M173+M172+M171+M170+M169+M168+M167+M166+M165+M164+M163+M162+M161+M160+M159+M158+M157+M156+M155+M154+M153+M152+M151+M150+M149+M148+M147+M146+M145+M144+M143</f>
        <v>14.55</v>
      </c>
      <c r="N178" s="501"/>
      <c r="O178" s="501">
        <f>O177+O176+O175+O174+O173+O172+O171+O170+O169+O168+O167+O166+O165+O164+O163+O162+O161+O160+O159+O158+O157+O156+O155+O154+O153+O152+O151+O150+O149+O148+O147+O146+O145+O144+O143</f>
        <v>14.55</v>
      </c>
      <c r="P178" s="876"/>
      <c r="Q178" s="876"/>
      <c r="R178" s="876"/>
    </row>
    <row r="179" spans="1:18" ht="15">
      <c r="A179" s="1094" t="s">
        <v>561</v>
      </c>
      <c r="B179" s="438">
        <v>1</v>
      </c>
      <c r="C179" s="70">
        <v>40</v>
      </c>
      <c r="D179" s="439">
        <v>1.3</v>
      </c>
      <c r="E179" s="693">
        <v>0.9</v>
      </c>
      <c r="F179" s="440" t="s">
        <v>198</v>
      </c>
      <c r="G179" s="131" t="s">
        <v>974</v>
      </c>
      <c r="H179" s="440" t="s">
        <v>1263</v>
      </c>
      <c r="I179" s="498"/>
      <c r="J179" s="440"/>
      <c r="K179" s="70"/>
      <c r="L179" s="440"/>
      <c r="M179" s="505"/>
      <c r="N179" s="506"/>
      <c r="O179" s="70"/>
      <c r="P179" s="70"/>
      <c r="Q179" s="70"/>
      <c r="R179" s="499"/>
    </row>
    <row r="180" spans="1:18" ht="15">
      <c r="A180" s="497"/>
      <c r="B180" s="438">
        <v>2</v>
      </c>
      <c r="C180" s="70">
        <v>40</v>
      </c>
      <c r="D180" s="439">
        <v>2.3</v>
      </c>
      <c r="E180" s="693">
        <v>0.9</v>
      </c>
      <c r="F180" s="440" t="s">
        <v>198</v>
      </c>
      <c r="G180" s="131" t="s">
        <v>974</v>
      </c>
      <c r="H180" s="440" t="s">
        <v>1263</v>
      </c>
      <c r="I180" s="498"/>
      <c r="J180" s="440"/>
      <c r="K180" s="70"/>
      <c r="L180" s="440"/>
      <c r="M180" s="505"/>
      <c r="N180" s="506"/>
      <c r="O180" s="70"/>
      <c r="P180" s="70"/>
      <c r="Q180" s="70"/>
      <c r="R180" s="499"/>
    </row>
    <row r="181" spans="1:18" ht="15">
      <c r="A181" s="497"/>
      <c r="B181" s="438">
        <v>3</v>
      </c>
      <c r="C181" s="70">
        <v>40</v>
      </c>
      <c r="D181" s="439">
        <v>2.4</v>
      </c>
      <c r="E181" s="693">
        <v>0.9</v>
      </c>
      <c r="F181" s="440" t="s">
        <v>198</v>
      </c>
      <c r="G181" s="131" t="s">
        <v>974</v>
      </c>
      <c r="H181" s="440" t="s">
        <v>1263</v>
      </c>
      <c r="I181" s="498"/>
      <c r="J181" s="440"/>
      <c r="K181" s="70"/>
      <c r="L181" s="440"/>
      <c r="M181" s="505"/>
      <c r="N181" s="506"/>
      <c r="O181" s="70"/>
      <c r="P181" s="70"/>
      <c r="Q181" s="70"/>
      <c r="R181" s="499"/>
    </row>
    <row r="182" spans="1:18" ht="15">
      <c r="A182" s="497"/>
      <c r="B182" s="438">
        <v>4</v>
      </c>
      <c r="C182" s="70">
        <v>40</v>
      </c>
      <c r="D182" s="439">
        <v>2.5</v>
      </c>
      <c r="E182" s="693">
        <v>1</v>
      </c>
      <c r="F182" s="440" t="s">
        <v>198</v>
      </c>
      <c r="G182" s="131" t="s">
        <v>974</v>
      </c>
      <c r="H182" s="440" t="s">
        <v>1263</v>
      </c>
      <c r="I182" s="498"/>
      <c r="J182" s="440"/>
      <c r="K182" s="70"/>
      <c r="L182" s="492"/>
      <c r="M182" s="505"/>
      <c r="N182" s="506"/>
      <c r="O182" s="70"/>
      <c r="P182" s="70"/>
      <c r="Q182" s="70"/>
      <c r="R182" s="499"/>
    </row>
    <row r="183" spans="1:18" ht="15">
      <c r="A183" s="497"/>
      <c r="B183" s="438">
        <v>5</v>
      </c>
      <c r="C183" s="70">
        <v>50</v>
      </c>
      <c r="D183" s="439">
        <v>2.3</v>
      </c>
      <c r="E183" s="693">
        <v>1</v>
      </c>
      <c r="F183" s="440" t="s">
        <v>198</v>
      </c>
      <c r="G183" s="131" t="s">
        <v>974</v>
      </c>
      <c r="H183" s="440" t="s">
        <v>1263</v>
      </c>
      <c r="I183" s="498"/>
      <c r="J183" s="440"/>
      <c r="K183" s="70"/>
      <c r="L183" s="492"/>
      <c r="M183" s="505"/>
      <c r="N183" s="506"/>
      <c r="O183" s="70"/>
      <c r="P183" s="70"/>
      <c r="Q183" s="70"/>
      <c r="R183" s="499"/>
    </row>
    <row r="184" spans="1:18" ht="15">
      <c r="A184" s="497"/>
      <c r="B184" s="438">
        <v>6</v>
      </c>
      <c r="C184" s="70">
        <v>50</v>
      </c>
      <c r="D184" s="439">
        <v>2.4</v>
      </c>
      <c r="E184" s="693">
        <v>1</v>
      </c>
      <c r="F184" s="440" t="s">
        <v>198</v>
      </c>
      <c r="G184" s="131" t="s">
        <v>974</v>
      </c>
      <c r="H184" s="440" t="s">
        <v>1263</v>
      </c>
      <c r="I184" s="498"/>
      <c r="J184" s="440"/>
      <c r="K184" s="70"/>
      <c r="L184" s="492"/>
      <c r="M184" s="505"/>
      <c r="N184" s="506"/>
      <c r="O184" s="70"/>
      <c r="P184" s="70"/>
      <c r="Q184" s="70"/>
      <c r="R184" s="499"/>
    </row>
    <row r="185" spans="1:18" ht="15">
      <c r="A185" s="497"/>
      <c r="B185" s="438">
        <v>7</v>
      </c>
      <c r="C185" s="70">
        <v>50</v>
      </c>
      <c r="D185" s="439">
        <v>2.5</v>
      </c>
      <c r="E185" s="693">
        <v>1</v>
      </c>
      <c r="F185" s="440" t="s">
        <v>198</v>
      </c>
      <c r="G185" s="131" t="s">
        <v>974</v>
      </c>
      <c r="H185" s="440" t="s">
        <v>1263</v>
      </c>
      <c r="I185" s="498"/>
      <c r="J185" s="440"/>
      <c r="K185" s="70"/>
      <c r="L185" s="492"/>
      <c r="M185" s="505"/>
      <c r="N185" s="506"/>
      <c r="O185" s="70"/>
      <c r="P185" s="70"/>
      <c r="Q185" s="70"/>
      <c r="R185" s="499"/>
    </row>
    <row r="186" spans="1:18" ht="15">
      <c r="A186" s="497"/>
      <c r="B186" s="438">
        <v>8</v>
      </c>
      <c r="C186" s="70">
        <v>62</v>
      </c>
      <c r="D186" s="439">
        <v>3.1</v>
      </c>
      <c r="E186" s="693">
        <v>1</v>
      </c>
      <c r="F186" s="440" t="s">
        <v>198</v>
      </c>
      <c r="G186" s="131" t="s">
        <v>974</v>
      </c>
      <c r="H186" s="440" t="s">
        <v>1263</v>
      </c>
      <c r="I186" s="498"/>
      <c r="J186" s="440"/>
      <c r="K186" s="70"/>
      <c r="L186" s="492"/>
      <c r="M186" s="505"/>
      <c r="N186" s="506"/>
      <c r="O186" s="70"/>
      <c r="P186" s="70"/>
      <c r="Q186" s="70"/>
      <c r="R186" s="499"/>
    </row>
    <row r="187" spans="1:18" ht="15">
      <c r="A187" s="497"/>
      <c r="B187" s="438">
        <v>9</v>
      </c>
      <c r="C187" s="70">
        <v>71</v>
      </c>
      <c r="D187" s="439">
        <v>7.1</v>
      </c>
      <c r="E187" s="693">
        <v>1</v>
      </c>
      <c r="F187" s="440" t="s">
        <v>198</v>
      </c>
      <c r="G187" s="131" t="s">
        <v>974</v>
      </c>
      <c r="H187" s="440" t="s">
        <v>1263</v>
      </c>
      <c r="I187" s="498"/>
      <c r="J187" s="440"/>
      <c r="K187" s="70"/>
      <c r="L187" s="492"/>
      <c r="M187" s="505"/>
      <c r="N187" s="506"/>
      <c r="O187" s="70"/>
      <c r="P187" s="70"/>
      <c r="Q187" s="70"/>
      <c r="R187" s="499"/>
    </row>
    <row r="188" spans="1:18" ht="15">
      <c r="A188" s="497"/>
      <c r="B188" s="438">
        <v>10</v>
      </c>
      <c r="C188" s="70">
        <v>71</v>
      </c>
      <c r="D188" s="439">
        <v>8.2</v>
      </c>
      <c r="E188" s="693">
        <v>0.9</v>
      </c>
      <c r="F188" s="440" t="s">
        <v>198</v>
      </c>
      <c r="G188" s="131" t="s">
        <v>974</v>
      </c>
      <c r="H188" s="440" t="s">
        <v>1263</v>
      </c>
      <c r="I188" s="498"/>
      <c r="J188" s="440"/>
      <c r="K188" s="70"/>
      <c r="L188" s="492"/>
      <c r="M188" s="505"/>
      <c r="N188" s="506"/>
      <c r="O188" s="70"/>
      <c r="P188" s="70"/>
      <c r="Q188" s="70"/>
      <c r="R188" s="499"/>
    </row>
    <row r="189" spans="1:18" ht="15">
      <c r="A189" s="497"/>
      <c r="B189" s="438">
        <v>11</v>
      </c>
      <c r="C189" s="70">
        <v>71</v>
      </c>
      <c r="D189" s="439">
        <v>8.3</v>
      </c>
      <c r="E189" s="693">
        <v>1</v>
      </c>
      <c r="F189" s="440" t="s">
        <v>198</v>
      </c>
      <c r="G189" s="131" t="s">
        <v>974</v>
      </c>
      <c r="H189" s="440" t="s">
        <v>1273</v>
      </c>
      <c r="I189" s="498"/>
      <c r="J189" s="440"/>
      <c r="K189" s="70"/>
      <c r="L189" s="440"/>
      <c r="M189" s="505"/>
      <c r="N189" s="506"/>
      <c r="O189" s="70"/>
      <c r="P189" s="70"/>
      <c r="Q189" s="70"/>
      <c r="R189" s="499"/>
    </row>
    <row r="190" spans="1:18" ht="15">
      <c r="A190" s="497"/>
      <c r="B190" s="438">
        <v>12</v>
      </c>
      <c r="C190" s="70">
        <v>71</v>
      </c>
      <c r="D190" s="439">
        <v>8.4</v>
      </c>
      <c r="E190" s="693">
        <v>1</v>
      </c>
      <c r="F190" s="440" t="s">
        <v>198</v>
      </c>
      <c r="G190" s="131" t="s">
        <v>974</v>
      </c>
      <c r="H190" s="440" t="s">
        <v>1273</v>
      </c>
      <c r="I190" s="498"/>
      <c r="J190" s="440"/>
      <c r="K190" s="70"/>
      <c r="L190" s="440"/>
      <c r="M190" s="505"/>
      <c r="N190" s="506"/>
      <c r="O190" s="70"/>
      <c r="P190" s="70"/>
      <c r="Q190" s="70"/>
      <c r="R190" s="499"/>
    </row>
    <row r="191" spans="1:18" ht="14.25">
      <c r="A191" s="500" t="s">
        <v>487</v>
      </c>
      <c r="B191" s="438"/>
      <c r="C191" s="70"/>
      <c r="D191" s="439"/>
      <c r="E191" s="1119">
        <f>E190+E189+E188+E187+E186+E185+E184+E183+E182+E181+E180+E179</f>
        <v>11.600000000000001</v>
      </c>
      <c r="F191" s="440"/>
      <c r="G191" s="437"/>
      <c r="H191" s="440"/>
      <c r="I191" s="437"/>
      <c r="J191" s="440"/>
      <c r="K191" s="70"/>
      <c r="L191" s="514"/>
      <c r="M191" s="501"/>
      <c r="N191" s="1110"/>
      <c r="O191" s="501"/>
      <c r="P191" s="501"/>
      <c r="Q191" s="501"/>
      <c r="R191" s="1134"/>
    </row>
    <row r="192" spans="1:18" ht="15">
      <c r="A192" s="1094" t="s">
        <v>776</v>
      </c>
      <c r="B192" s="438">
        <v>2</v>
      </c>
      <c r="C192" s="70">
        <v>101</v>
      </c>
      <c r="D192" s="439">
        <v>1.2</v>
      </c>
      <c r="E192" s="693">
        <v>1</v>
      </c>
      <c r="F192" s="440" t="s">
        <v>198</v>
      </c>
      <c r="G192" s="131" t="s">
        <v>974</v>
      </c>
      <c r="H192" s="440" t="s">
        <v>1263</v>
      </c>
      <c r="I192" s="498"/>
      <c r="J192" s="440"/>
      <c r="K192" s="70"/>
      <c r="L192" s="440"/>
      <c r="M192" s="505"/>
      <c r="N192" s="506"/>
      <c r="O192" s="70"/>
      <c r="P192" s="70"/>
      <c r="Q192" s="70"/>
      <c r="R192" s="499"/>
    </row>
    <row r="193" spans="1:18" ht="15">
      <c r="A193" s="497"/>
      <c r="B193" s="438">
        <v>3</v>
      </c>
      <c r="C193" s="70">
        <v>105</v>
      </c>
      <c r="D193" s="439">
        <v>6</v>
      </c>
      <c r="E193" s="693">
        <v>0.8</v>
      </c>
      <c r="F193" s="440" t="s">
        <v>198</v>
      </c>
      <c r="G193" s="131" t="s">
        <v>974</v>
      </c>
      <c r="H193" s="440" t="s">
        <v>1263</v>
      </c>
      <c r="I193" s="498"/>
      <c r="J193" s="440"/>
      <c r="K193" s="70"/>
      <c r="L193" s="440"/>
      <c r="M193" s="505"/>
      <c r="N193" s="506"/>
      <c r="O193" s="70"/>
      <c r="P193" s="70"/>
      <c r="Q193" s="70"/>
      <c r="R193" s="499"/>
    </row>
    <row r="194" spans="1:18" ht="15">
      <c r="A194" s="497"/>
      <c r="B194" s="438">
        <v>4</v>
      </c>
      <c r="C194" s="70">
        <v>118</v>
      </c>
      <c r="D194" s="439">
        <v>5.1</v>
      </c>
      <c r="E194" s="693">
        <v>1</v>
      </c>
      <c r="F194" s="440" t="s">
        <v>198</v>
      </c>
      <c r="G194" s="131" t="s">
        <v>974</v>
      </c>
      <c r="H194" s="440" t="s">
        <v>1263</v>
      </c>
      <c r="I194" s="498"/>
      <c r="J194" s="440"/>
      <c r="K194" s="70"/>
      <c r="L194" s="440"/>
      <c r="M194" s="505"/>
      <c r="N194" s="506"/>
      <c r="O194" s="70"/>
      <c r="P194" s="70"/>
      <c r="Q194" s="70"/>
      <c r="R194" s="499"/>
    </row>
    <row r="195" spans="1:18" ht="15">
      <c r="A195" s="497"/>
      <c r="B195" s="438">
        <v>5</v>
      </c>
      <c r="C195" s="70">
        <v>118</v>
      </c>
      <c r="D195" s="439">
        <v>7.1</v>
      </c>
      <c r="E195" s="693">
        <v>1</v>
      </c>
      <c r="F195" s="440" t="s">
        <v>198</v>
      </c>
      <c r="G195" s="131" t="s">
        <v>974</v>
      </c>
      <c r="H195" s="440" t="s">
        <v>1263</v>
      </c>
      <c r="I195" s="498"/>
      <c r="J195" s="440"/>
      <c r="K195" s="70"/>
      <c r="L195" s="440"/>
      <c r="M195" s="505"/>
      <c r="N195" s="506"/>
      <c r="O195" s="70"/>
      <c r="P195" s="70"/>
      <c r="Q195" s="70"/>
      <c r="R195" s="499"/>
    </row>
    <row r="196" spans="1:18" ht="15">
      <c r="A196" s="497"/>
      <c r="B196" s="438">
        <v>6</v>
      </c>
      <c r="C196" s="70">
        <v>125</v>
      </c>
      <c r="D196" s="439">
        <v>4.6</v>
      </c>
      <c r="E196" s="693">
        <v>1</v>
      </c>
      <c r="F196" s="440" t="s">
        <v>198</v>
      </c>
      <c r="G196" s="131" t="s">
        <v>974</v>
      </c>
      <c r="H196" s="440" t="s">
        <v>1263</v>
      </c>
      <c r="I196" s="498"/>
      <c r="J196" s="440"/>
      <c r="K196" s="70"/>
      <c r="L196" s="440"/>
      <c r="M196" s="505"/>
      <c r="N196" s="506"/>
      <c r="O196" s="70"/>
      <c r="P196" s="70"/>
      <c r="Q196" s="70"/>
      <c r="R196" s="499"/>
    </row>
    <row r="197" spans="1:18" ht="15">
      <c r="A197" s="497"/>
      <c r="B197" s="438">
        <v>7</v>
      </c>
      <c r="C197" s="70">
        <v>125</v>
      </c>
      <c r="D197" s="439">
        <v>4.7</v>
      </c>
      <c r="E197" s="693">
        <v>0.9</v>
      </c>
      <c r="F197" s="440" t="s">
        <v>198</v>
      </c>
      <c r="G197" s="131" t="s">
        <v>974</v>
      </c>
      <c r="H197" s="440" t="s">
        <v>1263</v>
      </c>
      <c r="I197" s="498"/>
      <c r="J197" s="440"/>
      <c r="K197" s="70"/>
      <c r="L197" s="440"/>
      <c r="M197" s="505"/>
      <c r="N197" s="506"/>
      <c r="O197" s="70"/>
      <c r="P197" s="70"/>
      <c r="Q197" s="70"/>
      <c r="R197" s="499"/>
    </row>
    <row r="198" spans="1:18" ht="15">
      <c r="A198" s="497"/>
      <c r="B198" s="438">
        <v>8</v>
      </c>
      <c r="C198" s="70">
        <v>125</v>
      </c>
      <c r="D198" s="439">
        <v>4.8</v>
      </c>
      <c r="E198" s="693">
        <v>1</v>
      </c>
      <c r="F198" s="440" t="s">
        <v>198</v>
      </c>
      <c r="G198" s="131" t="s">
        <v>974</v>
      </c>
      <c r="H198" s="440" t="s">
        <v>1263</v>
      </c>
      <c r="I198" s="498"/>
      <c r="J198" s="440"/>
      <c r="K198" s="70"/>
      <c r="L198" s="440"/>
      <c r="M198" s="505"/>
      <c r="N198" s="506"/>
      <c r="O198" s="70"/>
      <c r="P198" s="70"/>
      <c r="Q198" s="70"/>
      <c r="R198" s="499"/>
    </row>
    <row r="199" spans="1:18" ht="15">
      <c r="A199" s="497"/>
      <c r="B199" s="438">
        <v>9</v>
      </c>
      <c r="C199" s="70">
        <v>125</v>
      </c>
      <c r="D199" s="439">
        <v>4.9</v>
      </c>
      <c r="E199" s="693">
        <v>0.9</v>
      </c>
      <c r="F199" s="440" t="s">
        <v>198</v>
      </c>
      <c r="G199" s="131" t="s">
        <v>974</v>
      </c>
      <c r="H199" s="440" t="s">
        <v>1263</v>
      </c>
      <c r="I199" s="498"/>
      <c r="J199" s="440"/>
      <c r="K199" s="70"/>
      <c r="L199" s="440"/>
      <c r="M199" s="505"/>
      <c r="N199" s="506"/>
      <c r="O199" s="70"/>
      <c r="P199" s="70"/>
      <c r="Q199" s="70"/>
      <c r="R199" s="499"/>
    </row>
    <row r="200" spans="1:18" ht="15">
      <c r="A200" s="497"/>
      <c r="B200" s="438">
        <v>10</v>
      </c>
      <c r="C200" s="70">
        <v>125</v>
      </c>
      <c r="D200" s="506">
        <v>4.1</v>
      </c>
      <c r="E200" s="693">
        <v>0.9</v>
      </c>
      <c r="F200" s="440" t="s">
        <v>198</v>
      </c>
      <c r="G200" s="131" t="s">
        <v>974</v>
      </c>
      <c r="H200" s="440" t="s">
        <v>1263</v>
      </c>
      <c r="I200" s="498"/>
      <c r="J200" s="440"/>
      <c r="K200" s="70"/>
      <c r="L200" s="440"/>
      <c r="M200" s="505"/>
      <c r="N200" s="506"/>
      <c r="O200" s="70"/>
      <c r="P200" s="70"/>
      <c r="Q200" s="70"/>
      <c r="R200" s="499"/>
    </row>
    <row r="201" spans="1:18" ht="15">
      <c r="A201" s="497"/>
      <c r="B201" s="438">
        <v>11</v>
      </c>
      <c r="C201" s="70">
        <v>125</v>
      </c>
      <c r="D201" s="439">
        <v>4.11</v>
      </c>
      <c r="E201" s="693">
        <v>1</v>
      </c>
      <c r="F201" s="440" t="s">
        <v>198</v>
      </c>
      <c r="G201" s="131" t="s">
        <v>974</v>
      </c>
      <c r="H201" s="440" t="s">
        <v>1263</v>
      </c>
      <c r="I201" s="498"/>
      <c r="J201" s="440"/>
      <c r="K201" s="70"/>
      <c r="L201" s="440"/>
      <c r="M201" s="505"/>
      <c r="N201" s="506"/>
      <c r="O201" s="70"/>
      <c r="P201" s="70"/>
      <c r="Q201" s="70"/>
      <c r="R201" s="499"/>
    </row>
    <row r="202" spans="1:18" ht="15">
      <c r="A202" s="497"/>
      <c r="B202" s="438">
        <v>12</v>
      </c>
      <c r="C202" s="70">
        <v>130</v>
      </c>
      <c r="D202" s="439">
        <v>5.5</v>
      </c>
      <c r="E202" s="693">
        <v>0.8</v>
      </c>
      <c r="F202" s="440" t="s">
        <v>198</v>
      </c>
      <c r="G202" s="131" t="s">
        <v>974</v>
      </c>
      <c r="H202" s="440" t="s">
        <v>1263</v>
      </c>
      <c r="I202" s="498"/>
      <c r="J202" s="440"/>
      <c r="K202" s="70"/>
      <c r="L202" s="440"/>
      <c r="M202" s="505"/>
      <c r="N202" s="506"/>
      <c r="O202" s="70"/>
      <c r="P202" s="70"/>
      <c r="Q202" s="70"/>
      <c r="R202" s="499"/>
    </row>
    <row r="203" spans="1:18" ht="14.25">
      <c r="A203" s="500" t="s">
        <v>487</v>
      </c>
      <c r="B203" s="438"/>
      <c r="C203" s="70"/>
      <c r="D203" s="439"/>
      <c r="E203" s="1117">
        <f>E202+E201+E200+E199+E198+E197+E196+E195+E194+E193+E192</f>
        <v>10.3</v>
      </c>
      <c r="F203" s="440"/>
      <c r="G203" s="437"/>
      <c r="H203" s="440"/>
      <c r="I203" s="437"/>
      <c r="J203" s="440"/>
      <c r="K203" s="70"/>
      <c r="L203" s="440"/>
      <c r="M203" s="437"/>
      <c r="N203" s="439"/>
      <c r="O203" s="70"/>
      <c r="P203" s="70"/>
      <c r="Q203" s="70"/>
      <c r="R203" s="441"/>
    </row>
    <row r="204" spans="1:18" ht="15">
      <c r="A204" s="1094" t="s">
        <v>777</v>
      </c>
      <c r="B204" s="438">
        <v>1</v>
      </c>
      <c r="C204" s="70">
        <v>555</v>
      </c>
      <c r="D204" s="439">
        <v>14.4</v>
      </c>
      <c r="E204" s="693">
        <v>1</v>
      </c>
      <c r="F204" s="440" t="s">
        <v>198</v>
      </c>
      <c r="G204" s="131" t="s">
        <v>974</v>
      </c>
      <c r="H204" s="440" t="s">
        <v>1263</v>
      </c>
      <c r="I204" s="498"/>
      <c r="J204" s="440"/>
      <c r="K204" s="70"/>
      <c r="L204" s="440"/>
      <c r="M204" s="505"/>
      <c r="N204" s="506"/>
      <c r="O204" s="70"/>
      <c r="P204" s="70"/>
      <c r="Q204" s="70"/>
      <c r="R204" s="499"/>
    </row>
    <row r="205" spans="1:18" ht="15">
      <c r="A205" s="497"/>
      <c r="B205" s="438">
        <v>2</v>
      </c>
      <c r="C205" s="70">
        <v>555</v>
      </c>
      <c r="D205" s="439">
        <v>14.5</v>
      </c>
      <c r="E205" s="693">
        <v>1</v>
      </c>
      <c r="F205" s="440" t="s">
        <v>198</v>
      </c>
      <c r="G205" s="131" t="s">
        <v>974</v>
      </c>
      <c r="H205" s="440" t="s">
        <v>1263</v>
      </c>
      <c r="I205" s="498"/>
      <c r="J205" s="440"/>
      <c r="K205" s="70"/>
      <c r="L205" s="440"/>
      <c r="M205" s="505"/>
      <c r="N205" s="506"/>
      <c r="O205" s="70"/>
      <c r="P205" s="70"/>
      <c r="Q205" s="70"/>
      <c r="R205" s="499"/>
    </row>
    <row r="206" spans="1:18" ht="15">
      <c r="A206" s="497"/>
      <c r="B206" s="438">
        <v>3</v>
      </c>
      <c r="C206" s="70">
        <v>555</v>
      </c>
      <c r="D206" s="439">
        <v>14.6</v>
      </c>
      <c r="E206" s="693">
        <v>1</v>
      </c>
      <c r="F206" s="440" t="s">
        <v>198</v>
      </c>
      <c r="G206" s="131" t="s">
        <v>974</v>
      </c>
      <c r="H206" s="440" t="s">
        <v>1263</v>
      </c>
      <c r="I206" s="498"/>
      <c r="J206" s="440"/>
      <c r="K206" s="70"/>
      <c r="L206" s="440"/>
      <c r="M206" s="505"/>
      <c r="N206" s="506"/>
      <c r="O206" s="70"/>
      <c r="P206" s="70"/>
      <c r="Q206" s="70"/>
      <c r="R206" s="499"/>
    </row>
    <row r="207" spans="1:18" ht="15">
      <c r="A207" s="497"/>
      <c r="B207" s="438">
        <v>4</v>
      </c>
      <c r="C207" s="70">
        <v>561</v>
      </c>
      <c r="D207" s="439">
        <v>7.4</v>
      </c>
      <c r="E207" s="693">
        <v>1</v>
      </c>
      <c r="F207" s="440" t="s">
        <v>313</v>
      </c>
      <c r="G207" s="131" t="s">
        <v>978</v>
      </c>
      <c r="H207" s="440" t="s">
        <v>1263</v>
      </c>
      <c r="I207" s="498"/>
      <c r="J207" s="440"/>
      <c r="K207" s="70"/>
      <c r="L207" s="492" t="s">
        <v>977</v>
      </c>
      <c r="M207" s="505">
        <v>1.5</v>
      </c>
      <c r="N207" s="506">
        <v>1.5</v>
      </c>
      <c r="O207" s="70"/>
      <c r="P207" s="70"/>
      <c r="Q207" s="70"/>
      <c r="R207" s="499"/>
    </row>
    <row r="208" spans="1:18" ht="15">
      <c r="A208" s="497"/>
      <c r="B208" s="438">
        <v>5</v>
      </c>
      <c r="C208" s="70">
        <v>561</v>
      </c>
      <c r="D208" s="439">
        <v>13.1</v>
      </c>
      <c r="E208" s="693">
        <v>1</v>
      </c>
      <c r="F208" s="440" t="s">
        <v>313</v>
      </c>
      <c r="G208" s="131" t="s">
        <v>978</v>
      </c>
      <c r="H208" s="440" t="s">
        <v>1263</v>
      </c>
      <c r="I208" s="498"/>
      <c r="J208" s="440"/>
      <c r="K208" s="70"/>
      <c r="L208" s="492" t="s">
        <v>977</v>
      </c>
      <c r="M208" s="505">
        <v>1.5</v>
      </c>
      <c r="N208" s="506">
        <v>1.5</v>
      </c>
      <c r="O208" s="70"/>
      <c r="P208" s="70"/>
      <c r="Q208" s="70"/>
      <c r="R208" s="499"/>
    </row>
    <row r="209" spans="1:18" ht="15">
      <c r="A209" s="497"/>
      <c r="B209" s="438">
        <v>6</v>
      </c>
      <c r="C209" s="70">
        <v>561</v>
      </c>
      <c r="D209" s="439">
        <v>15.3</v>
      </c>
      <c r="E209" s="693">
        <v>1</v>
      </c>
      <c r="F209" s="440" t="s">
        <v>313</v>
      </c>
      <c r="G209" s="131" t="s">
        <v>978</v>
      </c>
      <c r="H209" s="440" t="s">
        <v>1263</v>
      </c>
      <c r="I209" s="498"/>
      <c r="J209" s="440"/>
      <c r="K209" s="70"/>
      <c r="L209" s="492" t="s">
        <v>977</v>
      </c>
      <c r="M209" s="505">
        <v>1.5</v>
      </c>
      <c r="N209" s="506">
        <v>1.5</v>
      </c>
      <c r="O209" s="70"/>
      <c r="P209" s="70"/>
      <c r="Q209" s="70"/>
      <c r="R209" s="499"/>
    </row>
    <row r="210" spans="1:18" ht="15">
      <c r="A210" s="497"/>
      <c r="B210" s="438">
        <v>7</v>
      </c>
      <c r="C210" s="70">
        <v>564</v>
      </c>
      <c r="D210" s="439">
        <v>9.2</v>
      </c>
      <c r="E210" s="693">
        <v>1</v>
      </c>
      <c r="F210" s="440" t="s">
        <v>291</v>
      </c>
      <c r="G210" s="131" t="s">
        <v>1276</v>
      </c>
      <c r="H210" s="440" t="s">
        <v>1263</v>
      </c>
      <c r="I210" s="498"/>
      <c r="J210" s="440"/>
      <c r="K210" s="70"/>
      <c r="L210" s="492"/>
      <c r="M210" s="505"/>
      <c r="N210" s="506"/>
      <c r="O210" s="70"/>
      <c r="P210" s="70"/>
      <c r="Q210" s="70"/>
      <c r="R210" s="499"/>
    </row>
    <row r="211" spans="1:18" ht="15" thickBot="1">
      <c r="A211" s="500"/>
      <c r="B211" s="438"/>
      <c r="C211" s="70"/>
      <c r="D211" s="439"/>
      <c r="E211" s="1119">
        <f>E210+E209+E208+E207+E206+E205+E204</f>
        <v>7</v>
      </c>
      <c r="F211" s="440"/>
      <c r="G211" s="437"/>
      <c r="H211" s="440"/>
      <c r="I211" s="437"/>
      <c r="J211" s="440"/>
      <c r="K211" s="70"/>
      <c r="L211" s="440"/>
      <c r="M211" s="501">
        <f>M210+M209+M208+M207+M206+M205+M204</f>
        <v>4.5</v>
      </c>
      <c r="N211" s="501">
        <f>N210+N209+N208+N207+N206+N205+N204</f>
        <v>4.5</v>
      </c>
      <c r="O211" s="501"/>
      <c r="P211" s="501"/>
      <c r="Q211" s="501"/>
      <c r="R211" s="501"/>
    </row>
    <row r="212" spans="1:18" ht="15.75" thickBot="1">
      <c r="A212" s="500" t="s">
        <v>553</v>
      </c>
      <c r="B212" s="438"/>
      <c r="C212" s="70"/>
      <c r="D212" s="439"/>
      <c r="E212" s="701">
        <f>E211+E203+E191+E178+E142+E129+E120+E110+E105+E102</f>
        <v>101</v>
      </c>
      <c r="F212" s="440"/>
      <c r="G212" s="437"/>
      <c r="H212" s="440"/>
      <c r="I212" s="437"/>
      <c r="J212" s="440"/>
      <c r="K212" s="70"/>
      <c r="L212" s="440"/>
      <c r="M212" s="519" t="e">
        <f>M210+#REF!+#REF!</f>
        <v>#REF!</v>
      </c>
      <c r="N212" s="519" t="e">
        <f>N210+#REF!+#REF!</f>
        <v>#REF!</v>
      </c>
      <c r="O212" s="519" t="e">
        <f>O210+#REF!+#REF!</f>
        <v>#REF!</v>
      </c>
      <c r="P212" s="519" t="e">
        <f>P210+#REF!+#REF!</f>
        <v>#REF!</v>
      </c>
      <c r="Q212" s="519" t="e">
        <f>Q210+#REF!+#REF!</f>
        <v>#REF!</v>
      </c>
      <c r="R212" s="519" t="e">
        <f>R210+#REF!+#REF!</f>
        <v>#REF!</v>
      </c>
    </row>
    <row r="213" spans="1:18" ht="15.75" thickBot="1">
      <c r="A213" s="879"/>
      <c r="B213" s="664"/>
      <c r="C213" s="665"/>
      <c r="D213" s="665"/>
      <c r="E213" s="880"/>
      <c r="F213" s="618"/>
      <c r="G213" s="702"/>
      <c r="H213" s="618"/>
      <c r="I213" s="702"/>
      <c r="J213" s="618"/>
      <c r="K213" s="703"/>
      <c r="L213" s="618"/>
      <c r="M213" s="519"/>
      <c r="N213" s="519"/>
      <c r="O213" s="519"/>
      <c r="P213" s="519"/>
      <c r="Q213" s="519"/>
      <c r="R213" s="519"/>
    </row>
    <row r="214" spans="1:18" ht="15.75" customHeight="1" thickBot="1">
      <c r="A214" s="2685" t="s">
        <v>537</v>
      </c>
      <c r="B214" s="2686"/>
      <c r="C214" s="2686"/>
      <c r="D214" s="2687"/>
      <c r="E214" s="603">
        <f>E212+E85</f>
        <v>155.3</v>
      </c>
      <c r="F214" s="516"/>
      <c r="G214" s="517"/>
      <c r="H214" s="516"/>
      <c r="I214" s="517"/>
      <c r="J214" s="516"/>
      <c r="K214" s="518"/>
      <c r="L214" s="516"/>
      <c r="M214" s="519" t="e">
        <f>M212+M85</f>
        <v>#REF!</v>
      </c>
      <c r="N214" s="519" t="e">
        <f>N211+N178+N110</f>
        <v>#REF!</v>
      </c>
      <c r="O214" s="519" t="e">
        <f>O211+O178+O110</f>
        <v>#REF!</v>
      </c>
      <c r="P214" s="519" t="e">
        <f>P211+P178+P110</f>
        <v>#REF!</v>
      </c>
      <c r="Q214" s="519" t="e">
        <f>Q211+Q178+Q110</f>
        <v>#REF!</v>
      </c>
      <c r="R214" s="519" t="e">
        <f>R211+R178+R110</f>
        <v>#REF!</v>
      </c>
    </row>
  </sheetData>
  <sheetProtection/>
  <mergeCells count="29">
    <mergeCell ref="R7:R9"/>
    <mergeCell ref="A6:A9"/>
    <mergeCell ref="B6:B9"/>
    <mergeCell ref="C6:C9"/>
    <mergeCell ref="D6:D9"/>
    <mergeCell ref="A11:R11"/>
    <mergeCell ref="O8:O9"/>
    <mergeCell ref="I6:J6"/>
    <mergeCell ref="P8:P9"/>
    <mergeCell ref="A86:R86"/>
    <mergeCell ref="A90:R90"/>
    <mergeCell ref="A214:D214"/>
    <mergeCell ref="A85:D85"/>
    <mergeCell ref="Q8:Q9"/>
    <mergeCell ref="K6:K9"/>
    <mergeCell ref="L6:L9"/>
    <mergeCell ref="I7:I9"/>
    <mergeCell ref="J7:J9"/>
    <mergeCell ref="N8:N9"/>
    <mergeCell ref="I2:J2"/>
    <mergeCell ref="E3:M3"/>
    <mergeCell ref="E4:M4"/>
    <mergeCell ref="G6:G9"/>
    <mergeCell ref="H6:H9"/>
    <mergeCell ref="E6:E9"/>
    <mergeCell ref="F6:F9"/>
    <mergeCell ref="M6:R6"/>
    <mergeCell ref="M7:M9"/>
    <mergeCell ref="N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2:U102"/>
  <sheetViews>
    <sheetView zoomScalePageLayoutView="0" workbookViewId="0" topLeftCell="A1">
      <selection activeCell="K30" sqref="K30"/>
    </sheetView>
  </sheetViews>
  <sheetFormatPr defaultColWidth="9.140625" defaultRowHeight="15"/>
  <cols>
    <col min="1" max="1" width="12.421875" style="0" customWidth="1"/>
    <col min="2" max="2" width="0.13671875" style="0" hidden="1" customWidth="1"/>
    <col min="3" max="3" width="3.8515625" style="0" customWidth="1"/>
    <col min="4" max="4" width="4.57421875" style="0" customWidth="1"/>
    <col min="5" max="5" width="7.421875" style="0" customWidth="1"/>
    <col min="6" max="6" width="6.28125" style="0" customWidth="1"/>
    <col min="7" max="7" width="5.8515625" style="0" customWidth="1"/>
    <col min="8" max="8" width="6.00390625" style="0" customWidth="1"/>
    <col min="9" max="10" width="7.57421875" style="0" customWidth="1"/>
    <col min="11" max="11" width="5.8515625" style="0" customWidth="1"/>
    <col min="12" max="12" width="8.28125" style="0" customWidth="1"/>
    <col min="13" max="13" width="5.57421875" style="0" customWidth="1"/>
    <col min="14" max="14" width="6.28125" style="0" customWidth="1"/>
    <col min="15" max="15" width="7.421875" style="0" customWidth="1"/>
    <col min="16" max="16" width="5.8515625" style="0" customWidth="1"/>
    <col min="17" max="17" width="5.00390625" style="0" customWidth="1"/>
    <col min="18" max="18" width="4.7109375" style="0" customWidth="1"/>
    <col min="19" max="19" width="4.00390625" style="0" customWidth="1"/>
    <col min="20" max="20" width="7.421875" style="0" customWidth="1"/>
    <col min="21" max="21" width="2.7109375" style="0" customWidth="1"/>
  </cols>
  <sheetData>
    <row r="2" spans="1:21" ht="15">
      <c r="A2" s="1521"/>
      <c r="B2" s="1521"/>
      <c r="C2" s="1522" t="s">
        <v>1776</v>
      </c>
      <c r="D2" s="1522"/>
      <c r="E2" s="1522"/>
      <c r="F2" s="1521"/>
      <c r="G2" s="1521"/>
      <c r="H2" s="1521"/>
      <c r="I2" s="1521"/>
      <c r="J2" s="1521"/>
      <c r="K2" s="1521"/>
      <c r="L2" s="1521"/>
      <c r="M2" s="1522"/>
      <c r="N2" s="1522" t="s">
        <v>1777</v>
      </c>
      <c r="O2" s="1522"/>
      <c r="P2" s="1521"/>
      <c r="Q2" s="1521"/>
      <c r="R2" s="1521"/>
      <c r="S2" s="1521"/>
      <c r="T2" s="1521"/>
      <c r="U2" s="1158"/>
    </row>
    <row r="3" spans="1:21" ht="15">
      <c r="A3" s="1522" t="s">
        <v>1778</v>
      </c>
      <c r="B3" s="1523"/>
      <c r="C3" s="1523"/>
      <c r="D3" s="1523"/>
      <c r="E3" s="1523"/>
      <c r="F3" s="1523"/>
      <c r="G3" s="1521"/>
      <c r="H3" s="1521"/>
      <c r="I3" s="1521"/>
      <c r="J3" s="1521"/>
      <c r="K3" s="1521"/>
      <c r="L3" s="1522" t="s">
        <v>1779</v>
      </c>
      <c r="M3" s="1522"/>
      <c r="N3" s="1522"/>
      <c r="O3" s="1522"/>
      <c r="P3" s="1522"/>
      <c r="Q3" s="1522"/>
      <c r="R3" s="1521"/>
      <c r="S3" s="1521"/>
      <c r="T3" s="1521"/>
      <c r="U3" s="1158"/>
    </row>
    <row r="4" spans="1:21" ht="26.25" customHeight="1">
      <c r="A4" s="1521"/>
      <c r="B4" s="1521"/>
      <c r="C4" s="1521"/>
      <c r="D4" s="1522" t="s">
        <v>1780</v>
      </c>
      <c r="E4" s="1522"/>
      <c r="F4" s="1522"/>
      <c r="G4" s="1521"/>
      <c r="H4" s="1521"/>
      <c r="I4" s="1521"/>
      <c r="J4" s="1521"/>
      <c r="K4" s="1521"/>
      <c r="L4" s="1521"/>
      <c r="M4" s="1521"/>
      <c r="N4" s="1521"/>
      <c r="O4" s="1522" t="s">
        <v>1781</v>
      </c>
      <c r="P4" s="1522"/>
      <c r="Q4" s="1522"/>
      <c r="R4" s="1521"/>
      <c r="S4" s="1521"/>
      <c r="T4" s="1521"/>
      <c r="U4" s="1158"/>
    </row>
    <row r="5" spans="1:21" ht="7.5" customHeight="1">
      <c r="A5" s="1521"/>
      <c r="B5" s="1521"/>
      <c r="C5" s="1521"/>
      <c r="D5" s="1522"/>
      <c r="E5" s="1522"/>
      <c r="F5" s="1522"/>
      <c r="G5" s="1521"/>
      <c r="H5" s="1521"/>
      <c r="I5" s="1521"/>
      <c r="J5" s="1521"/>
      <c r="K5" s="1521"/>
      <c r="L5" s="1521"/>
      <c r="M5" s="1521"/>
      <c r="N5" s="1521"/>
      <c r="O5" s="1522"/>
      <c r="P5" s="1522"/>
      <c r="Q5" s="1522"/>
      <c r="R5" s="1521"/>
      <c r="S5" s="1521"/>
      <c r="T5" s="1521"/>
      <c r="U5" s="1158"/>
    </row>
    <row r="6" spans="1:21" ht="15" customHeight="1">
      <c r="A6" s="2710" t="s">
        <v>1782</v>
      </c>
      <c r="B6" s="2710"/>
      <c r="C6" s="2710"/>
      <c r="D6" s="2710"/>
      <c r="E6" s="2710"/>
      <c r="F6" s="2710"/>
      <c r="G6" s="2710"/>
      <c r="H6" s="2710"/>
      <c r="I6" s="2710"/>
      <c r="J6" s="2710"/>
      <c r="K6" s="2710"/>
      <c r="L6" s="2710"/>
      <c r="M6" s="2710"/>
      <c r="N6" s="2710"/>
      <c r="O6" s="2710"/>
      <c r="P6" s="2710"/>
      <c r="Q6" s="2710"/>
      <c r="R6" s="2710"/>
      <c r="S6" s="2710"/>
      <c r="T6" s="2710"/>
      <c r="U6" s="2710"/>
    </row>
    <row r="7" spans="1:21" ht="32.25" customHeight="1">
      <c r="A7" s="2709" t="s">
        <v>2099</v>
      </c>
      <c r="B7" s="2709"/>
      <c r="C7" s="2709"/>
      <c r="D7" s="2709"/>
      <c r="E7" s="2709"/>
      <c r="F7" s="2709"/>
      <c r="G7" s="2709"/>
      <c r="H7" s="2709"/>
      <c r="I7" s="2709"/>
      <c r="J7" s="2709"/>
      <c r="K7" s="2709"/>
      <c r="L7" s="2709"/>
      <c r="M7" s="2709"/>
      <c r="N7" s="2709"/>
      <c r="O7" s="2709"/>
      <c r="P7" s="2709"/>
      <c r="Q7" s="2709"/>
      <c r="R7" s="2709"/>
      <c r="S7" s="2709"/>
      <c r="T7" s="2709"/>
      <c r="U7" s="2709"/>
    </row>
    <row r="8" spans="1:21" ht="15" customHeight="1">
      <c r="A8" s="1524"/>
      <c r="B8" s="1524"/>
      <c r="C8" s="1524"/>
      <c r="D8" s="1524"/>
      <c r="E8" s="1524"/>
      <c r="F8" s="1524"/>
      <c r="G8" s="1524"/>
      <c r="H8" s="1523"/>
      <c r="I8" s="1523"/>
      <c r="J8" s="1524"/>
      <c r="K8" s="1524"/>
      <c r="L8" s="1524"/>
      <c r="M8" s="1524"/>
      <c r="N8" s="1524"/>
      <c r="O8" s="1524"/>
      <c r="P8" s="1524"/>
      <c r="Q8" s="1524"/>
      <c r="R8" s="1524"/>
      <c r="S8" s="1524"/>
      <c r="T8" s="1524"/>
      <c r="U8" s="1158"/>
    </row>
    <row r="9" spans="1:21" ht="15">
      <c r="A9" s="1521"/>
      <c r="B9" s="1521"/>
      <c r="C9" s="1521"/>
      <c r="D9" s="1521"/>
      <c r="E9" s="1521"/>
      <c r="F9" s="1521"/>
      <c r="G9" s="1521"/>
      <c r="H9" s="1521"/>
      <c r="I9" s="1521"/>
      <c r="J9" s="1521"/>
      <c r="K9" s="1521"/>
      <c r="L9" s="1521"/>
      <c r="M9" s="1521"/>
      <c r="N9" s="1521"/>
      <c r="O9" s="1521"/>
      <c r="P9" s="1521"/>
      <c r="Q9" s="1521"/>
      <c r="R9" s="1521"/>
      <c r="S9" s="1521"/>
      <c r="T9" s="1521"/>
      <c r="U9" s="1158"/>
    </row>
    <row r="10" spans="1:21" ht="27.75" customHeight="1">
      <c r="A10" s="2732" t="s">
        <v>562</v>
      </c>
      <c r="B10" s="2733"/>
      <c r="C10" s="2712" t="s">
        <v>563</v>
      </c>
      <c r="D10" s="2712" t="s">
        <v>564</v>
      </c>
      <c r="E10" s="2712" t="s">
        <v>565</v>
      </c>
      <c r="F10" s="2712" t="s">
        <v>566</v>
      </c>
      <c r="G10" s="2712" t="s">
        <v>567</v>
      </c>
      <c r="H10" s="2718" t="s">
        <v>568</v>
      </c>
      <c r="I10" s="2721" t="s">
        <v>569</v>
      </c>
      <c r="J10" s="2722"/>
      <c r="K10" s="2712" t="s">
        <v>570</v>
      </c>
      <c r="L10" s="2705" t="s">
        <v>571</v>
      </c>
      <c r="M10" s="2711" t="s">
        <v>572</v>
      </c>
      <c r="N10" s="2705" t="s">
        <v>1783</v>
      </c>
      <c r="O10" s="2718"/>
      <c r="P10" s="2718"/>
      <c r="Q10" s="2718"/>
      <c r="R10" s="2718"/>
      <c r="S10" s="2718"/>
      <c r="T10" s="2732"/>
      <c r="U10" s="1525"/>
    </row>
    <row r="11" spans="1:21" ht="27.75" customHeight="1">
      <c r="A11" s="2734"/>
      <c r="B11" s="2735"/>
      <c r="C11" s="2713"/>
      <c r="D11" s="2713"/>
      <c r="E11" s="2713"/>
      <c r="F11" s="2713"/>
      <c r="G11" s="2713"/>
      <c r="H11" s="2719"/>
      <c r="I11" s="2712" t="s">
        <v>573</v>
      </c>
      <c r="J11" s="2712" t="s">
        <v>574</v>
      </c>
      <c r="K11" s="2713"/>
      <c r="L11" s="2705"/>
      <c r="M11" s="2711"/>
      <c r="N11" s="2713" t="s">
        <v>575</v>
      </c>
      <c r="O11" s="2705" t="s">
        <v>545</v>
      </c>
      <c r="P11" s="2705"/>
      <c r="Q11" s="2705"/>
      <c r="R11" s="2705"/>
      <c r="S11" s="2705"/>
      <c r="T11" s="2715"/>
      <c r="U11" s="1526"/>
    </row>
    <row r="12" spans="1:21" ht="93" customHeight="1">
      <c r="A12" s="2734"/>
      <c r="B12" s="2735"/>
      <c r="C12" s="2713"/>
      <c r="D12" s="2713"/>
      <c r="E12" s="2713"/>
      <c r="F12" s="2713"/>
      <c r="G12" s="2713"/>
      <c r="H12" s="2719"/>
      <c r="I12" s="2713"/>
      <c r="J12" s="2713"/>
      <c r="K12" s="2713"/>
      <c r="L12" s="2705"/>
      <c r="M12" s="2711"/>
      <c r="N12" s="2713"/>
      <c r="O12" s="2720" t="s">
        <v>258</v>
      </c>
      <c r="P12" s="2720" t="s">
        <v>262</v>
      </c>
      <c r="Q12" s="2720" t="s">
        <v>263</v>
      </c>
      <c r="R12" s="2720" t="s">
        <v>259</v>
      </c>
      <c r="S12" s="2714" t="s">
        <v>576</v>
      </c>
      <c r="T12" s="2726" t="s">
        <v>577</v>
      </c>
      <c r="U12" s="2728"/>
    </row>
    <row r="13" spans="1:21" ht="11.25" customHeight="1">
      <c r="A13" s="2734"/>
      <c r="B13" s="2735"/>
      <c r="C13" s="2713"/>
      <c r="D13" s="2713"/>
      <c r="E13" s="2713"/>
      <c r="F13" s="2713"/>
      <c r="G13" s="2713"/>
      <c r="H13" s="2719"/>
      <c r="I13" s="2713"/>
      <c r="J13" s="2713"/>
      <c r="K13" s="2713"/>
      <c r="L13" s="2705"/>
      <c r="M13" s="2711"/>
      <c r="N13" s="2713"/>
      <c r="O13" s="2705"/>
      <c r="P13" s="2705"/>
      <c r="Q13" s="2705"/>
      <c r="R13" s="2705"/>
      <c r="S13" s="2711"/>
      <c r="T13" s="2727"/>
      <c r="U13" s="2729"/>
    </row>
    <row r="14" spans="1:21" ht="14.25">
      <c r="A14" s="2734"/>
      <c r="B14" s="2735"/>
      <c r="C14" s="2713"/>
      <c r="D14" s="2713"/>
      <c r="E14" s="2713"/>
      <c r="F14" s="2713"/>
      <c r="G14" s="2713"/>
      <c r="H14" s="2719"/>
      <c r="I14" s="2713"/>
      <c r="J14" s="2713"/>
      <c r="K14" s="2713"/>
      <c r="L14" s="2705"/>
      <c r="M14" s="2711"/>
      <c r="N14" s="2713"/>
      <c r="O14" s="2705"/>
      <c r="P14" s="2705"/>
      <c r="Q14" s="2705"/>
      <c r="R14" s="2705"/>
      <c r="S14" s="2711"/>
      <c r="T14" s="2727"/>
      <c r="U14" s="2729"/>
    </row>
    <row r="15" spans="1:21" ht="7.5" customHeight="1">
      <c r="A15" s="2734"/>
      <c r="B15" s="2735"/>
      <c r="C15" s="2713"/>
      <c r="D15" s="2713"/>
      <c r="E15" s="2713"/>
      <c r="F15" s="2713"/>
      <c r="G15" s="2713"/>
      <c r="H15" s="2719"/>
      <c r="I15" s="2713"/>
      <c r="J15" s="2713"/>
      <c r="K15" s="2713"/>
      <c r="L15" s="2705"/>
      <c r="M15" s="2711"/>
      <c r="N15" s="2713"/>
      <c r="O15" s="2705"/>
      <c r="P15" s="2705"/>
      <c r="Q15" s="2705"/>
      <c r="R15" s="2705"/>
      <c r="S15" s="2711"/>
      <c r="T15" s="2727"/>
      <c r="U15" s="2729"/>
    </row>
    <row r="16" spans="1:21" ht="6.75" customHeight="1">
      <c r="A16" s="2736"/>
      <c r="B16" s="2737"/>
      <c r="C16" s="2714"/>
      <c r="D16" s="2714"/>
      <c r="E16" s="2714"/>
      <c r="F16" s="2714"/>
      <c r="G16" s="2714"/>
      <c r="H16" s="2720"/>
      <c r="I16" s="2714"/>
      <c r="J16" s="2714"/>
      <c r="K16" s="2714"/>
      <c r="L16" s="2705"/>
      <c r="M16" s="2711"/>
      <c r="N16" s="2714"/>
      <c r="O16" s="2705"/>
      <c r="P16" s="2705"/>
      <c r="Q16" s="2705"/>
      <c r="R16" s="2705"/>
      <c r="S16" s="2711"/>
      <c r="T16" s="2727"/>
      <c r="U16" s="2730"/>
    </row>
    <row r="17" spans="1:21" ht="15">
      <c r="A17" s="1402">
        <v>1</v>
      </c>
      <c r="B17" s="1402"/>
      <c r="C17" s="1402">
        <v>2</v>
      </c>
      <c r="D17" s="1402">
        <v>3</v>
      </c>
      <c r="E17" s="1402">
        <v>4</v>
      </c>
      <c r="F17" s="1402">
        <v>5</v>
      </c>
      <c r="G17" s="1402">
        <v>6</v>
      </c>
      <c r="H17" s="1402">
        <v>7</v>
      </c>
      <c r="I17" s="1402">
        <v>8</v>
      </c>
      <c r="J17" s="1402">
        <v>9</v>
      </c>
      <c r="K17" s="1402">
        <v>10</v>
      </c>
      <c r="L17" s="1402">
        <v>11</v>
      </c>
      <c r="M17" s="1402">
        <v>12</v>
      </c>
      <c r="N17" s="1402">
        <v>13</v>
      </c>
      <c r="O17" s="1402">
        <v>14</v>
      </c>
      <c r="P17" s="1402">
        <v>15</v>
      </c>
      <c r="Q17" s="1402">
        <v>16</v>
      </c>
      <c r="R17" s="1402">
        <v>17</v>
      </c>
      <c r="S17" s="1402">
        <v>18</v>
      </c>
      <c r="T17" s="1527">
        <v>19</v>
      </c>
      <c r="U17" s="1170"/>
    </row>
    <row r="18" spans="1:21" ht="15">
      <c r="A18" s="2731" t="s">
        <v>578</v>
      </c>
      <c r="B18" s="2731"/>
      <c r="C18" s="2731"/>
      <c r="D18" s="2731"/>
      <c r="E18" s="2731"/>
      <c r="F18" s="2731"/>
      <c r="G18" s="2731"/>
      <c r="H18" s="2731"/>
      <c r="I18" s="2731"/>
      <c r="J18" s="2731"/>
      <c r="K18" s="2731"/>
      <c r="L18" s="2731"/>
      <c r="M18" s="2731"/>
      <c r="N18" s="2731"/>
      <c r="O18" s="2731"/>
      <c r="P18" s="2731"/>
      <c r="Q18" s="2731"/>
      <c r="R18" s="2731"/>
      <c r="S18" s="2731"/>
      <c r="T18" s="2731"/>
      <c r="U18" s="1170"/>
    </row>
    <row r="19" spans="1:21" ht="15">
      <c r="A19" s="1369" t="s">
        <v>1523</v>
      </c>
      <c r="B19" s="1370"/>
      <c r="C19" s="1369">
        <v>1</v>
      </c>
      <c r="D19" s="1369">
        <v>46</v>
      </c>
      <c r="E19" s="1369">
        <v>5.1</v>
      </c>
      <c r="F19" s="1369">
        <v>0.9</v>
      </c>
      <c r="G19" s="1369" t="s">
        <v>292</v>
      </c>
      <c r="H19" s="1369" t="s">
        <v>357</v>
      </c>
      <c r="I19" s="1369" t="s">
        <v>171</v>
      </c>
      <c r="J19" s="1369" t="s">
        <v>171</v>
      </c>
      <c r="K19" s="1369" t="s">
        <v>15</v>
      </c>
      <c r="L19" s="1369" t="s">
        <v>1524</v>
      </c>
      <c r="M19" s="1369" t="s">
        <v>258</v>
      </c>
      <c r="N19" s="1369">
        <v>4567</v>
      </c>
      <c r="O19" s="1371">
        <v>3600</v>
      </c>
      <c r="P19" s="1369"/>
      <c r="Q19" s="1369"/>
      <c r="R19" s="1369">
        <v>900</v>
      </c>
      <c r="S19" s="1369">
        <v>67</v>
      </c>
      <c r="T19" s="1372" t="s">
        <v>721</v>
      </c>
      <c r="U19" s="1170"/>
    </row>
    <row r="20" spans="1:21" ht="15">
      <c r="A20" s="1369" t="s">
        <v>723</v>
      </c>
      <c r="B20" s="1370"/>
      <c r="C20" s="1369">
        <v>2</v>
      </c>
      <c r="D20" s="1369">
        <v>49</v>
      </c>
      <c r="E20" s="1373">
        <v>15.2</v>
      </c>
      <c r="F20" s="1369">
        <v>1</v>
      </c>
      <c r="G20" s="1369" t="s">
        <v>292</v>
      </c>
      <c r="H20" s="1369" t="s">
        <v>357</v>
      </c>
      <c r="I20" s="1369" t="s">
        <v>882</v>
      </c>
      <c r="J20" s="1369"/>
      <c r="K20" s="1369" t="s">
        <v>15</v>
      </c>
      <c r="L20" s="1369" t="s">
        <v>1524</v>
      </c>
      <c r="M20" s="1369" t="s">
        <v>258</v>
      </c>
      <c r="N20" s="1369">
        <v>5040</v>
      </c>
      <c r="O20" s="1371">
        <v>4000</v>
      </c>
      <c r="P20" s="1369"/>
      <c r="Q20" s="1369"/>
      <c r="R20" s="1369">
        <v>1000</v>
      </c>
      <c r="S20" s="1369">
        <v>40</v>
      </c>
      <c r="T20" s="1372" t="s">
        <v>721</v>
      </c>
      <c r="U20" s="1170"/>
    </row>
    <row r="21" spans="1:21" ht="15">
      <c r="A21" s="1401" t="s">
        <v>249</v>
      </c>
      <c r="B21" s="1370"/>
      <c r="C21" s="1369"/>
      <c r="D21" s="1369"/>
      <c r="E21" s="1369"/>
      <c r="F21" s="1369">
        <v>1.9</v>
      </c>
      <c r="G21" s="1369"/>
      <c r="H21" s="1369"/>
      <c r="I21" s="1369"/>
      <c r="J21" s="1369"/>
      <c r="K21" s="1369"/>
      <c r="L21" s="1369"/>
      <c r="M21" s="1369"/>
      <c r="N21" s="1369">
        <v>9607</v>
      </c>
      <c r="O21" s="1371">
        <v>7600</v>
      </c>
      <c r="P21" s="1369"/>
      <c r="Q21" s="1369"/>
      <c r="R21" s="1369">
        <v>1900</v>
      </c>
      <c r="S21" s="1369">
        <v>107</v>
      </c>
      <c r="T21" s="1372"/>
      <c r="U21" s="1170"/>
    </row>
    <row r="22" spans="1:21" ht="15">
      <c r="A22" s="1521"/>
      <c r="B22" s="1521"/>
      <c r="C22" s="1521"/>
      <c r="D22" s="1521"/>
      <c r="E22" s="1522"/>
      <c r="F22" s="1522"/>
      <c r="G22" s="1522"/>
      <c r="H22" s="1522"/>
      <c r="I22" s="1522"/>
      <c r="J22" s="1522"/>
      <c r="K22" s="1522"/>
      <c r="L22" s="1522"/>
      <c r="M22" s="1522"/>
      <c r="N22" s="1521"/>
      <c r="O22" s="1521"/>
      <c r="P22" s="1521"/>
      <c r="Q22" s="1521"/>
      <c r="R22" s="1521"/>
      <c r="S22" s="1521"/>
      <c r="T22" s="1521"/>
      <c r="U22" s="1158"/>
    </row>
    <row r="23" spans="1:21" ht="15">
      <c r="A23" s="1521"/>
      <c r="B23" s="1521"/>
      <c r="C23" s="1521"/>
      <c r="D23" s="1522" t="s">
        <v>1780</v>
      </c>
      <c r="E23" s="1522"/>
      <c r="F23" s="1522"/>
      <c r="G23" s="1521"/>
      <c r="H23" s="1521"/>
      <c r="I23" s="1521"/>
      <c r="J23" s="1521"/>
      <c r="K23" s="1521"/>
      <c r="L23" s="1521"/>
      <c r="M23" s="1521"/>
      <c r="N23" s="1521"/>
      <c r="O23" s="1522" t="s">
        <v>1781</v>
      </c>
      <c r="P23" s="1522"/>
      <c r="Q23" s="1522"/>
      <c r="R23" s="1521"/>
      <c r="S23" s="1521"/>
      <c r="T23" s="1521"/>
      <c r="U23" s="1158"/>
    </row>
    <row r="24" spans="1:21" ht="15">
      <c r="A24" s="1521"/>
      <c r="B24" s="1521"/>
      <c r="C24" s="1521"/>
      <c r="D24" s="1522"/>
      <c r="E24" s="1522"/>
      <c r="F24" s="1522"/>
      <c r="G24" s="1521"/>
      <c r="H24" s="1521"/>
      <c r="I24" s="1521"/>
      <c r="J24" s="1521"/>
      <c r="K24" s="1521"/>
      <c r="L24" s="1521"/>
      <c r="M24" s="1521"/>
      <c r="N24" s="1521"/>
      <c r="O24" s="1522"/>
      <c r="P24" s="1522"/>
      <c r="Q24" s="1522"/>
      <c r="R24" s="1521"/>
      <c r="S24" s="1521"/>
      <c r="T24" s="1521"/>
      <c r="U24" s="1158"/>
    </row>
    <row r="25" spans="1:21" ht="15">
      <c r="A25" s="1521"/>
      <c r="B25" s="1521"/>
      <c r="C25" s="1521"/>
      <c r="D25" s="1522"/>
      <c r="E25" s="1522"/>
      <c r="F25" s="1522"/>
      <c r="G25" s="1521"/>
      <c r="H25" s="1521"/>
      <c r="I25" s="1521"/>
      <c r="J25" s="1521"/>
      <c r="K25" s="1521"/>
      <c r="L25" s="1521"/>
      <c r="M25" s="1521"/>
      <c r="N25" s="1521"/>
      <c r="O25" s="1522"/>
      <c r="P25" s="1522"/>
      <c r="Q25" s="1522"/>
      <c r="R25" s="1521"/>
      <c r="S25" s="1521"/>
      <c r="T25" s="1521"/>
      <c r="U25" s="1158"/>
    </row>
    <row r="26" spans="1:21" ht="15">
      <c r="A26" s="1521"/>
      <c r="B26" s="1521"/>
      <c r="C26" s="1521"/>
      <c r="D26" s="1522"/>
      <c r="E26" s="1522"/>
      <c r="F26" s="1522"/>
      <c r="G26" s="1521"/>
      <c r="H26" s="1521"/>
      <c r="I26" s="1521"/>
      <c r="J26" s="1521"/>
      <c r="K26" s="1521"/>
      <c r="L26" s="1521"/>
      <c r="M26" s="1521"/>
      <c r="N26" s="1521"/>
      <c r="O26" s="1522"/>
      <c r="P26" s="1522"/>
      <c r="Q26" s="1522"/>
      <c r="R26" s="1521"/>
      <c r="S26" s="1521"/>
      <c r="T26" s="1521"/>
      <c r="U26" s="1158"/>
    </row>
    <row r="27" spans="1:21" ht="15">
      <c r="A27" s="1521"/>
      <c r="B27" s="1521"/>
      <c r="C27" s="1521"/>
      <c r="D27" s="1522"/>
      <c r="E27" s="1522"/>
      <c r="F27" s="1522"/>
      <c r="G27" s="1521"/>
      <c r="H27" s="1521"/>
      <c r="I27" s="1521"/>
      <c r="J27" s="1521"/>
      <c r="K27" s="1521"/>
      <c r="L27" s="1521"/>
      <c r="M27" s="1521"/>
      <c r="N27" s="1521"/>
      <c r="O27" s="1522"/>
      <c r="P27" s="1522"/>
      <c r="Q27" s="1522"/>
      <c r="R27" s="1521"/>
      <c r="S27" s="1521"/>
      <c r="T27" s="1521"/>
      <c r="U27" s="1158"/>
    </row>
    <row r="28" spans="1:21" ht="15">
      <c r="A28" s="1521"/>
      <c r="B28" s="1521"/>
      <c r="C28" s="1521"/>
      <c r="D28" s="1522"/>
      <c r="E28" s="1522"/>
      <c r="F28" s="1522"/>
      <c r="G28" s="1521"/>
      <c r="H28" s="1521"/>
      <c r="I28" s="1521"/>
      <c r="J28" s="1521"/>
      <c r="K28" s="1521"/>
      <c r="L28" s="1521"/>
      <c r="M28" s="1521"/>
      <c r="N28" s="1521"/>
      <c r="O28" s="1522"/>
      <c r="P28" s="1522"/>
      <c r="Q28" s="1522"/>
      <c r="R28" s="1521"/>
      <c r="S28" s="1521"/>
      <c r="T28" s="1521"/>
      <c r="U28" s="1158"/>
    </row>
    <row r="29" spans="1:21" ht="15">
      <c r="A29" s="1528"/>
      <c r="B29" s="1528"/>
      <c r="C29" s="1528"/>
      <c r="D29" s="1524"/>
      <c r="E29" s="1524"/>
      <c r="F29" s="1524"/>
      <c r="G29" s="1528"/>
      <c r="H29" s="1524" t="s">
        <v>1782</v>
      </c>
      <c r="I29" s="1524"/>
      <c r="J29" s="1529"/>
      <c r="K29" s="1529"/>
      <c r="L29" s="1528"/>
      <c r="M29" s="1528"/>
      <c r="N29" s="1521"/>
      <c r="O29" s="1522"/>
      <c r="P29" s="1522"/>
      <c r="Q29" s="1522"/>
      <c r="R29" s="1521"/>
      <c r="S29" s="1521"/>
      <c r="T29" s="1521"/>
      <c r="U29" s="1158"/>
    </row>
    <row r="30" spans="1:21" ht="15">
      <c r="A30" s="1524" t="s">
        <v>1784</v>
      </c>
      <c r="B30" s="1524"/>
      <c r="C30" s="1524"/>
      <c r="D30" s="1529"/>
      <c r="E30" s="1529"/>
      <c r="F30" s="1529"/>
      <c r="G30" s="1529"/>
      <c r="H30" s="1529"/>
      <c r="I30" s="1529"/>
      <c r="J30" s="1529"/>
      <c r="K30" s="2739">
        <v>2021</v>
      </c>
      <c r="L30" s="1524" t="s">
        <v>1785</v>
      </c>
      <c r="M30" s="1524" t="s">
        <v>1786</v>
      </c>
      <c r="N30" s="1522"/>
      <c r="O30" s="1522"/>
      <c r="P30" s="1522"/>
      <c r="Q30" s="1523"/>
      <c r="R30" s="1523"/>
      <c r="S30" s="1523"/>
      <c r="T30" s="1523"/>
      <c r="U30" s="1158"/>
    </row>
    <row r="31" spans="1:21" ht="15">
      <c r="A31" s="1528"/>
      <c r="B31" s="1528"/>
      <c r="C31" s="1528"/>
      <c r="D31" s="1528"/>
      <c r="E31" s="1528"/>
      <c r="F31" s="1528"/>
      <c r="G31" s="1528"/>
      <c r="H31" s="1528"/>
      <c r="I31" s="1528"/>
      <c r="J31" s="1528"/>
      <c r="K31" s="1528"/>
      <c r="L31" s="1528"/>
      <c r="M31" s="1528"/>
      <c r="N31" s="1521"/>
      <c r="O31" s="1521"/>
      <c r="P31" s="1521"/>
      <c r="Q31" s="1521"/>
      <c r="R31" s="1521"/>
      <c r="S31" s="1521"/>
      <c r="T31" s="1521"/>
      <c r="U31" s="1158"/>
    </row>
    <row r="32" spans="1:21" ht="15">
      <c r="A32" s="1528"/>
      <c r="B32" s="1528"/>
      <c r="C32" s="1528"/>
      <c r="D32" s="1524"/>
      <c r="E32" s="1524" t="s">
        <v>1787</v>
      </c>
      <c r="F32" s="1524"/>
      <c r="G32" s="1524"/>
      <c r="H32" s="1524"/>
      <c r="I32" s="1524"/>
      <c r="J32" s="1524"/>
      <c r="K32" s="1524"/>
      <c r="L32" s="1524"/>
      <c r="M32" s="1524"/>
      <c r="N32" s="1521"/>
      <c r="O32" s="1524"/>
      <c r="P32" s="1521"/>
      <c r="Q32" s="1521"/>
      <c r="R32" s="1521"/>
      <c r="S32" s="1521"/>
      <c r="T32" s="1521"/>
      <c r="U32" s="1158"/>
    </row>
    <row r="33" spans="1:21" ht="15">
      <c r="A33" s="1521"/>
      <c r="B33" s="1521"/>
      <c r="C33" s="1521"/>
      <c r="D33" s="1521"/>
      <c r="E33" s="1521"/>
      <c r="F33" s="1521"/>
      <c r="G33" s="1522"/>
      <c r="H33" s="1522"/>
      <c r="I33" s="1522"/>
      <c r="J33" s="1522"/>
      <c r="K33" s="1522"/>
      <c r="L33" s="1522"/>
      <c r="M33" s="1522"/>
      <c r="N33" s="1522"/>
      <c r="O33" s="1522"/>
      <c r="P33" s="1521"/>
      <c r="Q33" s="1521"/>
      <c r="R33" s="1521"/>
      <c r="S33" s="1521"/>
      <c r="T33" s="1521"/>
      <c r="U33" s="1158"/>
    </row>
    <row r="34" spans="1:21" ht="15">
      <c r="A34" s="2732" t="s">
        <v>562</v>
      </c>
      <c r="B34" s="2733"/>
      <c r="C34" s="2718" t="s">
        <v>563</v>
      </c>
      <c r="D34" s="2712" t="s">
        <v>564</v>
      </c>
      <c r="E34" s="2718" t="s">
        <v>565</v>
      </c>
      <c r="F34" s="2718" t="s">
        <v>566</v>
      </c>
      <c r="G34" s="2718" t="s">
        <v>567</v>
      </c>
      <c r="H34" s="2718" t="s">
        <v>568</v>
      </c>
      <c r="I34" s="2721" t="s">
        <v>569</v>
      </c>
      <c r="J34" s="2722"/>
      <c r="K34" s="2712" t="s">
        <v>570</v>
      </c>
      <c r="L34" s="2705" t="s">
        <v>1788</v>
      </c>
      <c r="M34" s="2711" t="s">
        <v>572</v>
      </c>
      <c r="N34" s="2705" t="s">
        <v>1783</v>
      </c>
      <c r="O34" s="2705"/>
      <c r="P34" s="2705"/>
      <c r="Q34" s="2705"/>
      <c r="R34" s="2705"/>
      <c r="S34" s="2705"/>
      <c r="T34" s="2705"/>
      <c r="U34" s="1158"/>
    </row>
    <row r="35" spans="1:21" ht="15">
      <c r="A35" s="2734"/>
      <c r="B35" s="2735"/>
      <c r="C35" s="2719"/>
      <c r="D35" s="2713"/>
      <c r="E35" s="2719"/>
      <c r="F35" s="2719"/>
      <c r="G35" s="2719"/>
      <c r="H35" s="2719"/>
      <c r="I35" s="2723" t="s">
        <v>573</v>
      </c>
      <c r="J35" s="2705" t="s">
        <v>574</v>
      </c>
      <c r="K35" s="2713"/>
      <c r="L35" s="2705"/>
      <c r="M35" s="2711"/>
      <c r="N35" s="2705" t="s">
        <v>575</v>
      </c>
      <c r="O35" s="2705" t="s">
        <v>545</v>
      </c>
      <c r="P35" s="2705"/>
      <c r="Q35" s="2705"/>
      <c r="R35" s="2705"/>
      <c r="S35" s="2705"/>
      <c r="T35" s="2705"/>
      <c r="U35" s="1158"/>
    </row>
    <row r="36" spans="1:21" ht="15.75" customHeight="1">
      <c r="A36" s="2734"/>
      <c r="B36" s="2735"/>
      <c r="C36" s="2719"/>
      <c r="D36" s="2713"/>
      <c r="E36" s="2719"/>
      <c r="F36" s="2719"/>
      <c r="G36" s="2719"/>
      <c r="H36" s="2719"/>
      <c r="I36" s="2724"/>
      <c r="J36" s="2705"/>
      <c r="K36" s="2713"/>
      <c r="L36" s="2705"/>
      <c r="M36" s="2711"/>
      <c r="N36" s="2705"/>
      <c r="O36" s="2705" t="s">
        <v>258</v>
      </c>
      <c r="P36" s="2705" t="s">
        <v>261</v>
      </c>
      <c r="Q36" s="2705" t="s">
        <v>262</v>
      </c>
      <c r="R36" s="2705" t="s">
        <v>881</v>
      </c>
      <c r="S36" s="2711" t="s">
        <v>576</v>
      </c>
      <c r="T36" s="2712" t="s">
        <v>1789</v>
      </c>
      <c r="U36" s="1158"/>
    </row>
    <row r="37" spans="1:21" ht="15">
      <c r="A37" s="2734"/>
      <c r="B37" s="2735"/>
      <c r="C37" s="2719"/>
      <c r="D37" s="2713"/>
      <c r="E37" s="2719"/>
      <c r="F37" s="2719"/>
      <c r="G37" s="2719"/>
      <c r="H37" s="2719"/>
      <c r="I37" s="2724"/>
      <c r="J37" s="2705"/>
      <c r="K37" s="2713"/>
      <c r="L37" s="2705"/>
      <c r="M37" s="2711"/>
      <c r="N37" s="2705"/>
      <c r="O37" s="2705"/>
      <c r="P37" s="2705"/>
      <c r="Q37" s="2705"/>
      <c r="R37" s="2705"/>
      <c r="S37" s="2711"/>
      <c r="T37" s="2713"/>
      <c r="U37" s="1158"/>
    </row>
    <row r="38" spans="1:21" ht="15">
      <c r="A38" s="2734"/>
      <c r="B38" s="2735"/>
      <c r="C38" s="2719"/>
      <c r="D38" s="2713"/>
      <c r="E38" s="2719"/>
      <c r="F38" s="2719"/>
      <c r="G38" s="2719"/>
      <c r="H38" s="2719"/>
      <c r="I38" s="2724"/>
      <c r="J38" s="2705"/>
      <c r="K38" s="2713"/>
      <c r="L38" s="2705"/>
      <c r="M38" s="2711"/>
      <c r="N38" s="2705"/>
      <c r="O38" s="2705"/>
      <c r="P38" s="2705"/>
      <c r="Q38" s="2705"/>
      <c r="R38" s="2705"/>
      <c r="S38" s="2711"/>
      <c r="T38" s="2713"/>
      <c r="U38" s="1158"/>
    </row>
    <row r="39" spans="1:21" ht="15">
      <c r="A39" s="2734"/>
      <c r="B39" s="2735"/>
      <c r="C39" s="2719"/>
      <c r="D39" s="2713"/>
      <c r="E39" s="2719"/>
      <c r="F39" s="2719"/>
      <c r="G39" s="2719"/>
      <c r="H39" s="2719"/>
      <c r="I39" s="2724"/>
      <c r="J39" s="2705"/>
      <c r="K39" s="2713"/>
      <c r="L39" s="2705"/>
      <c r="M39" s="2711"/>
      <c r="N39" s="2705"/>
      <c r="O39" s="2705"/>
      <c r="P39" s="2705"/>
      <c r="Q39" s="2705"/>
      <c r="R39" s="2705"/>
      <c r="S39" s="2711"/>
      <c r="T39" s="2713"/>
      <c r="U39" s="1158"/>
    </row>
    <row r="40" spans="1:21" ht="15">
      <c r="A40" s="2736"/>
      <c r="B40" s="2737"/>
      <c r="C40" s="2720"/>
      <c r="D40" s="2714"/>
      <c r="E40" s="2720"/>
      <c r="F40" s="2720"/>
      <c r="G40" s="2720"/>
      <c r="H40" s="2720"/>
      <c r="I40" s="2725"/>
      <c r="J40" s="2705"/>
      <c r="K40" s="2714"/>
      <c r="L40" s="2705"/>
      <c r="M40" s="2711"/>
      <c r="N40" s="2705"/>
      <c r="O40" s="2705"/>
      <c r="P40" s="2705"/>
      <c r="Q40" s="2705"/>
      <c r="R40" s="2705"/>
      <c r="S40" s="2711"/>
      <c r="T40" s="2714"/>
      <c r="U40" s="1158"/>
    </row>
    <row r="41" spans="1:21" ht="15">
      <c r="A41" s="1530">
        <v>1</v>
      </c>
      <c r="B41" s="1530"/>
      <c r="C41" s="1530">
        <v>2</v>
      </c>
      <c r="D41" s="1530">
        <v>3</v>
      </c>
      <c r="E41" s="1530">
        <v>4</v>
      </c>
      <c r="F41" s="1530">
        <v>5</v>
      </c>
      <c r="G41" s="1530">
        <v>6</v>
      </c>
      <c r="H41" s="1530">
        <v>7</v>
      </c>
      <c r="I41" s="1530">
        <v>8</v>
      </c>
      <c r="J41" s="1530">
        <v>9</v>
      </c>
      <c r="K41" s="1530">
        <v>10</v>
      </c>
      <c r="L41" s="1530">
        <v>11</v>
      </c>
      <c r="M41" s="1530">
        <v>12</v>
      </c>
      <c r="N41" s="1530">
        <v>13</v>
      </c>
      <c r="O41" s="1530">
        <v>14</v>
      </c>
      <c r="P41" s="1530">
        <v>15</v>
      </c>
      <c r="Q41" s="1530">
        <v>16</v>
      </c>
      <c r="R41" s="1530">
        <v>17</v>
      </c>
      <c r="S41" s="1530">
        <v>18</v>
      </c>
      <c r="T41" s="1530">
        <v>19</v>
      </c>
      <c r="U41" s="1158"/>
    </row>
    <row r="42" spans="1:21" ht="15">
      <c r="A42" s="2715" t="s">
        <v>1790</v>
      </c>
      <c r="B42" s="2716"/>
      <c r="C42" s="2716"/>
      <c r="D42" s="2716"/>
      <c r="E42" s="2716"/>
      <c r="F42" s="2716"/>
      <c r="G42" s="2716"/>
      <c r="H42" s="2716"/>
      <c r="I42" s="2716"/>
      <c r="J42" s="2716"/>
      <c r="K42" s="2716"/>
      <c r="L42" s="2716"/>
      <c r="M42" s="2716"/>
      <c r="N42" s="2716"/>
      <c r="O42" s="2716"/>
      <c r="P42" s="2716"/>
      <c r="Q42" s="2716"/>
      <c r="R42" s="2716"/>
      <c r="S42" s="2716"/>
      <c r="T42" s="2717"/>
      <c r="U42" s="1158"/>
    </row>
    <row r="43" spans="1:21" ht="15">
      <c r="A43" s="1369" t="s">
        <v>1523</v>
      </c>
      <c r="B43" s="1369"/>
      <c r="C43" s="1369">
        <v>1</v>
      </c>
      <c r="D43" s="1369">
        <v>45</v>
      </c>
      <c r="E43" s="1369">
        <v>18</v>
      </c>
      <c r="F43" s="1369">
        <v>1</v>
      </c>
      <c r="G43" s="1369" t="s">
        <v>292</v>
      </c>
      <c r="H43" s="1369" t="s">
        <v>357</v>
      </c>
      <c r="I43" s="1369"/>
      <c r="J43" s="1369"/>
      <c r="K43" s="1369"/>
      <c r="L43" s="1369" t="s">
        <v>431</v>
      </c>
      <c r="M43" s="1369" t="s">
        <v>258</v>
      </c>
      <c r="N43" s="1369">
        <v>13.16</v>
      </c>
      <c r="O43" s="1400">
        <v>10.8</v>
      </c>
      <c r="P43" s="1369">
        <v>1.25</v>
      </c>
      <c r="Q43" s="1369">
        <v>1.1</v>
      </c>
      <c r="R43" s="1369"/>
      <c r="S43" s="1369">
        <v>0.1</v>
      </c>
      <c r="T43" s="1369" t="s">
        <v>1560</v>
      </c>
      <c r="U43" s="1158"/>
    </row>
    <row r="44" spans="1:21" ht="15">
      <c r="A44" s="1369" t="s">
        <v>723</v>
      </c>
      <c r="B44" s="1369"/>
      <c r="C44" s="1369">
        <v>2</v>
      </c>
      <c r="D44" s="1369">
        <v>47</v>
      </c>
      <c r="E44" s="1369">
        <v>15.1</v>
      </c>
      <c r="F44" s="1369">
        <v>0.8</v>
      </c>
      <c r="G44" s="1369" t="s">
        <v>292</v>
      </c>
      <c r="H44" s="1369" t="s">
        <v>357</v>
      </c>
      <c r="I44" s="1369"/>
      <c r="J44" s="1369"/>
      <c r="K44" s="1369"/>
      <c r="L44" s="1369" t="s">
        <v>27</v>
      </c>
      <c r="M44" s="1369" t="s">
        <v>258</v>
      </c>
      <c r="N44" s="1369">
        <v>11.5</v>
      </c>
      <c r="O44" s="1400">
        <v>10.5</v>
      </c>
      <c r="P44" s="1369">
        <v>0.73</v>
      </c>
      <c r="Q44" s="1369">
        <v>0.4</v>
      </c>
      <c r="R44" s="1369"/>
      <c r="S44" s="1369"/>
      <c r="T44" s="1369" t="s">
        <v>1560</v>
      </c>
      <c r="U44" s="1158"/>
    </row>
    <row r="45" spans="1:21" ht="15">
      <c r="A45" s="1369" t="s">
        <v>1771</v>
      </c>
      <c r="B45" s="1369"/>
      <c r="C45" s="1369">
        <v>3</v>
      </c>
      <c r="D45" s="1369">
        <v>23</v>
      </c>
      <c r="E45" s="1369">
        <v>15</v>
      </c>
      <c r="F45" s="1369">
        <v>0.9</v>
      </c>
      <c r="G45" s="1369" t="s">
        <v>292</v>
      </c>
      <c r="H45" s="1369" t="s">
        <v>357</v>
      </c>
      <c r="I45" s="1369"/>
      <c r="J45" s="1369"/>
      <c r="K45" s="1369"/>
      <c r="L45" s="1369" t="s">
        <v>32</v>
      </c>
      <c r="M45" s="1369" t="s">
        <v>258</v>
      </c>
      <c r="N45" s="1369">
        <v>12.5</v>
      </c>
      <c r="O45" s="1400">
        <v>8</v>
      </c>
      <c r="P45" s="1369">
        <v>5.5</v>
      </c>
      <c r="Q45" s="1369"/>
      <c r="R45" s="1369"/>
      <c r="S45" s="1369">
        <v>0.1</v>
      </c>
      <c r="T45" s="1369" t="s">
        <v>1772</v>
      </c>
      <c r="U45" s="1158"/>
    </row>
    <row r="46" spans="1:21" ht="15">
      <c r="A46" s="1369" t="s">
        <v>1771</v>
      </c>
      <c r="B46" s="1369"/>
      <c r="C46" s="1369">
        <v>4</v>
      </c>
      <c r="D46" s="1369">
        <v>23</v>
      </c>
      <c r="E46" s="1369">
        <v>11.6</v>
      </c>
      <c r="F46" s="1369">
        <v>0.8</v>
      </c>
      <c r="G46" s="1369" t="s">
        <v>292</v>
      </c>
      <c r="H46" s="1369" t="s">
        <v>357</v>
      </c>
      <c r="I46" s="1369"/>
      <c r="J46" s="1369"/>
      <c r="K46" s="1369"/>
      <c r="L46" s="1369" t="s">
        <v>1773</v>
      </c>
      <c r="M46" s="1369" t="s">
        <v>258</v>
      </c>
      <c r="N46" s="1369">
        <v>12</v>
      </c>
      <c r="O46" s="1400">
        <v>8</v>
      </c>
      <c r="P46" s="1369">
        <v>4</v>
      </c>
      <c r="Q46" s="1369"/>
      <c r="R46" s="1369"/>
      <c r="S46" s="1369">
        <v>0.1</v>
      </c>
      <c r="T46" s="1369" t="s">
        <v>1774</v>
      </c>
      <c r="U46" s="1158"/>
    </row>
    <row r="47" spans="1:21" ht="15">
      <c r="A47" s="1369" t="s">
        <v>1771</v>
      </c>
      <c r="B47" s="1369"/>
      <c r="C47" s="1369">
        <v>5</v>
      </c>
      <c r="D47" s="1369">
        <v>33</v>
      </c>
      <c r="E47" s="1369">
        <v>26.1</v>
      </c>
      <c r="F47" s="1369">
        <v>1</v>
      </c>
      <c r="G47" s="1369" t="s">
        <v>292</v>
      </c>
      <c r="H47" s="1369" t="s">
        <v>357</v>
      </c>
      <c r="I47" s="1369"/>
      <c r="J47" s="1369"/>
      <c r="K47" s="1369"/>
      <c r="L47" s="1369" t="s">
        <v>27</v>
      </c>
      <c r="M47" s="1369" t="s">
        <v>258</v>
      </c>
      <c r="N47" s="1369">
        <v>11.5</v>
      </c>
      <c r="O47" s="1400">
        <v>9</v>
      </c>
      <c r="P47" s="1369">
        <v>2.5</v>
      </c>
      <c r="Q47" s="1369"/>
      <c r="R47" s="1369"/>
      <c r="S47" s="1369">
        <v>0.1</v>
      </c>
      <c r="T47" s="1369" t="s">
        <v>1772</v>
      </c>
      <c r="U47" s="1158"/>
    </row>
    <row r="48" spans="1:21" ht="15">
      <c r="A48" s="1369" t="s">
        <v>1771</v>
      </c>
      <c r="B48" s="1369"/>
      <c r="C48" s="1369">
        <v>6</v>
      </c>
      <c r="D48" s="1369">
        <v>23</v>
      </c>
      <c r="E48" s="1369">
        <v>13.5</v>
      </c>
      <c r="F48" s="1369">
        <v>1</v>
      </c>
      <c r="G48" s="1369" t="s">
        <v>292</v>
      </c>
      <c r="H48" s="1369" t="s">
        <v>357</v>
      </c>
      <c r="I48" s="1369"/>
      <c r="J48" s="1369"/>
      <c r="K48" s="1369"/>
      <c r="L48" s="1369" t="s">
        <v>1775</v>
      </c>
      <c r="M48" s="1369"/>
      <c r="N48" s="1369">
        <v>13.5</v>
      </c>
      <c r="O48" s="1400">
        <v>10</v>
      </c>
      <c r="P48" s="1369">
        <v>2</v>
      </c>
      <c r="Q48" s="1369">
        <v>1.5</v>
      </c>
      <c r="R48" s="1369"/>
      <c r="S48" s="1369"/>
      <c r="T48" s="1369" t="s">
        <v>1560</v>
      </c>
      <c r="U48" s="1158"/>
    </row>
    <row r="49" spans="1:21" ht="15">
      <c r="A49" s="1369" t="s">
        <v>204</v>
      </c>
      <c r="B49" s="1369"/>
      <c r="C49" s="1369"/>
      <c r="D49" s="1369"/>
      <c r="E49" s="1369"/>
      <c r="F49" s="1369">
        <v>5.5</v>
      </c>
      <c r="G49" s="1369"/>
      <c r="H49" s="1369"/>
      <c r="I49" s="1369"/>
      <c r="J49" s="1369"/>
      <c r="K49" s="1369"/>
      <c r="L49" s="1369"/>
      <c r="M49" s="1369"/>
      <c r="N49" s="1369">
        <v>75.7</v>
      </c>
      <c r="O49" s="1400">
        <v>56.3</v>
      </c>
      <c r="P49" s="1369">
        <v>16</v>
      </c>
      <c r="Q49" s="1369">
        <v>3</v>
      </c>
      <c r="R49" s="1369"/>
      <c r="S49" s="1369">
        <v>0.4</v>
      </c>
      <c r="T49" s="1369">
        <v>2.5</v>
      </c>
      <c r="U49" s="1158"/>
    </row>
    <row r="50" spans="1:21" ht="15">
      <c r="A50" s="2706" t="s">
        <v>1791</v>
      </c>
      <c r="B50" s="2707"/>
      <c r="C50" s="2707"/>
      <c r="D50" s="2707"/>
      <c r="E50" s="2707"/>
      <c r="F50" s="2707"/>
      <c r="G50" s="2707"/>
      <c r="H50" s="2707"/>
      <c r="I50" s="2707"/>
      <c r="J50" s="2707"/>
      <c r="K50" s="2707"/>
      <c r="L50" s="2707"/>
      <c r="M50" s="2707"/>
      <c r="N50" s="2707"/>
      <c r="O50" s="2707"/>
      <c r="P50" s="2707"/>
      <c r="Q50" s="2707"/>
      <c r="R50" s="2707"/>
      <c r="S50" s="2707"/>
      <c r="T50" s="2708"/>
      <c r="U50" s="1158"/>
    </row>
    <row r="51" spans="1:21" ht="15">
      <c r="A51" s="1369" t="s">
        <v>1561</v>
      </c>
      <c r="B51" s="1369"/>
      <c r="C51" s="1369">
        <v>1</v>
      </c>
      <c r="D51" s="1369">
        <v>7</v>
      </c>
      <c r="E51" s="1369">
        <v>6.1</v>
      </c>
      <c r="F51" s="1369">
        <v>1</v>
      </c>
      <c r="G51" s="1369" t="s">
        <v>292</v>
      </c>
      <c r="H51" s="1369" t="s">
        <v>357</v>
      </c>
      <c r="I51" s="1369"/>
      <c r="J51" s="1369"/>
      <c r="K51" s="1369"/>
      <c r="L51" s="1369" t="s">
        <v>27</v>
      </c>
      <c r="M51" s="1369" t="s">
        <v>258</v>
      </c>
      <c r="N51" s="1369">
        <v>16</v>
      </c>
      <c r="O51" s="1400">
        <v>13</v>
      </c>
      <c r="P51" s="1369">
        <v>2.9</v>
      </c>
      <c r="Q51" s="1369"/>
      <c r="R51" s="1369"/>
      <c r="S51" s="1369" t="s">
        <v>1792</v>
      </c>
      <c r="T51" s="1369" t="s">
        <v>1562</v>
      </c>
      <c r="U51" s="1158"/>
    </row>
    <row r="52" spans="1:21" ht="15">
      <c r="A52" s="1369" t="s">
        <v>1561</v>
      </c>
      <c r="B52" s="1369"/>
      <c r="C52" s="1369">
        <v>2</v>
      </c>
      <c r="D52" s="1369">
        <v>7</v>
      </c>
      <c r="E52" s="1369">
        <v>6.2</v>
      </c>
      <c r="F52" s="1369">
        <v>0.5</v>
      </c>
      <c r="G52" s="1369" t="s">
        <v>292</v>
      </c>
      <c r="H52" s="1369" t="s">
        <v>357</v>
      </c>
      <c r="I52" s="1369"/>
      <c r="J52" s="1369"/>
      <c r="K52" s="1369"/>
      <c r="L52" s="1369" t="s">
        <v>581</v>
      </c>
      <c r="M52" s="1369" t="s">
        <v>261</v>
      </c>
      <c r="N52" s="1369">
        <v>7.7</v>
      </c>
      <c r="O52" s="1371">
        <v>5</v>
      </c>
      <c r="P52" s="1369">
        <v>2.7</v>
      </c>
      <c r="Q52" s="1369"/>
      <c r="R52" s="1369"/>
      <c r="S52" s="1369" t="s">
        <v>1792</v>
      </c>
      <c r="T52" s="1369" t="s">
        <v>1562</v>
      </c>
      <c r="U52" s="1158"/>
    </row>
    <row r="53" spans="1:21" ht="15">
      <c r="A53" s="1369" t="s">
        <v>1561</v>
      </c>
      <c r="B53" s="1369"/>
      <c r="C53" s="1369">
        <v>3</v>
      </c>
      <c r="D53" s="1369">
        <v>8</v>
      </c>
      <c r="E53" s="1369">
        <v>7</v>
      </c>
      <c r="F53" s="1369">
        <v>0.9</v>
      </c>
      <c r="G53" s="1369" t="s">
        <v>292</v>
      </c>
      <c r="H53" s="1369" t="s">
        <v>357</v>
      </c>
      <c r="I53" s="1369"/>
      <c r="J53" s="1369"/>
      <c r="K53" s="1369"/>
      <c r="L53" s="1369" t="s">
        <v>706</v>
      </c>
      <c r="M53" s="1369" t="s">
        <v>261</v>
      </c>
      <c r="N53" s="1369">
        <v>14.3</v>
      </c>
      <c r="O53" s="1400">
        <v>10</v>
      </c>
      <c r="P53" s="1369">
        <v>3.6</v>
      </c>
      <c r="Q53" s="1369"/>
      <c r="R53" s="1369"/>
      <c r="S53" s="1369" t="s">
        <v>1792</v>
      </c>
      <c r="T53" s="1369" t="s">
        <v>1562</v>
      </c>
      <c r="U53" s="1158"/>
    </row>
    <row r="54" spans="1:21" ht="15">
      <c r="A54" s="1369" t="s">
        <v>580</v>
      </c>
      <c r="B54" s="1369"/>
      <c r="C54" s="1369">
        <v>4</v>
      </c>
      <c r="D54" s="1369">
        <v>17</v>
      </c>
      <c r="E54" s="1369">
        <v>1.2</v>
      </c>
      <c r="F54" s="1369">
        <v>0.3</v>
      </c>
      <c r="G54" s="1369" t="s">
        <v>292</v>
      </c>
      <c r="H54" s="1369" t="s">
        <v>357</v>
      </c>
      <c r="I54" s="1369"/>
      <c r="J54" s="1369"/>
      <c r="K54" s="1369"/>
      <c r="L54" s="1369" t="s">
        <v>31</v>
      </c>
      <c r="M54" s="1369" t="s">
        <v>258</v>
      </c>
      <c r="N54" s="1369">
        <v>5.2</v>
      </c>
      <c r="O54" s="1371">
        <v>3.1</v>
      </c>
      <c r="P54" s="1369">
        <v>2.1</v>
      </c>
      <c r="Q54" s="1369"/>
      <c r="R54" s="1369"/>
      <c r="S54" s="1369" t="s">
        <v>1792</v>
      </c>
      <c r="T54" s="1369"/>
      <c r="U54" s="1158"/>
    </row>
    <row r="55" spans="1:21" ht="15">
      <c r="A55" s="1369" t="s">
        <v>580</v>
      </c>
      <c r="B55" s="1369"/>
      <c r="C55" s="1369">
        <v>5</v>
      </c>
      <c r="D55" s="1369">
        <v>18</v>
      </c>
      <c r="E55" s="1369">
        <v>3.1</v>
      </c>
      <c r="F55" s="1369">
        <v>0.7</v>
      </c>
      <c r="G55" s="1369" t="s">
        <v>292</v>
      </c>
      <c r="H55" s="1369" t="s">
        <v>357</v>
      </c>
      <c r="I55" s="1369"/>
      <c r="J55" s="1369"/>
      <c r="K55" s="1369"/>
      <c r="L55" s="1369" t="s">
        <v>945</v>
      </c>
      <c r="M55" s="1369" t="s">
        <v>258</v>
      </c>
      <c r="N55" s="1369">
        <v>10.8</v>
      </c>
      <c r="O55" s="1400">
        <v>5.4</v>
      </c>
      <c r="P55" s="1369">
        <v>5.4</v>
      </c>
      <c r="Q55" s="1369"/>
      <c r="R55" s="1369"/>
      <c r="S55" s="1369" t="s">
        <v>1792</v>
      </c>
      <c r="T55" s="1369" t="s">
        <v>1563</v>
      </c>
      <c r="U55" s="1158"/>
    </row>
    <row r="56" spans="1:21" ht="15">
      <c r="A56" s="1369" t="s">
        <v>1561</v>
      </c>
      <c r="B56" s="1369"/>
      <c r="C56" s="1369">
        <v>6</v>
      </c>
      <c r="D56" s="1369">
        <v>13</v>
      </c>
      <c r="E56" s="1369">
        <v>18.1</v>
      </c>
      <c r="F56" s="1369">
        <v>1</v>
      </c>
      <c r="G56" s="1369" t="s">
        <v>292</v>
      </c>
      <c r="H56" s="1369" t="s">
        <v>357</v>
      </c>
      <c r="I56" s="1369"/>
      <c r="J56" s="1369"/>
      <c r="K56" s="1369"/>
      <c r="L56" s="1369" t="s">
        <v>27</v>
      </c>
      <c r="M56" s="1369" t="s">
        <v>258</v>
      </c>
      <c r="N56" s="1369">
        <v>15.6</v>
      </c>
      <c r="O56" s="1371">
        <v>13</v>
      </c>
      <c r="P56" s="1369">
        <v>2.5</v>
      </c>
      <c r="Q56" s="1369"/>
      <c r="R56" s="1369"/>
      <c r="S56" s="1369" t="s">
        <v>1792</v>
      </c>
      <c r="T56" s="1369" t="s">
        <v>1563</v>
      </c>
      <c r="U56" s="1158"/>
    </row>
    <row r="57" spans="1:21" ht="15">
      <c r="A57" s="1369" t="s">
        <v>580</v>
      </c>
      <c r="B57" s="1369"/>
      <c r="C57" s="1369">
        <v>7</v>
      </c>
      <c r="D57" s="1369">
        <v>17</v>
      </c>
      <c r="E57" s="1369">
        <v>22.1</v>
      </c>
      <c r="F57" s="1369">
        <v>0.8</v>
      </c>
      <c r="G57" s="1369" t="s">
        <v>292</v>
      </c>
      <c r="H57" s="1369" t="s">
        <v>357</v>
      </c>
      <c r="I57" s="1369"/>
      <c r="J57" s="1369"/>
      <c r="K57" s="1369"/>
      <c r="L57" s="1369" t="s">
        <v>31</v>
      </c>
      <c r="M57" s="1369" t="s">
        <v>258</v>
      </c>
      <c r="N57" s="1369">
        <v>12.9</v>
      </c>
      <c r="O57" s="1400">
        <v>7</v>
      </c>
      <c r="P57" s="1369">
        <v>5.3</v>
      </c>
      <c r="Q57" s="1369"/>
      <c r="R57" s="1369"/>
      <c r="S57" s="1369" t="s">
        <v>1792</v>
      </c>
      <c r="T57" s="1369" t="s">
        <v>1563</v>
      </c>
      <c r="U57" s="1158"/>
    </row>
    <row r="58" spans="1:21" ht="15">
      <c r="A58" s="1369" t="s">
        <v>579</v>
      </c>
      <c r="B58" s="1369"/>
      <c r="C58" s="1369"/>
      <c r="D58" s="1369"/>
      <c r="E58" s="1369"/>
      <c r="F58" s="1369">
        <v>5.2</v>
      </c>
      <c r="G58" s="1369"/>
      <c r="H58" s="1369"/>
      <c r="I58" s="1369"/>
      <c r="J58" s="1369"/>
      <c r="K58" s="1369"/>
      <c r="L58" s="1369"/>
      <c r="M58" s="1369"/>
      <c r="N58" s="1369">
        <v>83.8</v>
      </c>
      <c r="O58" s="1371">
        <v>56.5</v>
      </c>
      <c r="P58" s="1369">
        <v>24.5</v>
      </c>
      <c r="Q58" s="1369"/>
      <c r="R58" s="1369"/>
      <c r="S58" s="1369" t="s">
        <v>1793</v>
      </c>
      <c r="T58" s="1369">
        <v>1.2</v>
      </c>
      <c r="U58" s="1158"/>
    </row>
    <row r="59" spans="1:21" ht="15">
      <c r="A59" s="2706" t="s">
        <v>1794</v>
      </c>
      <c r="B59" s="2707"/>
      <c r="C59" s="2707"/>
      <c r="D59" s="2707"/>
      <c r="E59" s="2707"/>
      <c r="F59" s="2707"/>
      <c r="G59" s="2707"/>
      <c r="H59" s="2707"/>
      <c r="I59" s="2707"/>
      <c r="J59" s="2707"/>
      <c r="K59" s="2707"/>
      <c r="L59" s="2707"/>
      <c r="M59" s="2707"/>
      <c r="N59" s="2707"/>
      <c r="O59" s="2707"/>
      <c r="P59" s="2707"/>
      <c r="Q59" s="2707"/>
      <c r="R59" s="2707"/>
      <c r="S59" s="2707"/>
      <c r="T59" s="2708"/>
      <c r="U59" s="1158"/>
    </row>
    <row r="60" spans="1:21" ht="15">
      <c r="A60" s="1369" t="s">
        <v>1564</v>
      </c>
      <c r="B60" s="1369"/>
      <c r="C60" s="1402">
        <v>1</v>
      </c>
      <c r="D60" s="1402">
        <v>7</v>
      </c>
      <c r="E60" s="1402">
        <v>5.2</v>
      </c>
      <c r="F60" s="1402">
        <v>1</v>
      </c>
      <c r="G60" s="1402" t="s">
        <v>292</v>
      </c>
      <c r="H60" s="1402" t="s">
        <v>357</v>
      </c>
      <c r="I60" s="1402"/>
      <c r="J60" s="1402"/>
      <c r="K60" s="1402"/>
      <c r="L60" s="1402" t="s">
        <v>32</v>
      </c>
      <c r="M60" s="1402" t="s">
        <v>258</v>
      </c>
      <c r="N60" s="1402">
        <v>8.2</v>
      </c>
      <c r="O60" s="1531">
        <v>5.7</v>
      </c>
      <c r="P60" s="1402">
        <v>2.4</v>
      </c>
      <c r="Q60" s="1402"/>
      <c r="R60" s="1369"/>
      <c r="S60" s="1369" t="s">
        <v>1792</v>
      </c>
      <c r="T60" s="1369" t="s">
        <v>1795</v>
      </c>
      <c r="U60" s="1158"/>
    </row>
    <row r="61" spans="1:21" ht="15">
      <c r="A61" s="1369" t="s">
        <v>1564</v>
      </c>
      <c r="B61" s="1369"/>
      <c r="C61" s="1402">
        <v>2</v>
      </c>
      <c r="D61" s="1402">
        <v>7</v>
      </c>
      <c r="E61" s="1402">
        <v>19.3</v>
      </c>
      <c r="F61" s="1402">
        <v>1</v>
      </c>
      <c r="G61" s="1402" t="s">
        <v>292</v>
      </c>
      <c r="H61" s="1402" t="s">
        <v>357</v>
      </c>
      <c r="I61" s="1402"/>
      <c r="J61" s="1402"/>
      <c r="K61" s="1402"/>
      <c r="L61" s="1402" t="s">
        <v>534</v>
      </c>
      <c r="M61" s="1402" t="s">
        <v>258</v>
      </c>
      <c r="N61" s="1402">
        <v>8.3</v>
      </c>
      <c r="O61" s="1531">
        <v>6.6</v>
      </c>
      <c r="P61" s="1402">
        <v>1.6</v>
      </c>
      <c r="Q61" s="1402"/>
      <c r="R61" s="1369"/>
      <c r="S61" s="1369" t="s">
        <v>1792</v>
      </c>
      <c r="T61" s="1369" t="s">
        <v>1796</v>
      </c>
      <c r="U61" s="1158"/>
    </row>
    <row r="62" spans="1:21" ht="15">
      <c r="A62" s="1369" t="s">
        <v>722</v>
      </c>
      <c r="B62" s="1369"/>
      <c r="C62" s="1402">
        <v>3</v>
      </c>
      <c r="D62" s="1402">
        <v>25</v>
      </c>
      <c r="E62" s="1402">
        <v>19.2</v>
      </c>
      <c r="F62" s="1402">
        <v>1</v>
      </c>
      <c r="G62" s="1402" t="s">
        <v>292</v>
      </c>
      <c r="H62" s="1402" t="s">
        <v>357</v>
      </c>
      <c r="I62" s="1402"/>
      <c r="J62" s="1402"/>
      <c r="K62" s="1402"/>
      <c r="L62" s="1402" t="s">
        <v>532</v>
      </c>
      <c r="M62" s="1402" t="s">
        <v>258</v>
      </c>
      <c r="N62" s="1402">
        <v>8.2</v>
      </c>
      <c r="O62" s="1531">
        <v>5</v>
      </c>
      <c r="P62" s="1402"/>
      <c r="Q62" s="1402">
        <v>3.1</v>
      </c>
      <c r="R62" s="1369"/>
      <c r="S62" s="1369" t="s">
        <v>1792</v>
      </c>
      <c r="T62" s="1369" t="s">
        <v>1797</v>
      </c>
      <c r="U62" s="1158"/>
    </row>
    <row r="63" spans="1:21" ht="15">
      <c r="A63" s="1369" t="s">
        <v>722</v>
      </c>
      <c r="B63" s="1369"/>
      <c r="C63" s="1402">
        <v>4</v>
      </c>
      <c r="D63" s="1402">
        <v>27</v>
      </c>
      <c r="E63" s="1402" t="s">
        <v>1565</v>
      </c>
      <c r="F63" s="1402">
        <v>1</v>
      </c>
      <c r="G63" s="1402" t="s">
        <v>292</v>
      </c>
      <c r="H63" s="1402" t="s">
        <v>357</v>
      </c>
      <c r="I63" s="1402"/>
      <c r="J63" s="1402"/>
      <c r="K63" s="1402"/>
      <c r="L63" s="1402" t="s">
        <v>532</v>
      </c>
      <c r="M63" s="1402" t="s">
        <v>258</v>
      </c>
      <c r="N63" s="1402">
        <v>8.3</v>
      </c>
      <c r="O63" s="1531">
        <v>5</v>
      </c>
      <c r="P63" s="1402"/>
      <c r="Q63" s="1402">
        <v>3.2</v>
      </c>
      <c r="R63" s="1369"/>
      <c r="S63" s="1369" t="s">
        <v>1792</v>
      </c>
      <c r="T63" s="1369" t="s">
        <v>1798</v>
      </c>
      <c r="U63" s="1158"/>
    </row>
    <row r="64" spans="1:21" ht="15">
      <c r="A64" s="1369" t="s">
        <v>579</v>
      </c>
      <c r="B64" s="1369"/>
      <c r="C64" s="1402"/>
      <c r="D64" s="1402"/>
      <c r="E64" s="1402"/>
      <c r="F64" s="1402">
        <v>4</v>
      </c>
      <c r="G64" s="1402"/>
      <c r="H64" s="1402"/>
      <c r="I64" s="1402"/>
      <c r="J64" s="1402"/>
      <c r="K64" s="1402"/>
      <c r="L64" s="1402"/>
      <c r="M64" s="1402"/>
      <c r="N64" s="1402">
        <v>33.5</v>
      </c>
      <c r="O64" s="1532">
        <v>22.3</v>
      </c>
      <c r="P64" s="1402">
        <v>4</v>
      </c>
      <c r="Q64" s="1402">
        <v>6.3</v>
      </c>
      <c r="R64" s="1369"/>
      <c r="S64" s="1369" t="s">
        <v>1799</v>
      </c>
      <c r="T64" s="1369">
        <v>5.5</v>
      </c>
      <c r="U64" s="1158"/>
    </row>
    <row r="65" spans="1:21" ht="15">
      <c r="A65" s="1372" t="s">
        <v>1800</v>
      </c>
      <c r="B65" s="1533"/>
      <c r="C65" s="1533"/>
      <c r="D65" s="1533"/>
      <c r="E65" s="1533"/>
      <c r="F65" s="1533"/>
      <c r="G65" s="1533"/>
      <c r="H65" s="1533"/>
      <c r="I65" s="1533"/>
      <c r="J65" s="1533"/>
      <c r="K65" s="1533"/>
      <c r="L65" s="1533"/>
      <c r="M65" s="1533"/>
      <c r="N65" s="1533"/>
      <c r="O65" s="1533"/>
      <c r="P65" s="1533"/>
      <c r="Q65" s="1533"/>
      <c r="R65" s="1533"/>
      <c r="S65" s="1533"/>
      <c r="T65" s="1534"/>
      <c r="U65" s="1158"/>
    </row>
    <row r="66" spans="1:21" ht="15">
      <c r="A66" s="1369" t="s">
        <v>826</v>
      </c>
      <c r="B66" s="1369"/>
      <c r="C66" s="1369">
        <v>1</v>
      </c>
      <c r="D66" s="1369">
        <v>1</v>
      </c>
      <c r="E66" s="1369">
        <v>16.2</v>
      </c>
      <c r="F66" s="1369">
        <v>1</v>
      </c>
      <c r="G66" s="1369" t="s">
        <v>292</v>
      </c>
      <c r="H66" s="1369" t="s">
        <v>357</v>
      </c>
      <c r="I66" s="1369"/>
      <c r="J66" s="1369"/>
      <c r="K66" s="1369"/>
      <c r="L66" s="1369" t="s">
        <v>29</v>
      </c>
      <c r="M66" s="1369" t="s">
        <v>258</v>
      </c>
      <c r="N66" s="1369">
        <v>16</v>
      </c>
      <c r="O66" s="1371">
        <v>16</v>
      </c>
      <c r="P66" s="1369"/>
      <c r="Q66" s="1369"/>
      <c r="R66" s="1369"/>
      <c r="S66" s="1369" t="s">
        <v>1792</v>
      </c>
      <c r="T66" s="1369" t="s">
        <v>1801</v>
      </c>
      <c r="U66" s="1158"/>
    </row>
    <row r="67" spans="1:21" ht="15">
      <c r="A67" s="1369" t="s">
        <v>725</v>
      </c>
      <c r="B67" s="1369"/>
      <c r="C67" s="1369">
        <v>2</v>
      </c>
      <c r="D67" s="1369">
        <v>1</v>
      </c>
      <c r="E67" s="1369">
        <v>16.3</v>
      </c>
      <c r="F67" s="1369">
        <v>1</v>
      </c>
      <c r="G67" s="1369" t="s">
        <v>321</v>
      </c>
      <c r="H67" s="1369" t="s">
        <v>357</v>
      </c>
      <c r="I67" s="1369"/>
      <c r="J67" s="1369"/>
      <c r="K67" s="1369"/>
      <c r="L67" s="1369" t="s">
        <v>29</v>
      </c>
      <c r="M67" s="1369" t="s">
        <v>258</v>
      </c>
      <c r="N67" s="1369">
        <v>16</v>
      </c>
      <c r="O67" s="1400">
        <v>16</v>
      </c>
      <c r="P67" s="1369"/>
      <c r="Q67" s="1369"/>
      <c r="R67" s="1369"/>
      <c r="S67" s="1369" t="s">
        <v>1792</v>
      </c>
      <c r="T67" s="1369" t="s">
        <v>1801</v>
      </c>
      <c r="U67" s="1158"/>
    </row>
    <row r="68" spans="1:21" ht="15">
      <c r="A68" s="1369" t="s">
        <v>725</v>
      </c>
      <c r="B68" s="1369"/>
      <c r="C68" s="1369">
        <v>3</v>
      </c>
      <c r="D68" s="1369">
        <v>1</v>
      </c>
      <c r="E68" s="1369">
        <v>16.4</v>
      </c>
      <c r="F68" s="1369">
        <v>1</v>
      </c>
      <c r="G68" s="1369" t="s">
        <v>321</v>
      </c>
      <c r="H68" s="1369" t="s">
        <v>357</v>
      </c>
      <c r="I68" s="1369"/>
      <c r="J68" s="1369"/>
      <c r="K68" s="1369"/>
      <c r="L68" s="1369" t="s">
        <v>1567</v>
      </c>
      <c r="M68" s="1369" t="s">
        <v>258</v>
      </c>
      <c r="N68" s="1369">
        <v>16</v>
      </c>
      <c r="O68" s="1371">
        <v>16</v>
      </c>
      <c r="P68" s="1369"/>
      <c r="Q68" s="1369"/>
      <c r="R68" s="1369"/>
      <c r="S68" s="1369" t="s">
        <v>1792</v>
      </c>
      <c r="T68" s="1369" t="s">
        <v>1801</v>
      </c>
      <c r="U68" s="1158"/>
    </row>
    <row r="69" spans="1:21" ht="15">
      <c r="A69" s="1369" t="s">
        <v>724</v>
      </c>
      <c r="B69" s="1369"/>
      <c r="C69" s="1369">
        <v>4</v>
      </c>
      <c r="D69" s="1369">
        <v>12</v>
      </c>
      <c r="E69" s="1369">
        <v>7.1</v>
      </c>
      <c r="F69" s="1369">
        <v>1</v>
      </c>
      <c r="G69" s="1369" t="s">
        <v>321</v>
      </c>
      <c r="H69" s="1369" t="s">
        <v>357</v>
      </c>
      <c r="I69" s="1369"/>
      <c r="J69" s="1369"/>
      <c r="K69" s="1369"/>
      <c r="L69" s="1369" t="s">
        <v>1568</v>
      </c>
      <c r="M69" s="1369" t="s">
        <v>258</v>
      </c>
      <c r="N69" s="1369">
        <v>16.3</v>
      </c>
      <c r="O69" s="1371">
        <v>16.3</v>
      </c>
      <c r="P69" s="1369"/>
      <c r="Q69" s="1369"/>
      <c r="R69" s="1369"/>
      <c r="S69" s="1369" t="s">
        <v>1792</v>
      </c>
      <c r="T69" s="1369" t="s">
        <v>1801</v>
      </c>
      <c r="U69" s="1158"/>
    </row>
    <row r="70" spans="1:21" ht="15">
      <c r="A70" s="1369" t="s">
        <v>724</v>
      </c>
      <c r="B70" s="1369"/>
      <c r="C70" s="1369">
        <v>5</v>
      </c>
      <c r="D70" s="1369">
        <v>12</v>
      </c>
      <c r="E70" s="1369">
        <v>7.2</v>
      </c>
      <c r="F70" s="1369">
        <v>1</v>
      </c>
      <c r="G70" s="1369" t="s">
        <v>321</v>
      </c>
      <c r="H70" s="1369" t="s">
        <v>357</v>
      </c>
      <c r="I70" s="1369"/>
      <c r="J70" s="1369"/>
      <c r="K70" s="1369"/>
      <c r="L70" s="1369" t="s">
        <v>29</v>
      </c>
      <c r="M70" s="1369" t="s">
        <v>258</v>
      </c>
      <c r="N70" s="1369">
        <v>16</v>
      </c>
      <c r="O70" s="1371">
        <v>16</v>
      </c>
      <c r="P70" s="1369"/>
      <c r="Q70" s="1369"/>
      <c r="R70" s="1369"/>
      <c r="S70" s="1369" t="s">
        <v>1792</v>
      </c>
      <c r="T70" s="1369" t="s">
        <v>1801</v>
      </c>
      <c r="U70" s="1158"/>
    </row>
    <row r="71" spans="1:21" ht="15">
      <c r="A71" s="1369" t="s">
        <v>724</v>
      </c>
      <c r="B71" s="1369"/>
      <c r="C71" s="1369">
        <v>6</v>
      </c>
      <c r="D71" s="1369">
        <v>15</v>
      </c>
      <c r="E71" s="1369">
        <v>6</v>
      </c>
      <c r="F71" s="1369">
        <v>1</v>
      </c>
      <c r="G71" s="1369" t="s">
        <v>321</v>
      </c>
      <c r="H71" s="1369" t="s">
        <v>357</v>
      </c>
      <c r="I71" s="1369"/>
      <c r="J71" s="1369"/>
      <c r="K71" s="1369"/>
      <c r="L71" s="1369" t="s">
        <v>32</v>
      </c>
      <c r="M71" s="1369" t="s">
        <v>258</v>
      </c>
      <c r="N71" s="1369">
        <v>17</v>
      </c>
      <c r="O71" s="1371">
        <v>12</v>
      </c>
      <c r="P71" s="1369">
        <v>5</v>
      </c>
      <c r="Q71" s="1369"/>
      <c r="R71" s="1369"/>
      <c r="S71" s="1369" t="s">
        <v>1792</v>
      </c>
      <c r="T71" s="1369" t="s">
        <v>1801</v>
      </c>
      <c r="U71" s="1158"/>
    </row>
    <row r="72" spans="1:21" ht="15">
      <c r="A72" s="1369" t="s">
        <v>826</v>
      </c>
      <c r="B72" s="1369"/>
      <c r="C72" s="1369">
        <v>7</v>
      </c>
      <c r="D72" s="1369">
        <v>16</v>
      </c>
      <c r="E72" s="1369">
        <v>16</v>
      </c>
      <c r="F72" s="1369">
        <v>0.9</v>
      </c>
      <c r="G72" s="1369" t="s">
        <v>321</v>
      </c>
      <c r="H72" s="1369" t="s">
        <v>357</v>
      </c>
      <c r="I72" s="1369"/>
      <c r="J72" s="1369"/>
      <c r="K72" s="1369"/>
      <c r="L72" s="1369" t="s">
        <v>1569</v>
      </c>
      <c r="M72" s="1369" t="s">
        <v>258</v>
      </c>
      <c r="N72" s="1369">
        <v>15.3</v>
      </c>
      <c r="O72" s="1371">
        <v>10.8</v>
      </c>
      <c r="P72" s="1369"/>
      <c r="Q72" s="1369">
        <v>4.5</v>
      </c>
      <c r="R72" s="1369"/>
      <c r="S72" s="1369" t="s">
        <v>1792</v>
      </c>
      <c r="T72" s="1369" t="s">
        <v>1801</v>
      </c>
      <c r="U72" s="1158"/>
    </row>
    <row r="73" spans="1:21" ht="15">
      <c r="A73" s="1369" t="s">
        <v>204</v>
      </c>
      <c r="B73" s="1369"/>
      <c r="C73" s="1369"/>
      <c r="D73" s="1369"/>
      <c r="E73" s="1369"/>
      <c r="F73" s="1369">
        <v>6.9</v>
      </c>
      <c r="G73" s="1369"/>
      <c r="H73" s="1369"/>
      <c r="I73" s="1369"/>
      <c r="J73" s="1369"/>
      <c r="K73" s="1369"/>
      <c r="L73" s="1369"/>
      <c r="M73" s="1369"/>
      <c r="N73" s="1369">
        <v>114</v>
      </c>
      <c r="O73" s="1371">
        <v>103.1</v>
      </c>
      <c r="P73" s="1369">
        <v>5</v>
      </c>
      <c r="Q73" s="1369">
        <v>4.5</v>
      </c>
      <c r="R73" s="1369"/>
      <c r="S73" s="1369" t="s">
        <v>1793</v>
      </c>
      <c r="T73" s="1369">
        <v>3.5</v>
      </c>
      <c r="U73" s="1158"/>
    </row>
    <row r="74" spans="1:21" ht="15">
      <c r="A74" s="1372" t="s">
        <v>1802</v>
      </c>
      <c r="B74" s="1533"/>
      <c r="C74" s="1533"/>
      <c r="D74" s="1533"/>
      <c r="E74" s="1533"/>
      <c r="F74" s="1533"/>
      <c r="G74" s="1533"/>
      <c r="H74" s="1533"/>
      <c r="I74" s="1533"/>
      <c r="J74" s="1533"/>
      <c r="K74" s="1533"/>
      <c r="L74" s="1533"/>
      <c r="M74" s="1533"/>
      <c r="N74" s="1533"/>
      <c r="O74" s="1533"/>
      <c r="P74" s="1533"/>
      <c r="Q74" s="1533"/>
      <c r="R74" s="1533"/>
      <c r="S74" s="1533"/>
      <c r="T74" s="1534"/>
      <c r="U74" s="1158"/>
    </row>
    <row r="75" spans="1:21" ht="15">
      <c r="A75" s="1369" t="s">
        <v>432</v>
      </c>
      <c r="B75" s="1369"/>
      <c r="C75" s="1369">
        <v>1</v>
      </c>
      <c r="D75" s="1369">
        <v>1</v>
      </c>
      <c r="E75" s="1369">
        <v>23.1</v>
      </c>
      <c r="F75" s="1369">
        <v>1</v>
      </c>
      <c r="G75" s="1369" t="s">
        <v>321</v>
      </c>
      <c r="H75" s="1369" t="s">
        <v>357</v>
      </c>
      <c r="I75" s="1369"/>
      <c r="J75" s="1369"/>
      <c r="K75" s="1369"/>
      <c r="L75" s="1369" t="s">
        <v>1570</v>
      </c>
      <c r="M75" s="1369" t="s">
        <v>262</v>
      </c>
      <c r="N75" s="1369">
        <v>15.1</v>
      </c>
      <c r="O75" s="1371">
        <v>4</v>
      </c>
      <c r="P75" s="1369">
        <v>0.7</v>
      </c>
      <c r="Q75" s="1369">
        <v>10.3</v>
      </c>
      <c r="R75" s="1369"/>
      <c r="S75" s="1369" t="s">
        <v>1792</v>
      </c>
      <c r="T75" s="1369" t="s">
        <v>1803</v>
      </c>
      <c r="U75" s="1158"/>
    </row>
    <row r="76" spans="1:21" ht="15">
      <c r="A76" s="1369" t="s">
        <v>432</v>
      </c>
      <c r="B76" s="1369"/>
      <c r="C76" s="1369">
        <v>2</v>
      </c>
      <c r="D76" s="1369">
        <v>1</v>
      </c>
      <c r="E76" s="1369">
        <v>23.2</v>
      </c>
      <c r="F76" s="1369">
        <v>1</v>
      </c>
      <c r="G76" s="1369" t="s">
        <v>321</v>
      </c>
      <c r="H76" s="1369" t="s">
        <v>357</v>
      </c>
      <c r="I76" s="1369"/>
      <c r="J76" s="1369"/>
      <c r="K76" s="1369"/>
      <c r="L76" s="1369" t="s">
        <v>416</v>
      </c>
      <c r="M76" s="1369" t="s">
        <v>258</v>
      </c>
      <c r="N76" s="1369">
        <v>15.1</v>
      </c>
      <c r="O76" s="1400">
        <v>14</v>
      </c>
      <c r="P76" s="1369"/>
      <c r="Q76" s="1369">
        <v>1</v>
      </c>
      <c r="R76" s="1369"/>
      <c r="S76" s="1369" t="s">
        <v>1792</v>
      </c>
      <c r="T76" s="1369" t="s">
        <v>1801</v>
      </c>
      <c r="U76" s="1158"/>
    </row>
    <row r="77" spans="1:21" ht="15">
      <c r="A77" s="1369" t="s">
        <v>432</v>
      </c>
      <c r="B77" s="1369"/>
      <c r="C77" s="1369">
        <v>3</v>
      </c>
      <c r="D77" s="1369">
        <v>6</v>
      </c>
      <c r="E77" s="1369">
        <v>1.1</v>
      </c>
      <c r="F77" s="1369">
        <v>0.7</v>
      </c>
      <c r="G77" s="1369" t="s">
        <v>321</v>
      </c>
      <c r="H77" s="1369" t="s">
        <v>357</v>
      </c>
      <c r="I77" s="1369"/>
      <c r="J77" s="1369"/>
      <c r="K77" s="1369"/>
      <c r="L77" s="1369" t="s">
        <v>796</v>
      </c>
      <c r="M77" s="1369" t="s">
        <v>258</v>
      </c>
      <c r="N77" s="1369">
        <v>10.6</v>
      </c>
      <c r="O77" s="1400">
        <v>7.2</v>
      </c>
      <c r="P77" s="1369"/>
      <c r="Q77" s="1369">
        <v>3.3</v>
      </c>
      <c r="R77" s="1369"/>
      <c r="S77" s="1369" t="s">
        <v>1792</v>
      </c>
      <c r="T77" s="1369" t="s">
        <v>1804</v>
      </c>
      <c r="U77" s="1158"/>
    </row>
    <row r="78" spans="1:21" ht="15">
      <c r="A78" s="1369" t="s">
        <v>432</v>
      </c>
      <c r="B78" s="1369"/>
      <c r="C78" s="1369">
        <v>4</v>
      </c>
      <c r="D78" s="1369">
        <v>6</v>
      </c>
      <c r="E78" s="1369">
        <v>1.2</v>
      </c>
      <c r="F78" s="1369">
        <v>0.9</v>
      </c>
      <c r="G78" s="1369" t="s">
        <v>321</v>
      </c>
      <c r="H78" s="1369" t="s">
        <v>357</v>
      </c>
      <c r="I78" s="1369"/>
      <c r="J78" s="1369"/>
      <c r="K78" s="1369"/>
      <c r="L78" s="1369" t="s">
        <v>416</v>
      </c>
      <c r="M78" s="1369" t="s">
        <v>258</v>
      </c>
      <c r="N78" s="1369">
        <v>15.1</v>
      </c>
      <c r="O78" s="1400">
        <v>14</v>
      </c>
      <c r="P78" s="1369"/>
      <c r="Q78" s="1369">
        <v>1</v>
      </c>
      <c r="R78" s="1369"/>
      <c r="S78" s="1369" t="s">
        <v>1792</v>
      </c>
      <c r="T78" s="1369" t="s">
        <v>1801</v>
      </c>
      <c r="U78" s="1158"/>
    </row>
    <row r="79" spans="1:21" ht="15">
      <c r="A79" s="1369" t="s">
        <v>726</v>
      </c>
      <c r="B79" s="1369"/>
      <c r="C79" s="1369">
        <v>5</v>
      </c>
      <c r="D79" s="1369">
        <v>6</v>
      </c>
      <c r="E79" s="1369">
        <v>1.3</v>
      </c>
      <c r="F79" s="1369">
        <v>1</v>
      </c>
      <c r="G79" s="1369" t="s">
        <v>321</v>
      </c>
      <c r="H79" s="1369" t="s">
        <v>357</v>
      </c>
      <c r="I79" s="1369"/>
      <c r="J79" s="1369"/>
      <c r="K79" s="1369"/>
      <c r="L79" s="1369" t="s">
        <v>1571</v>
      </c>
      <c r="M79" s="1369" t="s">
        <v>258</v>
      </c>
      <c r="N79" s="1369">
        <v>15.1</v>
      </c>
      <c r="O79" s="1371">
        <v>10.3</v>
      </c>
      <c r="P79" s="1369">
        <v>0.7</v>
      </c>
      <c r="Q79" s="1369">
        <v>4</v>
      </c>
      <c r="R79" s="1369"/>
      <c r="S79" s="1369" t="s">
        <v>1792</v>
      </c>
      <c r="T79" s="1369" t="s">
        <v>1803</v>
      </c>
      <c r="U79" s="1158"/>
    </row>
    <row r="80" spans="1:21" ht="15">
      <c r="A80" s="1369" t="s">
        <v>579</v>
      </c>
      <c r="B80" s="1369"/>
      <c r="C80" s="1369"/>
      <c r="D80" s="1369"/>
      <c r="E80" s="1369"/>
      <c r="F80" s="1369">
        <v>4.6</v>
      </c>
      <c r="G80" s="1369"/>
      <c r="H80" s="1369"/>
      <c r="I80" s="1369"/>
      <c r="J80" s="1369"/>
      <c r="K80" s="1369"/>
      <c r="L80" s="1369"/>
      <c r="M80" s="1369"/>
      <c r="N80" s="1369">
        <v>71.7</v>
      </c>
      <c r="O80" s="1371">
        <v>49.5</v>
      </c>
      <c r="P80" s="1369">
        <v>1.4</v>
      </c>
      <c r="Q80" s="1369">
        <v>19.6</v>
      </c>
      <c r="R80" s="1369"/>
      <c r="S80" s="1369">
        <v>0.1</v>
      </c>
      <c r="T80" s="1369">
        <v>2.1</v>
      </c>
      <c r="U80" s="1158"/>
    </row>
    <row r="81" spans="1:21" ht="15">
      <c r="A81" s="1372" t="s">
        <v>1805</v>
      </c>
      <c r="B81" s="1533"/>
      <c r="C81" s="1533"/>
      <c r="D81" s="1533"/>
      <c r="E81" s="1533"/>
      <c r="F81" s="1533"/>
      <c r="G81" s="1533"/>
      <c r="H81" s="1533"/>
      <c r="I81" s="1533"/>
      <c r="J81" s="1533"/>
      <c r="K81" s="1533"/>
      <c r="L81" s="1533"/>
      <c r="M81" s="1533"/>
      <c r="N81" s="1533"/>
      <c r="O81" s="1533"/>
      <c r="P81" s="1533"/>
      <c r="Q81" s="1533"/>
      <c r="R81" s="1533"/>
      <c r="S81" s="1533"/>
      <c r="T81" s="1534"/>
      <c r="U81" s="1158"/>
    </row>
    <row r="82" spans="1:21" ht="15">
      <c r="A82" s="1369" t="s">
        <v>584</v>
      </c>
      <c r="B82" s="1369"/>
      <c r="C82" s="1369">
        <v>1</v>
      </c>
      <c r="D82" s="1369">
        <v>11</v>
      </c>
      <c r="E82" s="1369">
        <v>14.3</v>
      </c>
      <c r="F82" s="1369">
        <v>1</v>
      </c>
      <c r="G82" s="1369" t="s">
        <v>321</v>
      </c>
      <c r="H82" s="1369" t="s">
        <v>357</v>
      </c>
      <c r="I82" s="1369"/>
      <c r="J82" s="1369"/>
      <c r="K82" s="1369"/>
      <c r="L82" s="1369" t="s">
        <v>414</v>
      </c>
      <c r="M82" s="1369" t="s">
        <v>258</v>
      </c>
      <c r="N82" s="1369">
        <v>14</v>
      </c>
      <c r="O82" s="1371">
        <v>9</v>
      </c>
      <c r="P82" s="1369"/>
      <c r="Q82" s="1369">
        <v>2</v>
      </c>
      <c r="R82" s="1369"/>
      <c r="S82" s="1369" t="s">
        <v>1792</v>
      </c>
      <c r="T82" s="1369" t="s">
        <v>1560</v>
      </c>
      <c r="U82" s="1158"/>
    </row>
    <row r="83" spans="1:21" ht="15">
      <c r="A83" s="1369" t="s">
        <v>584</v>
      </c>
      <c r="B83" s="1369"/>
      <c r="C83" s="1369">
        <v>2</v>
      </c>
      <c r="D83" s="1369">
        <v>10</v>
      </c>
      <c r="E83" s="1369">
        <v>8.1</v>
      </c>
      <c r="F83" s="1369">
        <v>1</v>
      </c>
      <c r="G83" s="1369" t="s">
        <v>292</v>
      </c>
      <c r="H83" s="1369" t="s">
        <v>357</v>
      </c>
      <c r="I83" s="1369"/>
      <c r="J83" s="1369"/>
      <c r="K83" s="1369"/>
      <c r="L83" s="1369" t="s">
        <v>27</v>
      </c>
      <c r="M83" s="1369" t="s">
        <v>258</v>
      </c>
      <c r="N83" s="1369">
        <v>12.6</v>
      </c>
      <c r="O83" s="1371">
        <v>10</v>
      </c>
      <c r="P83" s="1369">
        <v>2.5</v>
      </c>
      <c r="Q83" s="1369"/>
      <c r="R83" s="1369"/>
      <c r="S83" s="1369" t="s">
        <v>1792</v>
      </c>
      <c r="T83" s="1369" t="s">
        <v>1774</v>
      </c>
      <c r="U83" s="1158"/>
    </row>
    <row r="84" spans="1:20" ht="14.25">
      <c r="A84" s="1369" t="s">
        <v>583</v>
      </c>
      <c r="B84" s="1369"/>
      <c r="C84" s="1369">
        <v>3</v>
      </c>
      <c r="D84" s="1369">
        <v>19</v>
      </c>
      <c r="E84" s="1369">
        <v>7.4</v>
      </c>
      <c r="F84" s="1369">
        <v>0.8</v>
      </c>
      <c r="G84" s="1369" t="s">
        <v>292</v>
      </c>
      <c r="H84" s="1369" t="s">
        <v>357</v>
      </c>
      <c r="I84" s="1369"/>
      <c r="J84" s="1369"/>
      <c r="K84" s="1369"/>
      <c r="L84" s="1369" t="s">
        <v>827</v>
      </c>
      <c r="M84" s="1369" t="s">
        <v>258</v>
      </c>
      <c r="N84" s="1369">
        <v>12.4</v>
      </c>
      <c r="O84" s="1371">
        <v>10</v>
      </c>
      <c r="P84" s="1369">
        <v>2.4</v>
      </c>
      <c r="Q84" s="1369"/>
      <c r="R84" s="1369"/>
      <c r="S84" s="1369" t="s">
        <v>1792</v>
      </c>
      <c r="T84" s="1369" t="s">
        <v>1772</v>
      </c>
    </row>
    <row r="85" spans="1:20" ht="14.25">
      <c r="A85" s="1369" t="s">
        <v>584</v>
      </c>
      <c r="B85" s="1369"/>
      <c r="C85" s="1369">
        <v>4</v>
      </c>
      <c r="D85" s="1369">
        <v>10</v>
      </c>
      <c r="E85" s="1369">
        <v>9.1</v>
      </c>
      <c r="F85" s="1369">
        <v>0.5</v>
      </c>
      <c r="G85" s="1369" t="s">
        <v>292</v>
      </c>
      <c r="H85" s="1369" t="s">
        <v>357</v>
      </c>
      <c r="I85" s="1369"/>
      <c r="J85" s="1369"/>
      <c r="K85" s="1369"/>
      <c r="L85" s="1369" t="s">
        <v>534</v>
      </c>
      <c r="M85" s="1369" t="s">
        <v>258</v>
      </c>
      <c r="N85" s="1369">
        <v>6</v>
      </c>
      <c r="O85" s="1400">
        <v>5</v>
      </c>
      <c r="P85" s="1369">
        <v>1</v>
      </c>
      <c r="Q85" s="1369"/>
      <c r="R85" s="1369"/>
      <c r="S85" s="1369" t="s">
        <v>1792</v>
      </c>
      <c r="T85" s="1369" t="s">
        <v>1563</v>
      </c>
    </row>
    <row r="86" spans="1:20" ht="14.25">
      <c r="A86" s="1369" t="s">
        <v>583</v>
      </c>
      <c r="B86" s="1369"/>
      <c r="C86" s="1369">
        <v>5</v>
      </c>
      <c r="D86" s="1369">
        <v>22</v>
      </c>
      <c r="E86" s="1369">
        <v>4.2</v>
      </c>
      <c r="F86" s="1369">
        <v>0.9</v>
      </c>
      <c r="G86" s="1369" t="s">
        <v>292</v>
      </c>
      <c r="H86" s="1369" t="s">
        <v>357</v>
      </c>
      <c r="I86" s="1369"/>
      <c r="J86" s="1369"/>
      <c r="K86" s="1369"/>
      <c r="L86" s="1369" t="s">
        <v>27</v>
      </c>
      <c r="M86" s="1369" t="s">
        <v>258</v>
      </c>
      <c r="N86" s="1369">
        <v>14.1</v>
      </c>
      <c r="O86" s="1371">
        <v>11</v>
      </c>
      <c r="P86" s="1369">
        <v>3</v>
      </c>
      <c r="Q86" s="1369"/>
      <c r="R86" s="1369"/>
      <c r="S86" s="1369" t="s">
        <v>1792</v>
      </c>
      <c r="T86" s="1369" t="s">
        <v>1560</v>
      </c>
    </row>
    <row r="87" spans="1:20" ht="14.25">
      <c r="A87" s="1369" t="s">
        <v>582</v>
      </c>
      <c r="B87" s="1369"/>
      <c r="C87" s="1369">
        <v>6</v>
      </c>
      <c r="D87" s="1369">
        <v>22</v>
      </c>
      <c r="E87" s="1369">
        <v>4.3</v>
      </c>
      <c r="F87" s="1369">
        <v>0.7</v>
      </c>
      <c r="G87" s="1369" t="s">
        <v>321</v>
      </c>
      <c r="H87" s="1369" t="s">
        <v>357</v>
      </c>
      <c r="I87" s="1369"/>
      <c r="J87" s="1369"/>
      <c r="K87" s="1369"/>
      <c r="L87" s="1369" t="s">
        <v>534</v>
      </c>
      <c r="M87" s="1369" t="s">
        <v>258</v>
      </c>
      <c r="N87" s="1369">
        <v>8.5</v>
      </c>
      <c r="O87" s="1371">
        <v>5.5</v>
      </c>
      <c r="P87" s="1369">
        <v>3</v>
      </c>
      <c r="Q87" s="1369"/>
      <c r="R87" s="1369"/>
      <c r="S87" s="1369" t="s">
        <v>1792</v>
      </c>
      <c r="T87" s="1369" t="s">
        <v>1774</v>
      </c>
    </row>
    <row r="88" spans="1:20" ht="14.25">
      <c r="A88" s="1369" t="s">
        <v>583</v>
      </c>
      <c r="B88" s="1369"/>
      <c r="C88" s="1369">
        <v>7</v>
      </c>
      <c r="D88" s="1369">
        <v>9</v>
      </c>
      <c r="E88" s="1369">
        <v>5.5</v>
      </c>
      <c r="F88" s="1369">
        <v>0.6</v>
      </c>
      <c r="G88" s="1369" t="s">
        <v>292</v>
      </c>
      <c r="H88" s="1369" t="s">
        <v>357</v>
      </c>
      <c r="I88" s="1369"/>
      <c r="J88" s="1369"/>
      <c r="K88" s="1369"/>
      <c r="L88" s="1369" t="s">
        <v>29</v>
      </c>
      <c r="M88" s="1369" t="s">
        <v>258</v>
      </c>
      <c r="N88" s="1369">
        <v>7</v>
      </c>
      <c r="O88" s="1400">
        <v>7</v>
      </c>
      <c r="P88" s="1369"/>
      <c r="Q88" s="1369"/>
      <c r="R88" s="1369"/>
      <c r="S88" s="1369" t="s">
        <v>1792</v>
      </c>
      <c r="T88" s="1369" t="s">
        <v>1774</v>
      </c>
    </row>
    <row r="89" spans="1:20" ht="14.25">
      <c r="A89" s="1369" t="s">
        <v>582</v>
      </c>
      <c r="B89" s="1369"/>
      <c r="C89" s="1369">
        <v>8</v>
      </c>
      <c r="D89" s="1369">
        <v>27</v>
      </c>
      <c r="E89" s="1369">
        <v>1.4</v>
      </c>
      <c r="F89" s="1369">
        <v>0.9</v>
      </c>
      <c r="G89" s="1369" t="s">
        <v>292</v>
      </c>
      <c r="H89" s="1369" t="s">
        <v>357</v>
      </c>
      <c r="I89" s="1369"/>
      <c r="J89" s="1369"/>
      <c r="K89" s="1369"/>
      <c r="L89" s="1369" t="s">
        <v>27</v>
      </c>
      <c r="M89" s="1369" t="s">
        <v>258</v>
      </c>
      <c r="N89" s="1369">
        <v>14.1</v>
      </c>
      <c r="O89" s="1371">
        <v>12</v>
      </c>
      <c r="P89" s="1369">
        <v>2</v>
      </c>
      <c r="Q89" s="1369"/>
      <c r="R89" s="1369"/>
      <c r="S89" s="1369" t="s">
        <v>1792</v>
      </c>
      <c r="T89" s="1369" t="s">
        <v>1772</v>
      </c>
    </row>
    <row r="90" spans="1:20" ht="14.25">
      <c r="A90" s="1369" t="s">
        <v>584</v>
      </c>
      <c r="B90" s="1369"/>
      <c r="C90" s="1369">
        <v>9</v>
      </c>
      <c r="D90" s="1369">
        <v>8</v>
      </c>
      <c r="E90" s="1369">
        <v>9.1</v>
      </c>
      <c r="F90" s="1369">
        <v>1</v>
      </c>
      <c r="G90" s="1369" t="s">
        <v>292</v>
      </c>
      <c r="H90" s="1369" t="s">
        <v>357</v>
      </c>
      <c r="I90" s="1369"/>
      <c r="J90" s="1369"/>
      <c r="K90" s="1369"/>
      <c r="L90" s="1369" t="s">
        <v>1572</v>
      </c>
      <c r="M90" s="1369" t="s">
        <v>258</v>
      </c>
      <c r="N90" s="1369">
        <v>15.1</v>
      </c>
      <c r="O90" s="1371">
        <v>13</v>
      </c>
      <c r="P90" s="1369">
        <v>2</v>
      </c>
      <c r="Q90" s="1369"/>
      <c r="R90" s="1369"/>
      <c r="S90" s="1369" t="s">
        <v>1792</v>
      </c>
      <c r="T90" s="1369" t="s">
        <v>1560</v>
      </c>
    </row>
    <row r="91" spans="1:20" ht="14.25">
      <c r="A91" s="1369" t="s">
        <v>584</v>
      </c>
      <c r="B91" s="1369"/>
      <c r="C91" s="1369">
        <v>10</v>
      </c>
      <c r="D91" s="1369">
        <v>8</v>
      </c>
      <c r="E91" s="1369">
        <v>8.2</v>
      </c>
      <c r="F91" s="1369">
        <v>1</v>
      </c>
      <c r="G91" s="1369" t="s">
        <v>292</v>
      </c>
      <c r="H91" s="1369" t="s">
        <v>357</v>
      </c>
      <c r="I91" s="1369"/>
      <c r="J91" s="1369"/>
      <c r="K91" s="1369"/>
      <c r="L91" s="1369" t="s">
        <v>27</v>
      </c>
      <c r="M91" s="1369" t="s">
        <v>258</v>
      </c>
      <c r="N91" s="1369">
        <v>14.6</v>
      </c>
      <c r="O91" s="1400">
        <v>12</v>
      </c>
      <c r="P91" s="1369">
        <v>2.5</v>
      </c>
      <c r="Q91" s="1369"/>
      <c r="R91" s="1369"/>
      <c r="S91" s="1369" t="s">
        <v>1792</v>
      </c>
      <c r="T91" s="1369" t="s">
        <v>1566</v>
      </c>
    </row>
    <row r="92" spans="1:20" ht="14.25">
      <c r="A92" s="1369" t="s">
        <v>582</v>
      </c>
      <c r="B92" s="1369"/>
      <c r="C92" s="1369">
        <v>11</v>
      </c>
      <c r="D92" s="1369">
        <v>27</v>
      </c>
      <c r="E92" s="1369">
        <v>1.5</v>
      </c>
      <c r="F92" s="1369">
        <v>0.6</v>
      </c>
      <c r="G92" s="1369" t="s">
        <v>292</v>
      </c>
      <c r="H92" s="1369" t="s">
        <v>357</v>
      </c>
      <c r="I92" s="1369"/>
      <c r="J92" s="1369"/>
      <c r="K92" s="1369"/>
      <c r="L92" s="1369" t="s">
        <v>29</v>
      </c>
      <c r="M92" s="1369" t="s">
        <v>258</v>
      </c>
      <c r="N92" s="1369">
        <v>5</v>
      </c>
      <c r="O92" s="1371">
        <v>5</v>
      </c>
      <c r="P92" s="1369"/>
      <c r="Q92" s="1369"/>
      <c r="R92" s="1369"/>
      <c r="S92" s="1369" t="s">
        <v>1792</v>
      </c>
      <c r="T92" s="1369" t="s">
        <v>1563</v>
      </c>
    </row>
    <row r="93" spans="1:20" ht="14.25">
      <c r="A93" s="1369" t="s">
        <v>584</v>
      </c>
      <c r="B93" s="1369"/>
      <c r="C93" s="1369">
        <v>12</v>
      </c>
      <c r="D93" s="1369">
        <v>8</v>
      </c>
      <c r="E93" s="1369">
        <v>3.3</v>
      </c>
      <c r="F93" s="1369">
        <v>0.9</v>
      </c>
      <c r="G93" s="1369" t="s">
        <v>292</v>
      </c>
      <c r="H93" s="1369" t="s">
        <v>357</v>
      </c>
      <c r="I93" s="1369"/>
      <c r="J93" s="1369"/>
      <c r="K93" s="1369"/>
      <c r="L93" s="1369" t="s">
        <v>27</v>
      </c>
      <c r="M93" s="1369" t="s">
        <v>258</v>
      </c>
      <c r="N93" s="1369">
        <v>13.1</v>
      </c>
      <c r="O93" s="1371">
        <v>11</v>
      </c>
      <c r="P93" s="1369">
        <v>2</v>
      </c>
      <c r="Q93" s="1369"/>
      <c r="R93" s="1369"/>
      <c r="S93" s="1369" t="s">
        <v>1792</v>
      </c>
      <c r="T93" s="1369" t="s">
        <v>1772</v>
      </c>
    </row>
    <row r="94" spans="1:20" ht="14.25">
      <c r="A94" s="1369" t="s">
        <v>583</v>
      </c>
      <c r="B94" s="1369"/>
      <c r="C94" s="1369">
        <v>13</v>
      </c>
      <c r="D94" s="1369">
        <v>18</v>
      </c>
      <c r="E94" s="1369">
        <v>10.1</v>
      </c>
      <c r="F94" s="1369">
        <v>0.6</v>
      </c>
      <c r="G94" s="1369" t="s">
        <v>292</v>
      </c>
      <c r="H94" s="1369" t="s">
        <v>357</v>
      </c>
      <c r="I94" s="1369"/>
      <c r="J94" s="1369"/>
      <c r="K94" s="1369"/>
      <c r="L94" s="1369" t="s">
        <v>27</v>
      </c>
      <c r="M94" s="1369" t="s">
        <v>258</v>
      </c>
      <c r="N94" s="1369">
        <v>5.5</v>
      </c>
      <c r="O94" s="1400">
        <v>4.5</v>
      </c>
      <c r="P94" s="1369">
        <v>1</v>
      </c>
      <c r="Q94" s="1369"/>
      <c r="R94" s="1369"/>
      <c r="S94" s="1369" t="s">
        <v>1792</v>
      </c>
      <c r="T94" s="1369" t="s">
        <v>1560</v>
      </c>
    </row>
    <row r="95" spans="1:20" ht="14.25">
      <c r="A95" s="1369" t="s">
        <v>584</v>
      </c>
      <c r="B95" s="1369"/>
      <c r="C95" s="1369">
        <v>14</v>
      </c>
      <c r="D95" s="1369">
        <v>8</v>
      </c>
      <c r="E95" s="1369">
        <v>3.1</v>
      </c>
      <c r="F95" s="1369">
        <v>0.8</v>
      </c>
      <c r="G95" s="1369" t="s">
        <v>321</v>
      </c>
      <c r="H95" s="1369" t="s">
        <v>357</v>
      </c>
      <c r="I95" s="1369"/>
      <c r="J95" s="1369"/>
      <c r="K95" s="1369"/>
      <c r="L95" s="1369" t="s">
        <v>27</v>
      </c>
      <c r="M95" s="1369" t="s">
        <v>258</v>
      </c>
      <c r="N95" s="1369">
        <v>8</v>
      </c>
      <c r="O95" s="1371">
        <v>7</v>
      </c>
      <c r="P95" s="1369">
        <v>1</v>
      </c>
      <c r="Q95" s="1369"/>
      <c r="R95" s="1369"/>
      <c r="S95" s="1369" t="s">
        <v>1792</v>
      </c>
      <c r="T95" s="1369" t="s">
        <v>1560</v>
      </c>
    </row>
    <row r="96" spans="1:20" ht="14.25">
      <c r="A96" s="1369" t="s">
        <v>584</v>
      </c>
      <c r="B96" s="1369"/>
      <c r="C96" s="1369">
        <v>15</v>
      </c>
      <c r="D96" s="1369">
        <v>8</v>
      </c>
      <c r="E96" s="1369">
        <v>8.5</v>
      </c>
      <c r="F96" s="1369">
        <v>0.8</v>
      </c>
      <c r="G96" s="1369" t="s">
        <v>321</v>
      </c>
      <c r="H96" s="1369" t="s">
        <v>357</v>
      </c>
      <c r="I96" s="1369"/>
      <c r="J96" s="1369"/>
      <c r="K96" s="1369"/>
      <c r="L96" s="1369" t="s">
        <v>534</v>
      </c>
      <c r="M96" s="1369" t="s">
        <v>258</v>
      </c>
      <c r="N96" s="1369">
        <v>8.2</v>
      </c>
      <c r="O96" s="1371">
        <v>7</v>
      </c>
      <c r="P96" s="1369">
        <v>1.2</v>
      </c>
      <c r="Q96" s="1369"/>
      <c r="R96" s="1369"/>
      <c r="S96" s="1369" t="s">
        <v>1792</v>
      </c>
      <c r="T96" s="1369" t="s">
        <v>1560</v>
      </c>
    </row>
    <row r="97" spans="1:20" ht="14.25">
      <c r="A97" s="1369" t="s">
        <v>584</v>
      </c>
      <c r="B97" s="1369"/>
      <c r="C97" s="1369">
        <v>16</v>
      </c>
      <c r="D97" s="1369">
        <v>8</v>
      </c>
      <c r="E97" s="1369">
        <v>8.4</v>
      </c>
      <c r="F97" s="1369">
        <v>0.9</v>
      </c>
      <c r="G97" s="1369" t="s">
        <v>321</v>
      </c>
      <c r="H97" s="1369" t="s">
        <v>357</v>
      </c>
      <c r="I97" s="1369"/>
      <c r="J97" s="1369"/>
      <c r="K97" s="1369"/>
      <c r="L97" s="1369" t="s">
        <v>27</v>
      </c>
      <c r="M97" s="1369" t="s">
        <v>258</v>
      </c>
      <c r="N97" s="1369">
        <v>14.6</v>
      </c>
      <c r="O97" s="1371">
        <v>12</v>
      </c>
      <c r="P97" s="1369">
        <v>2.5</v>
      </c>
      <c r="Q97" s="1369"/>
      <c r="R97" s="1369"/>
      <c r="S97" s="1369" t="s">
        <v>1792</v>
      </c>
      <c r="T97" s="1369" t="s">
        <v>1774</v>
      </c>
    </row>
    <row r="98" spans="1:20" ht="14.25">
      <c r="A98" s="1369" t="s">
        <v>584</v>
      </c>
      <c r="B98" s="1369"/>
      <c r="C98" s="1369">
        <v>17</v>
      </c>
      <c r="D98" s="1369">
        <v>8</v>
      </c>
      <c r="E98" s="1369">
        <v>8.3</v>
      </c>
      <c r="F98" s="1369">
        <v>1</v>
      </c>
      <c r="G98" s="1369" t="s">
        <v>321</v>
      </c>
      <c r="H98" s="1369" t="s">
        <v>357</v>
      </c>
      <c r="I98" s="1369"/>
      <c r="J98" s="1369"/>
      <c r="K98" s="1369"/>
      <c r="L98" s="1369" t="s">
        <v>27</v>
      </c>
      <c r="M98" s="1369" t="s">
        <v>258</v>
      </c>
      <c r="N98" s="1369">
        <v>12.6</v>
      </c>
      <c r="O98" s="1371">
        <v>10</v>
      </c>
      <c r="P98" s="1369">
        <v>2.5</v>
      </c>
      <c r="Q98" s="1369"/>
      <c r="R98" s="1369"/>
      <c r="S98" s="1369" t="s">
        <v>1792</v>
      </c>
      <c r="T98" s="1369" t="s">
        <v>1772</v>
      </c>
    </row>
    <row r="99" spans="1:20" ht="14.25">
      <c r="A99" s="1369" t="s">
        <v>249</v>
      </c>
      <c r="B99" s="1369"/>
      <c r="C99" s="1369"/>
      <c r="D99" s="1369"/>
      <c r="E99" s="1369"/>
      <c r="F99" s="1369">
        <v>14</v>
      </c>
      <c r="G99" s="1369"/>
      <c r="H99" s="1369"/>
      <c r="I99" s="1369"/>
      <c r="J99" s="1369"/>
      <c r="K99" s="1369"/>
      <c r="L99" s="1369"/>
      <c r="M99" s="1369"/>
      <c r="N99" s="1369">
        <v>182.63</v>
      </c>
      <c r="O99" s="1371">
        <v>151</v>
      </c>
      <c r="P99" s="1369">
        <v>28.6</v>
      </c>
      <c r="Q99" s="1369">
        <v>2</v>
      </c>
      <c r="R99" s="1369"/>
      <c r="S99" s="1369">
        <v>0.34</v>
      </c>
      <c r="T99" s="1369">
        <v>2.1</v>
      </c>
    </row>
    <row r="100" spans="1:20" ht="14.25">
      <c r="A100" s="1369" t="s">
        <v>204</v>
      </c>
      <c r="B100" s="1369"/>
      <c r="C100" s="1369"/>
      <c r="D100" s="1369"/>
      <c r="E100" s="1369"/>
      <c r="F100" s="1369">
        <v>40.2</v>
      </c>
      <c r="G100" s="1369"/>
      <c r="H100" s="1369"/>
      <c r="I100" s="1369"/>
      <c r="J100" s="1369"/>
      <c r="K100" s="1369"/>
      <c r="L100" s="1369"/>
      <c r="M100" s="1369"/>
      <c r="N100" s="1369">
        <v>571.6</v>
      </c>
      <c r="O100" s="1371">
        <v>438.7</v>
      </c>
      <c r="P100" s="1369">
        <v>79.5</v>
      </c>
      <c r="Q100" s="1369">
        <v>35.4</v>
      </c>
      <c r="R100" s="1369"/>
      <c r="S100" s="1369">
        <v>1.1</v>
      </c>
      <c r="T100" s="1369">
        <v>16.9</v>
      </c>
    </row>
    <row r="101" spans="1:20" ht="14.25">
      <c r="A101" s="1523"/>
      <c r="B101" s="1523"/>
      <c r="C101" s="1523"/>
      <c r="D101" s="1523"/>
      <c r="E101" s="1523"/>
      <c r="F101" s="1523"/>
      <c r="G101" s="1523"/>
      <c r="H101" s="1523"/>
      <c r="I101" s="1523"/>
      <c r="J101" s="1523"/>
      <c r="K101" s="1523"/>
      <c r="L101" s="1523"/>
      <c r="M101" s="1522"/>
      <c r="N101" s="1522"/>
      <c r="O101" s="1522"/>
      <c r="P101" s="1522"/>
      <c r="Q101" s="1522"/>
      <c r="R101" s="1523"/>
      <c r="S101" s="1523"/>
      <c r="T101" s="1523"/>
    </row>
    <row r="102" spans="1:20" ht="14.25">
      <c r="A102" s="1523"/>
      <c r="B102" s="1523"/>
      <c r="C102" s="1523"/>
      <c r="D102" s="1523"/>
      <c r="E102" s="1522" t="s">
        <v>1806</v>
      </c>
      <c r="F102" s="1523"/>
      <c r="G102" s="1523"/>
      <c r="H102" s="1523"/>
      <c r="I102" s="1523"/>
      <c r="J102" s="1523"/>
      <c r="K102" s="1523"/>
      <c r="L102" s="1523"/>
      <c r="M102" s="1523"/>
      <c r="N102" s="1523"/>
      <c r="O102" s="1523"/>
      <c r="P102" s="1523"/>
      <c r="Q102" s="1523"/>
      <c r="R102" s="1523"/>
      <c r="S102" s="1523"/>
      <c r="T102" s="1523"/>
    </row>
  </sheetData>
  <sheetProtection/>
  <mergeCells count="51">
    <mergeCell ref="A10:B16"/>
    <mergeCell ref="C10:C16"/>
    <mergeCell ref="D10:D16"/>
    <mergeCell ref="E10:E16"/>
    <mergeCell ref="F10:F16"/>
    <mergeCell ref="G10:G16"/>
    <mergeCell ref="K34:K40"/>
    <mergeCell ref="O11:T11"/>
    <mergeCell ref="O12:O16"/>
    <mergeCell ref="P12:P16"/>
    <mergeCell ref="Q12:Q16"/>
    <mergeCell ref="R12:R16"/>
    <mergeCell ref="M10:M16"/>
    <mergeCell ref="N10:T10"/>
    <mergeCell ref="K10:K16"/>
    <mergeCell ref="L10:L16"/>
    <mergeCell ref="I11:I16"/>
    <mergeCell ref="J11:J16"/>
    <mergeCell ref="N11:N16"/>
    <mergeCell ref="H10:H16"/>
    <mergeCell ref="I10:J10"/>
    <mergeCell ref="S12:S16"/>
    <mergeCell ref="T12:T16"/>
    <mergeCell ref="U12:U16"/>
    <mergeCell ref="A18:T18"/>
    <mergeCell ref="A34:B40"/>
    <mergeCell ref="C34:C40"/>
    <mergeCell ref="D34:D40"/>
    <mergeCell ref="E34:E40"/>
    <mergeCell ref="F34:F40"/>
    <mergeCell ref="G34:G40"/>
    <mergeCell ref="H34:H40"/>
    <mergeCell ref="I34:J34"/>
    <mergeCell ref="L34:L40"/>
    <mergeCell ref="M34:M40"/>
    <mergeCell ref="N34:T34"/>
    <mergeCell ref="I35:I40"/>
    <mergeCell ref="J35:J40"/>
    <mergeCell ref="N35:N40"/>
    <mergeCell ref="O35:T35"/>
    <mergeCell ref="O36:O40"/>
    <mergeCell ref="P36:P40"/>
    <mergeCell ref="A59:T59"/>
    <mergeCell ref="A7:U7"/>
    <mergeCell ref="A6:U6"/>
    <mergeCell ref="Q36:Q40"/>
    <mergeCell ref="R36:R40"/>
    <mergeCell ref="S36:S40"/>
    <mergeCell ref="T36:T40"/>
    <mergeCell ref="A42:T42"/>
    <mergeCell ref="A50:T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Z48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15.7109375" style="0" customWidth="1"/>
    <col min="2" max="2" width="6.140625" style="0" customWidth="1"/>
    <col min="3" max="4" width="7.00390625" style="0" customWidth="1"/>
    <col min="5" max="5" width="6.8515625" style="0" customWidth="1"/>
    <col min="6" max="6" width="12.00390625" style="0" customWidth="1"/>
    <col min="8" max="9" width="11.7109375" style="0" customWidth="1"/>
    <col min="10" max="10" width="8.57421875" style="0" customWidth="1"/>
    <col min="11" max="11" width="22.57421875" style="0" customWidth="1"/>
    <col min="12" max="13" width="6.57421875" style="0" customWidth="1"/>
    <col min="14" max="14" width="6.7109375" style="0" customWidth="1"/>
    <col min="15" max="15" width="6.140625" style="0" customWidth="1"/>
    <col min="16" max="16" width="6.57421875" style="0" customWidth="1"/>
    <col min="17" max="20" width="6.7109375" style="0" customWidth="1"/>
    <col min="21" max="21" width="6.00390625" style="0" customWidth="1"/>
    <col min="22" max="22" width="6.140625" style="0" customWidth="1"/>
    <col min="23" max="23" width="5.8515625" style="0" customWidth="1"/>
    <col min="24" max="24" width="5.7109375" style="0" customWidth="1"/>
    <col min="25" max="25" width="6.28125" style="0" customWidth="1"/>
    <col min="26" max="26" width="6.421875" style="0" customWidth="1"/>
  </cols>
  <sheetData>
    <row r="1" spans="1:26" ht="18">
      <c r="A1" s="2249" t="s">
        <v>221</v>
      </c>
      <c r="B1" s="2249"/>
      <c r="C1" s="2249"/>
      <c r="D1" s="2249"/>
      <c r="E1" s="2249"/>
      <c r="F1" s="2249"/>
      <c r="G1" s="2249"/>
      <c r="H1" s="2249"/>
      <c r="I1" s="2249"/>
      <c r="J1" s="2249"/>
      <c r="K1" s="2249"/>
      <c r="L1" s="2249"/>
      <c r="M1" s="2249"/>
      <c r="N1" s="2249"/>
      <c r="O1" s="2249"/>
      <c r="P1" s="2249"/>
      <c r="Q1" s="2249"/>
      <c r="R1" s="2249"/>
      <c r="S1" s="2249"/>
      <c r="T1" s="2249"/>
      <c r="U1" s="2249"/>
      <c r="V1" s="2249"/>
      <c r="W1" s="2249"/>
      <c r="X1" s="2249"/>
      <c r="Y1" s="2249"/>
      <c r="Z1" s="2249"/>
    </row>
    <row r="2" spans="1:26" ht="18">
      <c r="A2" s="2250" t="s">
        <v>2088</v>
      </c>
      <c r="B2" s="2250"/>
      <c r="C2" s="2250"/>
      <c r="D2" s="2250"/>
      <c r="E2" s="2250"/>
      <c r="F2" s="2250"/>
      <c r="G2" s="2250"/>
      <c r="H2" s="2250"/>
      <c r="I2" s="2250"/>
      <c r="J2" s="2250"/>
      <c r="K2" s="2250"/>
      <c r="L2" s="2250"/>
      <c r="M2" s="2250"/>
      <c r="N2" s="2250"/>
      <c r="O2" s="2250"/>
      <c r="P2" s="2250"/>
      <c r="Q2" s="2250"/>
      <c r="R2" s="2250"/>
      <c r="S2" s="2250"/>
      <c r="T2" s="2250"/>
      <c r="U2" s="2250"/>
      <c r="V2" s="2250"/>
      <c r="W2" s="2250"/>
      <c r="X2" s="2250"/>
      <c r="Y2" s="2250"/>
      <c r="Z2" s="2250"/>
    </row>
    <row r="3" spans="1:26" ht="15">
      <c r="A3" s="2251" t="s">
        <v>222</v>
      </c>
      <c r="B3" s="2251"/>
      <c r="C3" s="2251"/>
      <c r="D3" s="2251"/>
      <c r="E3" s="2251"/>
      <c r="F3" s="2251"/>
      <c r="G3" s="2251"/>
      <c r="H3" s="2251"/>
      <c r="I3" s="2251"/>
      <c r="J3" s="2251"/>
      <c r="K3" s="2251"/>
      <c r="L3" s="2251"/>
      <c r="M3" s="2251"/>
      <c r="N3" s="2251"/>
      <c r="O3" s="2251"/>
      <c r="P3" s="2251"/>
      <c r="Q3" s="2251"/>
      <c r="R3" s="2251"/>
      <c r="S3" s="2251"/>
      <c r="T3" s="2251"/>
      <c r="U3" s="2251"/>
      <c r="V3" s="2251"/>
      <c r="W3" s="2251"/>
      <c r="X3" s="2251"/>
      <c r="Y3" s="35"/>
      <c r="Z3" s="35"/>
    </row>
    <row r="4" spans="1:26" ht="15" customHeight="1">
      <c r="A4" s="77"/>
      <c r="B4" s="78"/>
      <c r="C4" s="78"/>
      <c r="D4" s="78"/>
      <c r="E4" s="78"/>
      <c r="F4" s="77"/>
      <c r="G4" s="78"/>
      <c r="H4" s="79"/>
      <c r="I4" s="80"/>
      <c r="J4" s="78"/>
      <c r="K4" s="78"/>
      <c r="L4" s="2252" t="s">
        <v>223</v>
      </c>
      <c r="M4" s="2253"/>
      <c r="N4" s="2253"/>
      <c r="O4" s="2253"/>
      <c r="P4" s="2253"/>
      <c r="Q4" s="2253"/>
      <c r="R4" s="2253"/>
      <c r="S4" s="2253"/>
      <c r="T4" s="2253"/>
      <c r="U4" s="2252" t="s">
        <v>224</v>
      </c>
      <c r="V4" s="2253"/>
      <c r="W4" s="2253"/>
      <c r="X4" s="2253"/>
      <c r="Y4" s="2253"/>
      <c r="Z4" s="2254"/>
    </row>
    <row r="5" spans="1:26" ht="15" customHeight="1">
      <c r="A5" s="81" t="s">
        <v>225</v>
      </c>
      <c r="B5" s="81" t="s">
        <v>226</v>
      </c>
      <c r="C5" s="81" t="s">
        <v>226</v>
      </c>
      <c r="D5" s="81" t="s">
        <v>227</v>
      </c>
      <c r="E5" s="81" t="s">
        <v>228</v>
      </c>
      <c r="F5" s="81" t="s">
        <v>229</v>
      </c>
      <c r="G5" s="81" t="s">
        <v>230</v>
      </c>
      <c r="H5" s="2257" t="s">
        <v>155</v>
      </c>
      <c r="I5" s="2259"/>
      <c r="J5" s="81" t="s">
        <v>231</v>
      </c>
      <c r="K5" s="81" t="s">
        <v>157</v>
      </c>
      <c r="L5" s="2264" t="s">
        <v>232</v>
      </c>
      <c r="M5" s="2265"/>
      <c r="N5" s="2265"/>
      <c r="O5" s="2265"/>
      <c r="P5" s="2265"/>
      <c r="Q5" s="2265"/>
      <c r="R5" s="2265"/>
      <c r="S5" s="2265"/>
      <c r="T5" s="2265"/>
      <c r="U5" s="2264" t="s">
        <v>233</v>
      </c>
      <c r="V5" s="2265"/>
      <c r="W5" s="2265"/>
      <c r="X5" s="2265"/>
      <c r="Y5" s="2265"/>
      <c r="Z5" s="2266"/>
    </row>
    <row r="6" spans="1:26" ht="15" customHeight="1">
      <c r="A6" s="83"/>
      <c r="B6" s="81" t="s">
        <v>234</v>
      </c>
      <c r="C6" s="81" t="s">
        <v>235</v>
      </c>
      <c r="D6" s="81" t="s">
        <v>236</v>
      </c>
      <c r="E6" s="81" t="s">
        <v>237</v>
      </c>
      <c r="F6" s="83"/>
      <c r="G6" s="81" t="s">
        <v>238</v>
      </c>
      <c r="H6" s="84" t="s">
        <v>239</v>
      </c>
      <c r="I6" s="84" t="s">
        <v>240</v>
      </c>
      <c r="J6" s="81" t="s">
        <v>241</v>
      </c>
      <c r="K6" s="81" t="s">
        <v>242</v>
      </c>
      <c r="L6" s="2267"/>
      <c r="M6" s="2268"/>
      <c r="N6" s="2268"/>
      <c r="O6" s="2268"/>
      <c r="P6" s="2268"/>
      <c r="Q6" s="2268"/>
      <c r="R6" s="2268"/>
      <c r="S6" s="2268"/>
      <c r="T6" s="2268"/>
      <c r="U6" s="2264" t="s">
        <v>243</v>
      </c>
      <c r="V6" s="2265"/>
      <c r="W6" s="2265"/>
      <c r="X6" s="2265"/>
      <c r="Y6" s="2265"/>
      <c r="Z6" s="2266"/>
    </row>
    <row r="7" spans="1:26" s="44" customFormat="1" ht="15" customHeight="1">
      <c r="A7" s="83"/>
      <c r="B7" s="83"/>
      <c r="C7" s="83"/>
      <c r="D7" s="83"/>
      <c r="E7" s="81" t="s">
        <v>244</v>
      </c>
      <c r="F7" s="83"/>
      <c r="G7" s="81" t="s">
        <v>245</v>
      </c>
      <c r="H7" s="81" t="s">
        <v>246</v>
      </c>
      <c r="I7" s="81" t="s">
        <v>247</v>
      </c>
      <c r="J7" s="81" t="s">
        <v>248</v>
      </c>
      <c r="K7" s="81"/>
      <c r="L7" s="82" t="s">
        <v>249</v>
      </c>
      <c r="M7" s="2255" t="s">
        <v>250</v>
      </c>
      <c r="N7" s="2256"/>
      <c r="O7" s="2256"/>
      <c r="P7" s="2256"/>
      <c r="Q7" s="2256"/>
      <c r="R7" s="2256"/>
      <c r="S7" s="2256"/>
      <c r="T7" s="2256"/>
      <c r="U7" s="2257" t="s">
        <v>251</v>
      </c>
      <c r="V7" s="2258"/>
      <c r="W7" s="2258"/>
      <c r="X7" s="2258"/>
      <c r="Y7" s="2258"/>
      <c r="Z7" s="2259"/>
    </row>
    <row r="8" spans="1:26" ht="14.25">
      <c r="A8" s="83"/>
      <c r="B8" s="83"/>
      <c r="C8" s="83"/>
      <c r="D8" s="83"/>
      <c r="E8" s="81" t="s">
        <v>252</v>
      </c>
      <c r="F8" s="83"/>
      <c r="G8" s="81" t="s">
        <v>253</v>
      </c>
      <c r="H8" s="81" t="s">
        <v>254</v>
      </c>
      <c r="I8" s="81" t="s">
        <v>255</v>
      </c>
      <c r="J8" s="85"/>
      <c r="K8" s="81"/>
      <c r="L8" s="82" t="s">
        <v>256</v>
      </c>
      <c r="M8" s="77"/>
      <c r="N8" s="77"/>
      <c r="O8" s="77"/>
      <c r="P8" s="77"/>
      <c r="Q8" s="77"/>
      <c r="R8" s="77"/>
      <c r="S8" s="77"/>
      <c r="T8" s="77"/>
      <c r="U8" s="81" t="s">
        <v>257</v>
      </c>
      <c r="V8" s="81"/>
      <c r="W8" s="81"/>
      <c r="X8" s="81"/>
      <c r="Y8" s="86"/>
      <c r="Z8" s="87"/>
    </row>
    <row r="9" spans="1:26" ht="14.25">
      <c r="A9" s="83"/>
      <c r="B9" s="83"/>
      <c r="C9" s="83"/>
      <c r="D9" s="83"/>
      <c r="E9" s="83"/>
      <c r="F9" s="83"/>
      <c r="G9" s="83"/>
      <c r="H9" s="83"/>
      <c r="I9" s="83"/>
      <c r="J9" s="83"/>
      <c r="K9" s="81"/>
      <c r="L9" s="88"/>
      <c r="M9" s="81" t="s">
        <v>258</v>
      </c>
      <c r="N9" s="81" t="s">
        <v>259</v>
      </c>
      <c r="O9" s="81" t="s">
        <v>260</v>
      </c>
      <c r="P9" s="81" t="s">
        <v>261</v>
      </c>
      <c r="Q9" s="81" t="s">
        <v>262</v>
      </c>
      <c r="R9" s="81" t="s">
        <v>263</v>
      </c>
      <c r="S9" s="81" t="s">
        <v>264</v>
      </c>
      <c r="T9" s="81" t="s">
        <v>265</v>
      </c>
      <c r="U9" s="81" t="s">
        <v>266</v>
      </c>
      <c r="V9" s="81" t="s">
        <v>258</v>
      </c>
      <c r="W9" s="81" t="s">
        <v>261</v>
      </c>
      <c r="X9" s="81" t="s">
        <v>260</v>
      </c>
      <c r="Y9" s="81" t="s">
        <v>262</v>
      </c>
      <c r="Z9" s="81" t="s">
        <v>263</v>
      </c>
    </row>
    <row r="10" spans="1:26" ht="14.25">
      <c r="A10" s="89">
        <v>1</v>
      </c>
      <c r="B10" s="89">
        <v>2</v>
      </c>
      <c r="C10" s="89">
        <v>3</v>
      </c>
      <c r="D10" s="89">
        <v>4</v>
      </c>
      <c r="E10" s="89">
        <v>5</v>
      </c>
      <c r="F10" s="89">
        <v>6</v>
      </c>
      <c r="G10" s="89">
        <v>7</v>
      </c>
      <c r="H10" s="89">
        <v>8</v>
      </c>
      <c r="I10" s="89">
        <v>9</v>
      </c>
      <c r="J10" s="89">
        <v>10</v>
      </c>
      <c r="K10" s="90">
        <v>11</v>
      </c>
      <c r="L10" s="89">
        <v>12</v>
      </c>
      <c r="M10" s="89">
        <v>13</v>
      </c>
      <c r="N10" s="89">
        <v>14</v>
      </c>
      <c r="O10" s="89">
        <v>15</v>
      </c>
      <c r="P10" s="89">
        <v>16</v>
      </c>
      <c r="Q10" s="89">
        <v>17</v>
      </c>
      <c r="R10" s="89">
        <v>18</v>
      </c>
      <c r="S10" s="89">
        <v>19</v>
      </c>
      <c r="T10" s="89">
        <v>20</v>
      </c>
      <c r="U10" s="89">
        <v>21</v>
      </c>
      <c r="V10" s="89">
        <v>22</v>
      </c>
      <c r="W10" s="91">
        <v>23</v>
      </c>
      <c r="X10" s="91">
        <v>24</v>
      </c>
      <c r="Y10" s="91">
        <v>25</v>
      </c>
      <c r="Z10" s="91">
        <v>26</v>
      </c>
    </row>
    <row r="11" spans="1:26" ht="18">
      <c r="A11" s="92"/>
      <c r="B11" s="92"/>
      <c r="C11" s="92"/>
      <c r="D11" s="92"/>
      <c r="E11" s="92"/>
      <c r="F11" s="92"/>
      <c r="G11" s="2260" t="s">
        <v>267</v>
      </c>
      <c r="H11" s="2260"/>
      <c r="I11" s="2260"/>
      <c r="J11" s="2260"/>
      <c r="K11" s="2260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3"/>
    </row>
    <row r="12" spans="1:26" ht="14.25">
      <c r="A12" s="46" t="s">
        <v>268</v>
      </c>
      <c r="B12" s="73">
        <v>13</v>
      </c>
      <c r="C12" s="75" t="s">
        <v>318</v>
      </c>
      <c r="D12" s="74">
        <v>0.5</v>
      </c>
      <c r="E12" s="46" t="s">
        <v>258</v>
      </c>
      <c r="F12" s="46" t="s">
        <v>169</v>
      </c>
      <c r="G12" s="46" t="s">
        <v>1746</v>
      </c>
      <c r="H12" s="46" t="s">
        <v>984</v>
      </c>
      <c r="I12" s="46" t="s">
        <v>984</v>
      </c>
      <c r="J12" s="47" t="s">
        <v>982</v>
      </c>
      <c r="K12" s="46" t="s">
        <v>1747</v>
      </c>
      <c r="L12" s="882">
        <f>SUM(M12:T12)</f>
        <v>2525</v>
      </c>
      <c r="M12" s="883">
        <v>2188</v>
      </c>
      <c r="N12" s="881">
        <v>312</v>
      </c>
      <c r="O12" s="881">
        <v>0</v>
      </c>
      <c r="P12" s="881">
        <v>0</v>
      </c>
      <c r="Q12" s="881">
        <v>25</v>
      </c>
      <c r="R12" s="881">
        <v>0</v>
      </c>
      <c r="S12" s="884">
        <v>0</v>
      </c>
      <c r="T12" s="881">
        <v>0</v>
      </c>
      <c r="U12" s="885">
        <f>SUM(V12:Z12)</f>
        <v>3400</v>
      </c>
      <c r="V12" s="881">
        <v>2380</v>
      </c>
      <c r="W12" s="881">
        <v>1020</v>
      </c>
      <c r="X12" s="881">
        <v>0</v>
      </c>
      <c r="Y12" s="881">
        <v>0</v>
      </c>
      <c r="Z12" s="881">
        <v>0</v>
      </c>
    </row>
    <row r="13" spans="1:26" ht="14.25">
      <c r="A13" s="45" t="s">
        <v>271</v>
      </c>
      <c r="B13" s="45"/>
      <c r="C13" s="49"/>
      <c r="D13" s="1452">
        <f>SUM(D12:D12)</f>
        <v>0.5</v>
      </c>
      <c r="E13" s="46"/>
      <c r="F13" s="45"/>
      <c r="G13" s="46"/>
      <c r="H13" s="46"/>
      <c r="I13" s="46"/>
      <c r="J13" s="47"/>
      <c r="K13" s="45"/>
      <c r="L13" s="886">
        <f aca="true" t="shared" si="0" ref="L13:T13">SUM(L12:L12)</f>
        <v>2525</v>
      </c>
      <c r="M13" s="1453">
        <f t="shared" si="0"/>
        <v>2188</v>
      </c>
      <c r="N13" s="1453">
        <f t="shared" si="0"/>
        <v>312</v>
      </c>
      <c r="O13" s="1453">
        <f t="shared" si="0"/>
        <v>0</v>
      </c>
      <c r="P13" s="1453">
        <f t="shared" si="0"/>
        <v>0</v>
      </c>
      <c r="Q13" s="1453">
        <f t="shared" si="0"/>
        <v>25</v>
      </c>
      <c r="R13" s="1453">
        <f t="shared" si="0"/>
        <v>0</v>
      </c>
      <c r="S13" s="886">
        <f t="shared" si="0"/>
        <v>0</v>
      </c>
      <c r="T13" s="886">
        <f t="shared" si="0"/>
        <v>0</v>
      </c>
      <c r="U13" s="1454" t="s">
        <v>1748</v>
      </c>
      <c r="V13" s="886" t="s">
        <v>1748</v>
      </c>
      <c r="W13" s="886" t="s">
        <v>1748</v>
      </c>
      <c r="X13" s="886" t="s">
        <v>1748</v>
      </c>
      <c r="Y13" s="886" t="s">
        <v>1748</v>
      </c>
      <c r="Z13" s="886" t="s">
        <v>1748</v>
      </c>
    </row>
    <row r="14" spans="1:26" ht="14.25">
      <c r="A14" s="46" t="s">
        <v>987</v>
      </c>
      <c r="B14" s="46">
        <v>12</v>
      </c>
      <c r="C14" s="826" t="s">
        <v>994</v>
      </c>
      <c r="D14" s="887">
        <v>0.4</v>
      </c>
      <c r="E14" s="46" t="s">
        <v>258</v>
      </c>
      <c r="F14" s="46" t="s">
        <v>292</v>
      </c>
      <c r="G14" s="46" t="s">
        <v>1746</v>
      </c>
      <c r="H14" s="46" t="s">
        <v>1749</v>
      </c>
      <c r="I14" s="46" t="s">
        <v>1749</v>
      </c>
      <c r="J14" s="47" t="s">
        <v>982</v>
      </c>
      <c r="K14" s="46" t="s">
        <v>1747</v>
      </c>
      <c r="L14" s="888">
        <f>SUM(M14:T14)</f>
        <v>2020</v>
      </c>
      <c r="M14" s="900">
        <v>1750</v>
      </c>
      <c r="N14" s="901">
        <v>250</v>
      </c>
      <c r="O14" s="901">
        <v>0</v>
      </c>
      <c r="P14" s="901">
        <v>0</v>
      </c>
      <c r="Q14" s="901">
        <v>20</v>
      </c>
      <c r="R14" s="901">
        <v>0</v>
      </c>
      <c r="S14" s="902">
        <v>0</v>
      </c>
      <c r="T14" s="902">
        <v>0</v>
      </c>
      <c r="U14" s="903">
        <f>SUM(V14:Z14)</f>
        <v>1500</v>
      </c>
      <c r="V14" s="904">
        <v>1400</v>
      </c>
      <c r="W14" s="904">
        <v>100</v>
      </c>
      <c r="X14" s="888">
        <v>0</v>
      </c>
      <c r="Y14" s="904">
        <v>0</v>
      </c>
      <c r="Z14" s="888">
        <v>0</v>
      </c>
    </row>
    <row r="15" spans="1:26" ht="14.25">
      <c r="A15" s="46"/>
      <c r="B15" s="46">
        <v>17</v>
      </c>
      <c r="C15" s="826" t="s">
        <v>793</v>
      </c>
      <c r="D15" s="887">
        <v>0.2</v>
      </c>
      <c r="E15" s="46" t="s">
        <v>258</v>
      </c>
      <c r="F15" s="46" t="s">
        <v>292</v>
      </c>
      <c r="G15" s="46" t="s">
        <v>1746</v>
      </c>
      <c r="H15" s="46" t="s">
        <v>985</v>
      </c>
      <c r="I15" s="46" t="s">
        <v>985</v>
      </c>
      <c r="J15" s="47" t="s">
        <v>982</v>
      </c>
      <c r="K15" s="46" t="s">
        <v>1747</v>
      </c>
      <c r="L15" s="888">
        <f>SUM(M15:T15)</f>
        <v>1010</v>
      </c>
      <c r="M15" s="900">
        <v>875</v>
      </c>
      <c r="N15" s="901">
        <v>125</v>
      </c>
      <c r="O15" s="901">
        <v>0</v>
      </c>
      <c r="P15" s="901">
        <v>0</v>
      </c>
      <c r="Q15" s="901">
        <v>10</v>
      </c>
      <c r="R15" s="901">
        <v>0</v>
      </c>
      <c r="S15" s="902">
        <v>0</v>
      </c>
      <c r="T15" s="902">
        <v>0</v>
      </c>
      <c r="U15" s="903">
        <f>SUM(V15:Z15)</f>
        <v>1575</v>
      </c>
      <c r="V15" s="904">
        <v>625</v>
      </c>
      <c r="W15" s="904">
        <v>950</v>
      </c>
      <c r="X15" s="888">
        <v>0</v>
      </c>
      <c r="Y15" s="904">
        <v>0</v>
      </c>
      <c r="Z15" s="888">
        <v>0</v>
      </c>
    </row>
    <row r="16" spans="1:26" ht="14.25">
      <c r="A16" s="45" t="s">
        <v>249</v>
      </c>
      <c r="B16" s="45"/>
      <c r="C16" s="49"/>
      <c r="D16" s="1452">
        <f>SUM(D14:D15)</f>
        <v>0.6000000000000001</v>
      </c>
      <c r="E16" s="46"/>
      <c r="F16" s="45"/>
      <c r="G16" s="46"/>
      <c r="H16" s="46"/>
      <c r="I16" s="46"/>
      <c r="J16" s="47"/>
      <c r="K16" s="45"/>
      <c r="L16" s="886">
        <f>SUM(L14:L15)</f>
        <v>3030</v>
      </c>
      <c r="M16" s="1453">
        <f>SUM(M14)</f>
        <v>1750</v>
      </c>
      <c r="N16" s="1455">
        <v>0</v>
      </c>
      <c r="O16" s="1455">
        <v>0</v>
      </c>
      <c r="P16" s="1455">
        <v>0</v>
      </c>
      <c r="Q16" s="1455">
        <f>SUM(Q14:Q15)</f>
        <v>30</v>
      </c>
      <c r="R16" s="1455">
        <v>0</v>
      </c>
      <c r="S16" s="1456">
        <v>0</v>
      </c>
      <c r="T16" s="1456">
        <v>0</v>
      </c>
      <c r="U16" s="1454" t="s">
        <v>1748</v>
      </c>
      <c r="V16" s="886" t="s">
        <v>1748</v>
      </c>
      <c r="W16" s="886" t="s">
        <v>1748</v>
      </c>
      <c r="X16" s="886" t="s">
        <v>1748</v>
      </c>
      <c r="Y16" s="886" t="s">
        <v>1748</v>
      </c>
      <c r="Z16" s="886" t="s">
        <v>1748</v>
      </c>
    </row>
    <row r="17" spans="1:26" ht="18">
      <c r="A17" s="1470" t="s">
        <v>278</v>
      </c>
      <c r="B17" s="1470"/>
      <c r="C17" s="1470"/>
      <c r="D17" s="1471">
        <f>SUM(D13+D16)</f>
        <v>1.1</v>
      </c>
      <c r="E17" s="1457"/>
      <c r="F17" s="1457"/>
      <c r="G17" s="1457"/>
      <c r="H17" s="1457"/>
      <c r="I17" s="1457"/>
      <c r="J17" s="1457"/>
      <c r="K17" s="1457"/>
      <c r="L17" s="1458">
        <f>L13+L16</f>
        <v>5555</v>
      </c>
      <c r="M17" s="1458">
        <f>M13+M16</f>
        <v>3938</v>
      </c>
      <c r="N17" s="1458">
        <f>N13+N16</f>
        <v>312</v>
      </c>
      <c r="O17" s="1458">
        <f>SUM(O13)</f>
        <v>0</v>
      </c>
      <c r="P17" s="1458">
        <f>O13+P16</f>
        <v>0</v>
      </c>
      <c r="Q17" s="1458">
        <f>Q13+Q16</f>
        <v>55</v>
      </c>
      <c r="R17" s="1458">
        <f>R13+R16</f>
        <v>0</v>
      </c>
      <c r="S17" s="1458">
        <f>S13+S16</f>
        <v>0</v>
      </c>
      <c r="T17" s="1458">
        <f>T13+T16</f>
        <v>0</v>
      </c>
      <c r="U17" s="1458" t="s">
        <v>1748</v>
      </c>
      <c r="V17" s="1458" t="s">
        <v>1748</v>
      </c>
      <c r="W17" s="1458" t="s">
        <v>1748</v>
      </c>
      <c r="X17" s="1458" t="s">
        <v>1748</v>
      </c>
      <c r="Y17" s="1458" t="s">
        <v>1748</v>
      </c>
      <c r="Z17" s="1458" t="s">
        <v>1748</v>
      </c>
    </row>
    <row r="18" spans="1:26" ht="18">
      <c r="A18" s="94"/>
      <c r="B18" s="95"/>
      <c r="C18" s="95"/>
      <c r="D18" s="95"/>
      <c r="E18" s="95"/>
      <c r="F18" s="96"/>
      <c r="G18" s="2261" t="s">
        <v>279</v>
      </c>
      <c r="H18" s="2262"/>
      <c r="I18" s="2262"/>
      <c r="J18" s="2262"/>
      <c r="K18" s="2263"/>
      <c r="L18" s="97"/>
      <c r="M18" s="95"/>
      <c r="N18" s="95"/>
      <c r="O18" s="95"/>
      <c r="P18" s="95"/>
      <c r="Q18" s="95"/>
      <c r="R18" s="95"/>
      <c r="S18" s="95"/>
      <c r="T18" s="95"/>
      <c r="U18" s="95"/>
      <c r="V18" s="98"/>
      <c r="W18" s="98"/>
      <c r="X18" s="98"/>
      <c r="Y18" s="99"/>
      <c r="Z18" s="99"/>
    </row>
    <row r="19" spans="1:26" ht="14.25">
      <c r="A19" s="1459" t="s">
        <v>268</v>
      </c>
      <c r="B19" s="1460">
        <v>13</v>
      </c>
      <c r="C19" s="1461" t="s">
        <v>318</v>
      </c>
      <c r="D19" s="1462">
        <v>0.3</v>
      </c>
      <c r="E19" s="1459" t="s">
        <v>258</v>
      </c>
      <c r="F19" s="1459" t="s">
        <v>169</v>
      </c>
      <c r="G19" s="1459" t="s">
        <v>983</v>
      </c>
      <c r="H19" s="1459"/>
      <c r="I19" s="1459"/>
      <c r="J19" s="1463"/>
      <c r="K19" s="46" t="s">
        <v>534</v>
      </c>
      <c r="L19" s="1464"/>
      <c r="M19" s="1465"/>
      <c r="N19" s="1466">
        <v>50</v>
      </c>
      <c r="O19" s="1466"/>
      <c r="P19" s="1466"/>
      <c r="Q19" s="1466"/>
      <c r="R19" s="1466"/>
      <c r="S19" s="1466">
        <v>5</v>
      </c>
      <c r="T19" s="1466">
        <v>5</v>
      </c>
      <c r="U19" s="1467">
        <f>SUM(V19:Z19)</f>
        <v>19200</v>
      </c>
      <c r="V19" s="824">
        <v>15360</v>
      </c>
      <c r="W19" s="824">
        <v>3840</v>
      </c>
      <c r="X19" s="824">
        <v>0</v>
      </c>
      <c r="Y19" s="1466">
        <v>0</v>
      </c>
      <c r="Z19" s="1466">
        <v>0</v>
      </c>
    </row>
    <row r="20" spans="1:26" ht="14.25">
      <c r="A20" s="46"/>
      <c r="B20" s="73">
        <v>64</v>
      </c>
      <c r="C20" s="75" t="s">
        <v>1750</v>
      </c>
      <c r="D20" s="74">
        <v>0.8</v>
      </c>
      <c r="E20" s="46" t="s">
        <v>258</v>
      </c>
      <c r="F20" s="46" t="s">
        <v>169</v>
      </c>
      <c r="G20" s="1459" t="s">
        <v>983</v>
      </c>
      <c r="H20" s="46"/>
      <c r="I20" s="46"/>
      <c r="J20" s="47"/>
      <c r="K20" s="46" t="s">
        <v>32</v>
      </c>
      <c r="L20" s="822"/>
      <c r="M20" s="823"/>
      <c r="N20" s="824">
        <v>75</v>
      </c>
      <c r="O20" s="824"/>
      <c r="P20" s="824"/>
      <c r="Q20" s="824">
        <v>10</v>
      </c>
      <c r="R20" s="824"/>
      <c r="S20" s="824"/>
      <c r="T20" s="824">
        <v>10</v>
      </c>
      <c r="U20" s="825">
        <f>SUM(V20:Z20)</f>
        <v>17500</v>
      </c>
      <c r="V20" s="824">
        <v>12250</v>
      </c>
      <c r="W20" s="824">
        <v>5250</v>
      </c>
      <c r="X20" s="824">
        <v>0</v>
      </c>
      <c r="Y20" s="824">
        <v>0</v>
      </c>
      <c r="Z20" s="824">
        <v>0</v>
      </c>
    </row>
    <row r="21" spans="1:26" ht="14.25">
      <c r="A21" s="46"/>
      <c r="B21" s="73">
        <v>64</v>
      </c>
      <c r="C21" s="75" t="s">
        <v>1751</v>
      </c>
      <c r="D21" s="74">
        <v>0.6</v>
      </c>
      <c r="E21" s="46" t="s">
        <v>258</v>
      </c>
      <c r="F21" s="46" t="s">
        <v>169</v>
      </c>
      <c r="G21" s="1459" t="s">
        <v>983</v>
      </c>
      <c r="H21" s="46"/>
      <c r="I21" s="46"/>
      <c r="J21" s="47"/>
      <c r="K21" s="46" t="s">
        <v>534</v>
      </c>
      <c r="L21" s="822"/>
      <c r="M21" s="823"/>
      <c r="N21" s="824">
        <v>75</v>
      </c>
      <c r="O21" s="824"/>
      <c r="P21" s="824"/>
      <c r="Q21" s="824">
        <v>10</v>
      </c>
      <c r="R21" s="824"/>
      <c r="S21" s="824"/>
      <c r="T21" s="824">
        <v>10</v>
      </c>
      <c r="U21" s="825">
        <f>SUM(V21:Z21)</f>
        <v>17600</v>
      </c>
      <c r="V21" s="824">
        <v>14080</v>
      </c>
      <c r="W21" s="824">
        <v>3520</v>
      </c>
      <c r="X21" s="824">
        <v>0</v>
      </c>
      <c r="Y21" s="824">
        <v>0</v>
      </c>
      <c r="Z21" s="824">
        <v>0</v>
      </c>
    </row>
    <row r="22" spans="1:26" ht="14.25">
      <c r="A22" s="46"/>
      <c r="B22" s="73">
        <v>64</v>
      </c>
      <c r="C22" s="75" t="s">
        <v>318</v>
      </c>
      <c r="D22" s="74">
        <v>0.6</v>
      </c>
      <c r="E22" s="46" t="s">
        <v>258</v>
      </c>
      <c r="F22" s="46" t="s">
        <v>169</v>
      </c>
      <c r="G22" s="1459" t="s">
        <v>983</v>
      </c>
      <c r="H22" s="46"/>
      <c r="I22" s="46"/>
      <c r="J22" s="47"/>
      <c r="K22" s="46" t="s">
        <v>27</v>
      </c>
      <c r="L22" s="822"/>
      <c r="M22" s="823"/>
      <c r="N22" s="824">
        <v>75</v>
      </c>
      <c r="O22" s="824"/>
      <c r="P22" s="824"/>
      <c r="Q22" s="824">
        <v>10</v>
      </c>
      <c r="R22" s="824"/>
      <c r="S22" s="824"/>
      <c r="T22" s="824">
        <v>10</v>
      </c>
      <c r="U22" s="825">
        <f>SUM(V22:Z22)</f>
        <v>20000</v>
      </c>
      <c r="V22" s="824">
        <v>18000</v>
      </c>
      <c r="W22" s="824">
        <v>2000</v>
      </c>
      <c r="X22" s="824">
        <v>0</v>
      </c>
      <c r="Y22" s="824">
        <v>0</v>
      </c>
      <c r="Z22" s="824">
        <v>0</v>
      </c>
    </row>
    <row r="23" spans="1:26" ht="14.25">
      <c r="A23" s="45" t="s">
        <v>271</v>
      </c>
      <c r="B23" s="45"/>
      <c r="C23" s="49"/>
      <c r="D23" s="1452">
        <f>SUM(D19:D22)</f>
        <v>2.3000000000000003</v>
      </c>
      <c r="E23" s="46"/>
      <c r="F23" s="45"/>
      <c r="G23" s="46"/>
      <c r="H23" s="46"/>
      <c r="I23" s="46"/>
      <c r="J23" s="47"/>
      <c r="K23" s="45"/>
      <c r="L23" s="886">
        <f aca="true" t="shared" si="1" ref="L23:T23">SUM(L19:L22)</f>
        <v>0</v>
      </c>
      <c r="M23" s="1453">
        <f t="shared" si="1"/>
        <v>0</v>
      </c>
      <c r="N23" s="1453">
        <f>SUM(N19:N22)</f>
        <v>275</v>
      </c>
      <c r="O23" s="1453">
        <f t="shared" si="1"/>
        <v>0</v>
      </c>
      <c r="P23" s="1453">
        <f t="shared" si="1"/>
        <v>0</v>
      </c>
      <c r="Q23" s="1453">
        <f>SUM(Q20:Q22)</f>
        <v>30</v>
      </c>
      <c r="R23" s="1453">
        <f t="shared" si="1"/>
        <v>0</v>
      </c>
      <c r="S23" s="886">
        <f t="shared" si="1"/>
        <v>5</v>
      </c>
      <c r="T23" s="886">
        <f t="shared" si="1"/>
        <v>35</v>
      </c>
      <c r="U23" s="1454" t="s">
        <v>1748</v>
      </c>
      <c r="V23" s="886" t="s">
        <v>1748</v>
      </c>
      <c r="W23" s="886" t="s">
        <v>1748</v>
      </c>
      <c r="X23" s="886" t="s">
        <v>1748</v>
      </c>
      <c r="Y23" s="886" t="s">
        <v>1748</v>
      </c>
      <c r="Z23" s="886" t="s">
        <v>1748</v>
      </c>
    </row>
    <row r="24" spans="1:26" ht="14.25">
      <c r="A24" s="46" t="s">
        <v>987</v>
      </c>
      <c r="B24" s="46">
        <v>17</v>
      </c>
      <c r="C24" s="826" t="s">
        <v>793</v>
      </c>
      <c r="D24" s="48">
        <v>0.1</v>
      </c>
      <c r="E24" s="46" t="s">
        <v>946</v>
      </c>
      <c r="F24" s="46" t="s">
        <v>292</v>
      </c>
      <c r="G24" s="1459" t="s">
        <v>983</v>
      </c>
      <c r="H24" s="46"/>
      <c r="I24" s="46"/>
      <c r="J24" s="47"/>
      <c r="K24" s="46" t="s">
        <v>32</v>
      </c>
      <c r="L24" s="827"/>
      <c r="M24" s="824"/>
      <c r="N24" s="824">
        <v>50</v>
      </c>
      <c r="O24" s="824"/>
      <c r="P24" s="824"/>
      <c r="Q24" s="824"/>
      <c r="R24" s="824"/>
      <c r="S24" s="824"/>
      <c r="T24" s="824">
        <v>15</v>
      </c>
      <c r="U24" s="825">
        <f>SUM(V24:Z24)</f>
        <v>19275</v>
      </c>
      <c r="V24" s="824">
        <v>13492</v>
      </c>
      <c r="W24" s="824">
        <v>5783</v>
      </c>
      <c r="X24" s="824">
        <v>0</v>
      </c>
      <c r="Y24" s="824">
        <v>0</v>
      </c>
      <c r="Z24" s="824">
        <v>0</v>
      </c>
    </row>
    <row r="25" spans="1:26" ht="14.25">
      <c r="A25" s="46"/>
      <c r="B25" s="46">
        <v>11</v>
      </c>
      <c r="C25" s="826" t="s">
        <v>273</v>
      </c>
      <c r="D25" s="48">
        <v>1</v>
      </c>
      <c r="E25" s="46" t="s">
        <v>946</v>
      </c>
      <c r="F25" s="46" t="s">
        <v>292</v>
      </c>
      <c r="G25" s="1459" t="s">
        <v>983</v>
      </c>
      <c r="H25" s="46"/>
      <c r="I25" s="46"/>
      <c r="J25" s="47"/>
      <c r="K25" s="46" t="s">
        <v>31</v>
      </c>
      <c r="L25" s="827"/>
      <c r="M25" s="1468"/>
      <c r="N25" s="1468">
        <v>50</v>
      </c>
      <c r="O25" s="1468"/>
      <c r="P25" s="1468"/>
      <c r="Q25" s="1468"/>
      <c r="R25" s="1468"/>
      <c r="S25" s="824"/>
      <c r="T25" s="824">
        <v>15</v>
      </c>
      <c r="U25" s="825">
        <f>SUM(V25:Z25)</f>
        <v>16650</v>
      </c>
      <c r="V25" s="824">
        <v>9990</v>
      </c>
      <c r="W25" s="824">
        <v>6660</v>
      </c>
      <c r="X25" s="824">
        <v>0</v>
      </c>
      <c r="Y25" s="824">
        <v>0</v>
      </c>
      <c r="Z25" s="824">
        <v>0</v>
      </c>
    </row>
    <row r="26" spans="1:26" ht="14.25">
      <c r="A26" s="45" t="s">
        <v>271</v>
      </c>
      <c r="B26" s="45"/>
      <c r="C26" s="49"/>
      <c r="D26" s="1452">
        <f>SUM(D24:D25)</f>
        <v>1.1</v>
      </c>
      <c r="E26" s="46"/>
      <c r="F26" s="45"/>
      <c r="G26" s="46"/>
      <c r="H26" s="46"/>
      <c r="I26" s="46"/>
      <c r="J26" s="47"/>
      <c r="K26" s="45"/>
      <c r="L26" s="886">
        <f aca="true" t="shared" si="2" ref="L26:S26">SUM(L24:L24)</f>
        <v>0</v>
      </c>
      <c r="M26" s="1469">
        <f t="shared" si="2"/>
        <v>0</v>
      </c>
      <c r="N26" s="1469">
        <f>SUM(N24:N25)</f>
        <v>100</v>
      </c>
      <c r="O26" s="1469">
        <f t="shared" si="2"/>
        <v>0</v>
      </c>
      <c r="P26" s="1469">
        <f t="shared" si="2"/>
        <v>0</v>
      </c>
      <c r="Q26" s="1469">
        <f t="shared" si="2"/>
        <v>0</v>
      </c>
      <c r="R26" s="1469">
        <f t="shared" si="2"/>
        <v>0</v>
      </c>
      <c r="S26" s="886">
        <f t="shared" si="2"/>
        <v>0</v>
      </c>
      <c r="T26" s="1469">
        <f>SUM(T24:T25)</f>
        <v>30</v>
      </c>
      <c r="U26" s="1454" t="s">
        <v>1748</v>
      </c>
      <c r="V26" s="886" t="s">
        <v>1748</v>
      </c>
      <c r="W26" s="886" t="s">
        <v>1748</v>
      </c>
      <c r="X26" s="886" t="s">
        <v>1748</v>
      </c>
      <c r="Y26" s="886" t="s">
        <v>1748</v>
      </c>
      <c r="Z26" s="886" t="s">
        <v>1748</v>
      </c>
    </row>
    <row r="27" spans="1:26" ht="14.25">
      <c r="A27" s="46" t="s">
        <v>274</v>
      </c>
      <c r="B27" s="46">
        <v>17</v>
      </c>
      <c r="C27" s="826" t="s">
        <v>364</v>
      </c>
      <c r="D27" s="828">
        <v>0.9</v>
      </c>
      <c r="E27" s="46" t="s">
        <v>258</v>
      </c>
      <c r="F27" s="46" t="s">
        <v>169</v>
      </c>
      <c r="G27" s="1459" t="s">
        <v>983</v>
      </c>
      <c r="H27" s="46"/>
      <c r="I27" s="46"/>
      <c r="J27" s="47"/>
      <c r="K27" s="46" t="s">
        <v>534</v>
      </c>
      <c r="L27" s="50"/>
      <c r="M27" s="50"/>
      <c r="N27" s="829">
        <v>50</v>
      </c>
      <c r="O27" s="829"/>
      <c r="P27" s="829"/>
      <c r="Q27" s="829"/>
      <c r="R27" s="829"/>
      <c r="S27" s="829"/>
      <c r="T27" s="829"/>
      <c r="U27" s="830">
        <f aca="true" t="shared" si="3" ref="U27:U42">SUM(V27:Z27)</f>
        <v>17695</v>
      </c>
      <c r="V27" s="831">
        <v>14156</v>
      </c>
      <c r="W27" s="831">
        <v>3539</v>
      </c>
      <c r="X27" s="824">
        <v>0</v>
      </c>
      <c r="Y27" s="831">
        <v>0</v>
      </c>
      <c r="Z27" s="824">
        <v>0</v>
      </c>
    </row>
    <row r="28" spans="1:26" ht="14.25">
      <c r="A28" s="46"/>
      <c r="B28" s="46">
        <v>17</v>
      </c>
      <c r="C28" s="826" t="s">
        <v>364</v>
      </c>
      <c r="D28" s="828">
        <v>0.8</v>
      </c>
      <c r="E28" s="46" t="s">
        <v>258</v>
      </c>
      <c r="F28" s="46" t="s">
        <v>169</v>
      </c>
      <c r="G28" s="1459" t="s">
        <v>983</v>
      </c>
      <c r="H28" s="46"/>
      <c r="I28" s="46"/>
      <c r="J28" s="47"/>
      <c r="K28" s="46" t="s">
        <v>534</v>
      </c>
      <c r="L28" s="50"/>
      <c r="M28" s="50"/>
      <c r="N28" s="829">
        <v>50</v>
      </c>
      <c r="O28" s="829"/>
      <c r="P28" s="829"/>
      <c r="Q28" s="829"/>
      <c r="R28" s="829"/>
      <c r="S28" s="829"/>
      <c r="T28" s="829"/>
      <c r="U28" s="830">
        <f t="shared" si="3"/>
        <v>17770</v>
      </c>
      <c r="V28" s="824">
        <v>14216</v>
      </c>
      <c r="W28" s="824">
        <v>3554</v>
      </c>
      <c r="X28" s="824">
        <v>0</v>
      </c>
      <c r="Y28" s="824">
        <v>0</v>
      </c>
      <c r="Z28" s="824">
        <v>0</v>
      </c>
    </row>
    <row r="29" spans="1:26" ht="14.25">
      <c r="A29" s="46"/>
      <c r="B29" s="46">
        <v>17</v>
      </c>
      <c r="C29" s="826" t="s">
        <v>269</v>
      </c>
      <c r="D29" s="828">
        <v>0.9</v>
      </c>
      <c r="E29" s="46" t="s">
        <v>258</v>
      </c>
      <c r="F29" s="46" t="s">
        <v>169</v>
      </c>
      <c r="G29" s="1459" t="s">
        <v>983</v>
      </c>
      <c r="H29" s="46"/>
      <c r="I29" s="46"/>
      <c r="J29" s="47"/>
      <c r="K29" s="46" t="s">
        <v>534</v>
      </c>
      <c r="L29" s="50"/>
      <c r="M29" s="50"/>
      <c r="N29" s="829">
        <v>75</v>
      </c>
      <c r="O29" s="829"/>
      <c r="P29" s="829"/>
      <c r="Q29" s="829"/>
      <c r="R29" s="829"/>
      <c r="S29" s="829">
        <v>5</v>
      </c>
      <c r="T29" s="829"/>
      <c r="U29" s="830">
        <f t="shared" si="3"/>
        <v>17965</v>
      </c>
      <c r="V29" s="824">
        <v>14372</v>
      </c>
      <c r="W29" s="824">
        <v>3593</v>
      </c>
      <c r="X29" s="824">
        <v>0</v>
      </c>
      <c r="Y29" s="824">
        <v>0</v>
      </c>
      <c r="Z29" s="824">
        <v>0</v>
      </c>
    </row>
    <row r="30" spans="1:26" ht="14.25">
      <c r="A30" s="46"/>
      <c r="B30" s="46">
        <v>18</v>
      </c>
      <c r="C30" s="826" t="s">
        <v>180</v>
      </c>
      <c r="D30" s="828">
        <v>0.8</v>
      </c>
      <c r="E30" s="46" t="s">
        <v>258</v>
      </c>
      <c r="F30" s="46" t="s">
        <v>169</v>
      </c>
      <c r="G30" s="1459" t="s">
        <v>983</v>
      </c>
      <c r="H30" s="46"/>
      <c r="I30" s="46"/>
      <c r="J30" s="47"/>
      <c r="K30" s="46" t="s">
        <v>32</v>
      </c>
      <c r="L30" s="50"/>
      <c r="M30" s="50"/>
      <c r="N30" s="829">
        <v>75</v>
      </c>
      <c r="O30" s="829"/>
      <c r="P30" s="829"/>
      <c r="Q30" s="829"/>
      <c r="R30" s="829"/>
      <c r="S30" s="829"/>
      <c r="T30" s="829"/>
      <c r="U30" s="830">
        <f t="shared" si="3"/>
        <v>17954</v>
      </c>
      <c r="V30" s="824">
        <v>12568</v>
      </c>
      <c r="W30" s="824">
        <v>5386</v>
      </c>
      <c r="X30" s="824">
        <v>0</v>
      </c>
      <c r="Y30" s="824">
        <v>0</v>
      </c>
      <c r="Z30" s="824">
        <v>0</v>
      </c>
    </row>
    <row r="31" spans="1:26" ht="14.25">
      <c r="A31" s="46"/>
      <c r="B31" s="46">
        <v>18</v>
      </c>
      <c r="C31" s="826" t="s">
        <v>273</v>
      </c>
      <c r="D31" s="828">
        <v>0.8</v>
      </c>
      <c r="E31" s="46" t="s">
        <v>258</v>
      </c>
      <c r="F31" s="46" t="s">
        <v>169</v>
      </c>
      <c r="G31" s="1459" t="s">
        <v>983</v>
      </c>
      <c r="H31" s="46"/>
      <c r="I31" s="46"/>
      <c r="J31" s="47"/>
      <c r="K31" s="46" t="s">
        <v>945</v>
      </c>
      <c r="L31" s="50"/>
      <c r="M31" s="50"/>
      <c r="N31" s="829">
        <v>50</v>
      </c>
      <c r="O31" s="829"/>
      <c r="P31" s="829"/>
      <c r="Q31" s="829"/>
      <c r="R31" s="829"/>
      <c r="S31" s="829"/>
      <c r="T31" s="829">
        <v>10</v>
      </c>
      <c r="U31" s="830">
        <f t="shared" si="3"/>
        <v>18930</v>
      </c>
      <c r="V31" s="824">
        <v>9135</v>
      </c>
      <c r="W31" s="824">
        <v>9795</v>
      </c>
      <c r="X31" s="824">
        <v>0</v>
      </c>
      <c r="Y31" s="824">
        <v>0</v>
      </c>
      <c r="Z31" s="824">
        <v>0</v>
      </c>
    </row>
    <row r="32" spans="1:26" ht="14.25">
      <c r="A32" s="46"/>
      <c r="B32" s="46">
        <v>18</v>
      </c>
      <c r="C32" s="826" t="s">
        <v>273</v>
      </c>
      <c r="D32" s="828">
        <v>0.9</v>
      </c>
      <c r="E32" s="46" t="s">
        <v>258</v>
      </c>
      <c r="F32" s="46" t="s">
        <v>169</v>
      </c>
      <c r="G32" s="1459" t="s">
        <v>983</v>
      </c>
      <c r="H32" s="46"/>
      <c r="I32" s="46"/>
      <c r="J32" s="47"/>
      <c r="K32" s="46" t="s">
        <v>534</v>
      </c>
      <c r="L32" s="50"/>
      <c r="M32" s="50"/>
      <c r="N32" s="829">
        <v>75</v>
      </c>
      <c r="O32" s="829"/>
      <c r="P32" s="829"/>
      <c r="Q32" s="829"/>
      <c r="R32" s="829"/>
      <c r="S32" s="829"/>
      <c r="T32" s="829">
        <v>15</v>
      </c>
      <c r="U32" s="830">
        <f t="shared" si="3"/>
        <v>18340</v>
      </c>
      <c r="V32" s="824">
        <v>14672</v>
      </c>
      <c r="W32" s="824">
        <v>3668</v>
      </c>
      <c r="X32" s="824">
        <v>0</v>
      </c>
      <c r="Y32" s="824">
        <v>0</v>
      </c>
      <c r="Z32" s="824">
        <v>0</v>
      </c>
    </row>
    <row r="33" spans="1:26" ht="14.25">
      <c r="A33" s="46"/>
      <c r="B33" s="46">
        <v>18</v>
      </c>
      <c r="C33" s="826" t="s">
        <v>1752</v>
      </c>
      <c r="D33" s="828">
        <v>0.8</v>
      </c>
      <c r="E33" s="46" t="s">
        <v>258</v>
      </c>
      <c r="F33" s="46" t="s">
        <v>169</v>
      </c>
      <c r="G33" s="1459" t="s">
        <v>983</v>
      </c>
      <c r="H33" s="46"/>
      <c r="I33" s="46"/>
      <c r="J33" s="47"/>
      <c r="K33" s="46" t="s">
        <v>950</v>
      </c>
      <c r="L33" s="50"/>
      <c r="M33" s="50"/>
      <c r="N33" s="829">
        <v>200</v>
      </c>
      <c r="O33" s="829"/>
      <c r="P33" s="829"/>
      <c r="Q33" s="829"/>
      <c r="R33" s="829"/>
      <c r="S33" s="829">
        <v>5</v>
      </c>
      <c r="T33" s="829"/>
      <c r="U33" s="830">
        <f t="shared" si="3"/>
        <v>18365</v>
      </c>
      <c r="V33" s="824">
        <v>14692</v>
      </c>
      <c r="W33" s="824">
        <v>3673</v>
      </c>
      <c r="X33" s="824">
        <v>0</v>
      </c>
      <c r="Y33" s="824">
        <v>0</v>
      </c>
      <c r="Z33" s="824">
        <v>0</v>
      </c>
    </row>
    <row r="34" spans="1:26" ht="14.25">
      <c r="A34" s="46"/>
      <c r="B34" s="46">
        <v>19</v>
      </c>
      <c r="C34" s="826" t="s">
        <v>381</v>
      </c>
      <c r="D34" s="828">
        <v>1</v>
      </c>
      <c r="E34" s="46" t="s">
        <v>258</v>
      </c>
      <c r="F34" s="46" t="s">
        <v>169</v>
      </c>
      <c r="G34" s="1459" t="s">
        <v>983</v>
      </c>
      <c r="H34" s="46"/>
      <c r="I34" s="46"/>
      <c r="J34" s="47"/>
      <c r="K34" s="46" t="s">
        <v>32</v>
      </c>
      <c r="L34" s="50"/>
      <c r="M34" s="50"/>
      <c r="N34" s="829">
        <v>50</v>
      </c>
      <c r="O34" s="829"/>
      <c r="P34" s="829"/>
      <c r="Q34" s="829"/>
      <c r="R34" s="829"/>
      <c r="S34" s="829"/>
      <c r="T34" s="829">
        <v>5</v>
      </c>
      <c r="U34" s="830">
        <f t="shared" si="3"/>
        <v>18945</v>
      </c>
      <c r="V34" s="824">
        <v>13262</v>
      </c>
      <c r="W34" s="824">
        <v>5683</v>
      </c>
      <c r="X34" s="824">
        <v>0</v>
      </c>
      <c r="Y34" s="824">
        <v>0</v>
      </c>
      <c r="Z34" s="824">
        <v>0</v>
      </c>
    </row>
    <row r="35" spans="1:26" ht="14.25">
      <c r="A35" s="46"/>
      <c r="B35" s="46">
        <v>19</v>
      </c>
      <c r="C35" s="826" t="s">
        <v>374</v>
      </c>
      <c r="D35" s="828">
        <v>0.8</v>
      </c>
      <c r="E35" s="46" t="s">
        <v>258</v>
      </c>
      <c r="F35" s="46" t="s">
        <v>169</v>
      </c>
      <c r="G35" s="1459" t="s">
        <v>983</v>
      </c>
      <c r="H35" s="46"/>
      <c r="I35" s="46"/>
      <c r="J35" s="47"/>
      <c r="K35" s="46" t="s">
        <v>217</v>
      </c>
      <c r="L35" s="50"/>
      <c r="M35" s="50"/>
      <c r="N35" s="829">
        <v>200</v>
      </c>
      <c r="O35" s="829"/>
      <c r="P35" s="829"/>
      <c r="Q35" s="829"/>
      <c r="R35" s="829"/>
      <c r="S35" s="829"/>
      <c r="T35" s="829">
        <v>10</v>
      </c>
      <c r="U35" s="830">
        <f t="shared" si="3"/>
        <v>17880</v>
      </c>
      <c r="V35" s="824">
        <v>10728</v>
      </c>
      <c r="W35" s="824">
        <v>3576</v>
      </c>
      <c r="X35" s="824">
        <v>0</v>
      </c>
      <c r="Y35" s="824">
        <v>3576</v>
      </c>
      <c r="Z35" s="824">
        <v>0</v>
      </c>
    </row>
    <row r="36" spans="1:26" ht="14.25">
      <c r="A36" s="46"/>
      <c r="B36" s="46">
        <v>21</v>
      </c>
      <c r="C36" s="826" t="s">
        <v>367</v>
      </c>
      <c r="D36" s="828">
        <v>0.8</v>
      </c>
      <c r="E36" s="46" t="s">
        <v>281</v>
      </c>
      <c r="F36" s="46" t="s">
        <v>169</v>
      </c>
      <c r="G36" s="1459" t="s">
        <v>983</v>
      </c>
      <c r="H36" s="46"/>
      <c r="I36" s="46"/>
      <c r="J36" s="47"/>
      <c r="K36" s="46" t="s">
        <v>1753</v>
      </c>
      <c r="L36" s="50"/>
      <c r="M36" s="50"/>
      <c r="N36" s="829">
        <v>75</v>
      </c>
      <c r="O36" s="829"/>
      <c r="P36" s="829"/>
      <c r="Q36" s="829"/>
      <c r="R36" s="829"/>
      <c r="S36" s="829"/>
      <c r="T36" s="829">
        <v>10</v>
      </c>
      <c r="U36" s="830">
        <f t="shared" si="3"/>
        <v>16138</v>
      </c>
      <c r="V36" s="824">
        <v>6437</v>
      </c>
      <c r="W36" s="824">
        <v>9701</v>
      </c>
      <c r="X36" s="824">
        <v>0</v>
      </c>
      <c r="Y36" s="824">
        <v>0</v>
      </c>
      <c r="Z36" s="824">
        <v>0</v>
      </c>
    </row>
    <row r="37" spans="1:26" ht="14.25">
      <c r="A37" s="46"/>
      <c r="B37" s="46">
        <v>22</v>
      </c>
      <c r="C37" s="826" t="s">
        <v>372</v>
      </c>
      <c r="D37" s="828">
        <v>0.8</v>
      </c>
      <c r="E37" s="46" t="s">
        <v>258</v>
      </c>
      <c r="F37" s="46" t="s">
        <v>292</v>
      </c>
      <c r="G37" s="1459" t="s">
        <v>983</v>
      </c>
      <c r="H37" s="46"/>
      <c r="I37" s="46"/>
      <c r="J37" s="47"/>
      <c r="K37" s="46" t="s">
        <v>431</v>
      </c>
      <c r="L37" s="50"/>
      <c r="M37" s="50"/>
      <c r="N37" s="829">
        <v>200</v>
      </c>
      <c r="O37" s="829"/>
      <c r="P37" s="829"/>
      <c r="Q37" s="829"/>
      <c r="R37" s="829"/>
      <c r="S37" s="829"/>
      <c r="T37" s="829">
        <v>15</v>
      </c>
      <c r="U37" s="830">
        <f t="shared" si="3"/>
        <v>16953</v>
      </c>
      <c r="V37" s="824">
        <v>13562</v>
      </c>
      <c r="W37" s="824">
        <v>1695</v>
      </c>
      <c r="X37" s="824">
        <v>0</v>
      </c>
      <c r="Y37" s="824">
        <v>1696</v>
      </c>
      <c r="Z37" s="824">
        <v>0</v>
      </c>
    </row>
    <row r="38" spans="1:26" ht="14.25">
      <c r="A38" s="46"/>
      <c r="B38" s="46">
        <v>25</v>
      </c>
      <c r="C38" s="826" t="s">
        <v>273</v>
      </c>
      <c r="D38" s="828">
        <v>1</v>
      </c>
      <c r="E38" s="46" t="s">
        <v>258</v>
      </c>
      <c r="F38" s="46" t="s">
        <v>321</v>
      </c>
      <c r="G38" s="1459" t="s">
        <v>983</v>
      </c>
      <c r="H38" s="46"/>
      <c r="I38" s="46"/>
      <c r="J38" s="47"/>
      <c r="K38" s="46" t="s">
        <v>966</v>
      </c>
      <c r="L38" s="50"/>
      <c r="M38" s="50"/>
      <c r="N38" s="829">
        <v>200</v>
      </c>
      <c r="O38" s="829"/>
      <c r="P38" s="829"/>
      <c r="Q38" s="829"/>
      <c r="R38" s="829"/>
      <c r="S38" s="829"/>
      <c r="T38" s="829">
        <v>10</v>
      </c>
      <c r="U38" s="830">
        <f t="shared" si="3"/>
        <v>18930</v>
      </c>
      <c r="V38" s="824">
        <v>15144</v>
      </c>
      <c r="W38" s="824">
        <v>1893</v>
      </c>
      <c r="X38" s="824">
        <v>0</v>
      </c>
      <c r="Y38" s="824">
        <v>1893</v>
      </c>
      <c r="Z38" s="824">
        <v>0</v>
      </c>
    </row>
    <row r="39" spans="1:26" ht="14.25">
      <c r="A39" s="46"/>
      <c r="B39" s="46">
        <v>24</v>
      </c>
      <c r="C39" s="826" t="s">
        <v>638</v>
      </c>
      <c r="D39" s="828">
        <v>0.8</v>
      </c>
      <c r="E39" s="46" t="s">
        <v>258</v>
      </c>
      <c r="F39" s="46" t="s">
        <v>292</v>
      </c>
      <c r="G39" s="1459" t="s">
        <v>983</v>
      </c>
      <c r="H39" s="46"/>
      <c r="I39" s="46"/>
      <c r="J39" s="47"/>
      <c r="K39" s="46" t="s">
        <v>33</v>
      </c>
      <c r="L39" s="50"/>
      <c r="M39" s="50"/>
      <c r="N39" s="829">
        <v>100</v>
      </c>
      <c r="O39" s="829"/>
      <c r="P39" s="829"/>
      <c r="Q39" s="829"/>
      <c r="R39" s="829"/>
      <c r="S39" s="829">
        <v>5</v>
      </c>
      <c r="T39" s="829"/>
      <c r="U39" s="830">
        <f t="shared" si="3"/>
        <v>16140</v>
      </c>
      <c r="V39" s="824">
        <v>9684</v>
      </c>
      <c r="W39" s="824">
        <v>4842</v>
      </c>
      <c r="X39" s="824">
        <v>0</v>
      </c>
      <c r="Y39" s="824">
        <v>1614</v>
      </c>
      <c r="Z39" s="824">
        <v>0</v>
      </c>
    </row>
    <row r="40" spans="1:26" ht="14.25">
      <c r="A40" s="46"/>
      <c r="B40" s="46">
        <v>28</v>
      </c>
      <c r="C40" s="826" t="s">
        <v>269</v>
      </c>
      <c r="D40" s="828">
        <v>1</v>
      </c>
      <c r="E40" s="46" t="s">
        <v>258</v>
      </c>
      <c r="F40" s="46" t="s">
        <v>169</v>
      </c>
      <c r="G40" s="1459" t="s">
        <v>983</v>
      </c>
      <c r="H40" s="46"/>
      <c r="I40" s="46"/>
      <c r="J40" s="47"/>
      <c r="K40" s="46" t="s">
        <v>1584</v>
      </c>
      <c r="L40" s="50"/>
      <c r="M40" s="50"/>
      <c r="N40" s="829">
        <v>80</v>
      </c>
      <c r="O40" s="829"/>
      <c r="P40" s="829"/>
      <c r="Q40" s="829"/>
      <c r="R40" s="829"/>
      <c r="S40" s="829"/>
      <c r="T40" s="829">
        <v>10</v>
      </c>
      <c r="U40" s="830">
        <f t="shared" si="3"/>
        <v>17955</v>
      </c>
      <c r="V40" s="824">
        <v>8978</v>
      </c>
      <c r="W40" s="824">
        <v>3590</v>
      </c>
      <c r="X40" s="824">
        <v>0</v>
      </c>
      <c r="Y40" s="824">
        <v>5387</v>
      </c>
      <c r="Z40" s="824">
        <v>0</v>
      </c>
    </row>
    <row r="41" spans="1:26" ht="14.25">
      <c r="A41" s="46"/>
      <c r="B41" s="46">
        <v>28</v>
      </c>
      <c r="C41" s="826" t="s">
        <v>276</v>
      </c>
      <c r="D41" s="828">
        <v>0.5</v>
      </c>
      <c r="E41" s="46" t="s">
        <v>258</v>
      </c>
      <c r="F41" s="46" t="s">
        <v>169</v>
      </c>
      <c r="G41" s="1459" t="s">
        <v>983</v>
      </c>
      <c r="H41" s="46"/>
      <c r="I41" s="46"/>
      <c r="J41" s="47"/>
      <c r="K41" s="46" t="s">
        <v>1754</v>
      </c>
      <c r="L41" s="50"/>
      <c r="M41" s="50"/>
      <c r="N41" s="829">
        <v>125</v>
      </c>
      <c r="O41" s="829"/>
      <c r="P41" s="829"/>
      <c r="Q41" s="829"/>
      <c r="R41" s="829"/>
      <c r="S41" s="829"/>
      <c r="T41" s="829"/>
      <c r="U41" s="830">
        <f t="shared" si="3"/>
        <v>16830</v>
      </c>
      <c r="V41" s="824">
        <v>10098</v>
      </c>
      <c r="W41" s="824">
        <v>3366</v>
      </c>
      <c r="X41" s="824">
        <v>0</v>
      </c>
      <c r="Y41" s="824">
        <v>3366</v>
      </c>
      <c r="Z41" s="824">
        <v>0</v>
      </c>
    </row>
    <row r="42" spans="1:26" ht="14.25">
      <c r="A42" s="46"/>
      <c r="B42" s="46">
        <v>28</v>
      </c>
      <c r="C42" s="826" t="s">
        <v>312</v>
      </c>
      <c r="D42" s="828">
        <v>0.9</v>
      </c>
      <c r="E42" s="46" t="s">
        <v>258</v>
      </c>
      <c r="F42" s="46" t="s">
        <v>169</v>
      </c>
      <c r="G42" s="1459" t="s">
        <v>983</v>
      </c>
      <c r="H42" s="46"/>
      <c r="I42" s="46"/>
      <c r="J42" s="47"/>
      <c r="K42" s="46" t="s">
        <v>30</v>
      </c>
      <c r="L42" s="50"/>
      <c r="M42" s="50"/>
      <c r="N42" s="829">
        <v>125</v>
      </c>
      <c r="O42" s="829"/>
      <c r="P42" s="829"/>
      <c r="Q42" s="829"/>
      <c r="R42" s="829"/>
      <c r="S42" s="829"/>
      <c r="T42" s="829"/>
      <c r="U42" s="830">
        <f t="shared" si="3"/>
        <v>16890</v>
      </c>
      <c r="V42" s="824">
        <v>8445</v>
      </c>
      <c r="W42" s="824">
        <v>5067</v>
      </c>
      <c r="X42" s="824">
        <v>0</v>
      </c>
      <c r="Y42" s="824">
        <v>3378</v>
      </c>
      <c r="Z42" s="824">
        <v>0</v>
      </c>
    </row>
    <row r="43" spans="1:26" ht="14.25">
      <c r="A43" s="45" t="s">
        <v>971</v>
      </c>
      <c r="B43" s="45"/>
      <c r="C43" s="49"/>
      <c r="D43" s="1452">
        <f>SUM(D27:D42)</f>
        <v>13.500000000000002</v>
      </c>
      <c r="E43" s="46"/>
      <c r="F43" s="45"/>
      <c r="G43" s="46"/>
      <c r="H43" s="45"/>
      <c r="I43" s="46"/>
      <c r="J43" s="47"/>
      <c r="K43" s="46"/>
      <c r="L43" s="1458">
        <f>SUM(L27:L42)</f>
        <v>0</v>
      </c>
      <c r="M43" s="1458">
        <f>SUM(M27:M42)</f>
        <v>0</v>
      </c>
      <c r="N43" s="1458">
        <f>SUM(N27:N42)</f>
        <v>1730</v>
      </c>
      <c r="O43" s="1458">
        <f aca="true" t="shared" si="4" ref="O43:T43">SUM(O27:O42)</f>
        <v>0</v>
      </c>
      <c r="P43" s="1458">
        <f t="shared" si="4"/>
        <v>0</v>
      </c>
      <c r="Q43" s="1458">
        <f t="shared" si="4"/>
        <v>0</v>
      </c>
      <c r="R43" s="1458">
        <f t="shared" si="4"/>
        <v>0</v>
      </c>
      <c r="S43" s="1458">
        <f t="shared" si="4"/>
        <v>15</v>
      </c>
      <c r="T43" s="1458">
        <f t="shared" si="4"/>
        <v>85</v>
      </c>
      <c r="U43" s="1458" t="s">
        <v>1748</v>
      </c>
      <c r="V43" s="1458" t="s">
        <v>1748</v>
      </c>
      <c r="W43" s="1458" t="s">
        <v>1748</v>
      </c>
      <c r="X43" s="1458" t="s">
        <v>1748</v>
      </c>
      <c r="Y43" s="1458" t="s">
        <v>1748</v>
      </c>
      <c r="Z43" s="1458" t="s">
        <v>1748</v>
      </c>
    </row>
    <row r="44" spans="1:26" ht="14.25">
      <c r="A44" s="46" t="s">
        <v>275</v>
      </c>
      <c r="B44" s="46">
        <v>39</v>
      </c>
      <c r="C44" s="826" t="s">
        <v>310</v>
      </c>
      <c r="D44" s="828">
        <v>0.4</v>
      </c>
      <c r="E44" s="46" t="s">
        <v>258</v>
      </c>
      <c r="F44" s="46" t="s">
        <v>292</v>
      </c>
      <c r="G44" s="1459" t="s">
        <v>983</v>
      </c>
      <c r="H44" s="46"/>
      <c r="I44" s="46"/>
      <c r="J44" s="47"/>
      <c r="K44" s="46" t="s">
        <v>1755</v>
      </c>
      <c r="L44" s="827"/>
      <c r="M44" s="824"/>
      <c r="N44" s="824">
        <v>25</v>
      </c>
      <c r="O44" s="824"/>
      <c r="P44" s="824"/>
      <c r="Q44" s="824"/>
      <c r="R44" s="824"/>
      <c r="S44" s="824"/>
      <c r="T44" s="824">
        <v>20</v>
      </c>
      <c r="U44" s="825">
        <f>SUM(V44:Z44)</f>
        <v>14500</v>
      </c>
      <c r="V44" s="832">
        <v>9833</v>
      </c>
      <c r="W44" s="832">
        <v>3666</v>
      </c>
      <c r="X44" s="832">
        <v>0</v>
      </c>
      <c r="Y44" s="832">
        <v>1001</v>
      </c>
      <c r="Z44" s="832">
        <v>0</v>
      </c>
    </row>
    <row r="45" spans="1:26" ht="14.25">
      <c r="A45" s="45" t="s">
        <v>971</v>
      </c>
      <c r="B45" s="45"/>
      <c r="C45" s="49"/>
      <c r="D45" s="1452">
        <f>SUM(D44:D44)</f>
        <v>0.4</v>
      </c>
      <c r="E45" s="46"/>
      <c r="F45" s="45"/>
      <c r="G45" s="46"/>
      <c r="H45" s="45"/>
      <c r="I45" s="46"/>
      <c r="J45" s="47"/>
      <c r="K45" s="46"/>
      <c r="L45" s="1458">
        <f>SUM(L44:L44)</f>
        <v>0</v>
      </c>
      <c r="M45" s="1458">
        <f>SUM(M44:M44)</f>
        <v>0</v>
      </c>
      <c r="N45" s="1458">
        <f aca="true" t="shared" si="5" ref="N45:T45">N44</f>
        <v>25</v>
      </c>
      <c r="O45" s="1458">
        <f t="shared" si="5"/>
        <v>0</v>
      </c>
      <c r="P45" s="1458">
        <f t="shared" si="5"/>
        <v>0</v>
      </c>
      <c r="Q45" s="1458">
        <f t="shared" si="5"/>
        <v>0</v>
      </c>
      <c r="R45" s="1458">
        <f t="shared" si="5"/>
        <v>0</v>
      </c>
      <c r="S45" s="1458">
        <f t="shared" si="5"/>
        <v>0</v>
      </c>
      <c r="T45" s="1458">
        <f t="shared" si="5"/>
        <v>20</v>
      </c>
      <c r="U45" s="1458" t="s">
        <v>1748</v>
      </c>
      <c r="V45" s="1458" t="s">
        <v>1748</v>
      </c>
      <c r="W45" s="1458" t="s">
        <v>1748</v>
      </c>
      <c r="X45" s="1458" t="s">
        <v>1748</v>
      </c>
      <c r="Y45" s="1458" t="s">
        <v>1748</v>
      </c>
      <c r="Z45" s="1458" t="s">
        <v>1748</v>
      </c>
    </row>
    <row r="46" spans="1:26" ht="18">
      <c r="A46" s="1470" t="s">
        <v>278</v>
      </c>
      <c r="B46" s="1470"/>
      <c r="C46" s="1470"/>
      <c r="D46" s="1471">
        <f>SUM(D23+D26+D43+D45)</f>
        <v>17.3</v>
      </c>
      <c r="E46" s="1457"/>
      <c r="F46" s="1457"/>
      <c r="G46" s="1457"/>
      <c r="H46" s="1457"/>
      <c r="I46" s="1457"/>
      <c r="J46" s="1457"/>
      <c r="K46" s="1457"/>
      <c r="L46" s="1458">
        <f>SUM(M46:T46)</f>
        <v>2350</v>
      </c>
      <c r="M46" s="1458">
        <f>M45</f>
        <v>0</v>
      </c>
      <c r="N46" s="1458">
        <f>SUM(N45+N43+N26+N23)</f>
        <v>2130</v>
      </c>
      <c r="O46" s="1458">
        <f>SUM(O45+O43+O26+O23)</f>
        <v>0</v>
      </c>
      <c r="P46" s="1458">
        <f>P45</f>
        <v>0</v>
      </c>
      <c r="Q46" s="1458">
        <f>SUM(Q45+Q43+Q26+Q23)</f>
        <v>30</v>
      </c>
      <c r="R46" s="1458">
        <f>SUM(R45+R43++R26+R23)</f>
        <v>0</v>
      </c>
      <c r="S46" s="1458">
        <f>SUM(S45+S43+S26+S23)</f>
        <v>20</v>
      </c>
      <c r="T46" s="1458">
        <f>SUM(T45+T43+T26+T23)</f>
        <v>170</v>
      </c>
      <c r="U46" s="1458" t="s">
        <v>1748</v>
      </c>
      <c r="V46" s="1458" t="s">
        <v>1748</v>
      </c>
      <c r="W46" s="1458" t="s">
        <v>1748</v>
      </c>
      <c r="X46" s="1458" t="s">
        <v>1748</v>
      </c>
      <c r="Y46" s="1458" t="s">
        <v>1748</v>
      </c>
      <c r="Z46" s="1458" t="s">
        <v>1748</v>
      </c>
    </row>
    <row r="47" spans="1:24" ht="14.25">
      <c r="A47" s="51"/>
      <c r="B47" s="52"/>
      <c r="C47" s="52"/>
      <c r="D47" s="53"/>
      <c r="E47" s="54"/>
      <c r="F47" s="54"/>
      <c r="G47" s="54"/>
      <c r="H47" s="54"/>
      <c r="I47" s="54"/>
      <c r="J47" s="54"/>
      <c r="K47" s="54"/>
      <c r="L47" s="55"/>
      <c r="M47" s="55"/>
      <c r="N47" s="55"/>
      <c r="O47" s="55"/>
      <c r="P47" s="55"/>
      <c r="Q47" s="55"/>
      <c r="R47" s="55"/>
      <c r="S47" s="55"/>
      <c r="T47" s="55"/>
      <c r="U47" s="56"/>
      <c r="V47" s="56"/>
      <c r="W47" s="56"/>
      <c r="X47" s="56"/>
    </row>
    <row r="48" spans="1:26" ht="21">
      <c r="A48" s="1472" t="s">
        <v>282</v>
      </c>
      <c r="B48" s="1472"/>
      <c r="C48" s="1472"/>
      <c r="D48" s="1473">
        <f>D46+D17</f>
        <v>18.400000000000002</v>
      </c>
      <c r="E48" s="1452"/>
      <c r="F48" s="1452"/>
      <c r="G48" s="1452"/>
      <c r="H48" s="1452"/>
      <c r="I48" s="1452"/>
      <c r="J48" s="1452"/>
      <c r="K48" s="1452"/>
      <c r="L48" s="1452">
        <f aca="true" t="shared" si="6" ref="L48:Z48">L46+L17</f>
        <v>7905</v>
      </c>
      <c r="M48" s="1452">
        <f t="shared" si="6"/>
        <v>3938</v>
      </c>
      <c r="N48" s="1452">
        <f t="shared" si="6"/>
        <v>2442</v>
      </c>
      <c r="O48" s="1452">
        <f t="shared" si="6"/>
        <v>0</v>
      </c>
      <c r="P48" s="1452">
        <f t="shared" si="6"/>
        <v>0</v>
      </c>
      <c r="Q48" s="1452">
        <f t="shared" si="6"/>
        <v>85</v>
      </c>
      <c r="R48" s="1452">
        <f t="shared" si="6"/>
        <v>0</v>
      </c>
      <c r="S48" s="1452">
        <f t="shared" si="6"/>
        <v>20</v>
      </c>
      <c r="T48" s="1452">
        <f t="shared" si="6"/>
        <v>170</v>
      </c>
      <c r="U48" s="1452" t="e">
        <f t="shared" si="6"/>
        <v>#VALUE!</v>
      </c>
      <c r="V48" s="1452" t="e">
        <f t="shared" si="6"/>
        <v>#VALUE!</v>
      </c>
      <c r="W48" s="1452" t="e">
        <f t="shared" si="6"/>
        <v>#VALUE!</v>
      </c>
      <c r="X48" s="1452" t="e">
        <f t="shared" si="6"/>
        <v>#VALUE!</v>
      </c>
      <c r="Y48" s="1452" t="e">
        <f t="shared" si="6"/>
        <v>#VALUE!</v>
      </c>
      <c r="Z48" s="1452" t="e">
        <f t="shared" si="6"/>
        <v>#VALUE!</v>
      </c>
    </row>
  </sheetData>
  <sheetProtection/>
  <mergeCells count="14">
    <mergeCell ref="G11:K11"/>
    <mergeCell ref="G18:K18"/>
    <mergeCell ref="H5:I5"/>
    <mergeCell ref="L5:T5"/>
    <mergeCell ref="U5:Z5"/>
    <mergeCell ref="L6:T6"/>
    <mergeCell ref="U6:Z6"/>
    <mergeCell ref="A1:Z1"/>
    <mergeCell ref="A2:Z2"/>
    <mergeCell ref="A3:X3"/>
    <mergeCell ref="L4:T4"/>
    <mergeCell ref="U4:Z4"/>
    <mergeCell ref="M7:T7"/>
    <mergeCell ref="U7:Z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V292"/>
  <sheetViews>
    <sheetView zoomScalePageLayoutView="0" workbookViewId="0" topLeftCell="A1">
      <selection activeCell="F5" sqref="F5:F7"/>
    </sheetView>
  </sheetViews>
  <sheetFormatPr defaultColWidth="9.140625" defaultRowHeight="15"/>
  <cols>
    <col min="1" max="1" width="27.00390625" style="0" customWidth="1"/>
    <col min="2" max="2" width="11.140625" style="0" customWidth="1"/>
    <col min="3" max="3" width="9.8515625" style="0" customWidth="1"/>
    <col min="4" max="4" width="9.00390625" style="0" customWidth="1"/>
    <col min="5" max="5" width="13.57421875" style="0" customWidth="1"/>
    <col min="6" max="6" width="22.00390625" style="0" customWidth="1"/>
    <col min="7" max="7" width="14.57421875" style="76" customWidth="1"/>
    <col min="8" max="8" width="9.7109375" style="0" customWidth="1"/>
    <col min="9" max="9" width="11.8515625" style="0" customWidth="1"/>
    <col min="10" max="10" width="9.7109375" style="0" customWidth="1"/>
    <col min="11" max="11" width="12.28125" style="0" customWidth="1"/>
    <col min="12" max="12" width="18.00390625" style="0" customWidth="1"/>
    <col min="13" max="13" width="19.140625" style="0" customWidth="1"/>
    <col min="14" max="14" width="6.421875" style="0" customWidth="1"/>
    <col min="15" max="15" width="5.8515625" style="0" customWidth="1"/>
    <col min="16" max="17" width="6.00390625" style="0" customWidth="1"/>
    <col min="18" max="18" width="6.421875" style="0" customWidth="1"/>
    <col min="19" max="19" width="0" style="0" hidden="1" customWidth="1"/>
    <col min="20" max="20" width="5.421875" style="0" customWidth="1"/>
    <col min="21" max="21" width="0" style="0" hidden="1" customWidth="1"/>
    <col min="22" max="22" width="5.00390625" style="0" customWidth="1"/>
  </cols>
  <sheetData>
    <row r="1" spans="1:21" ht="26.25" customHeight="1">
      <c r="A1" s="2283" t="s">
        <v>283</v>
      </c>
      <c r="B1" s="2283"/>
      <c r="C1" s="2283"/>
      <c r="D1" s="2283"/>
      <c r="E1" s="2283"/>
      <c r="F1" s="2283"/>
      <c r="G1" s="2283"/>
      <c r="H1" s="2283"/>
      <c r="I1" s="2283"/>
      <c r="J1" s="2283"/>
      <c r="K1" s="2283"/>
      <c r="L1" s="2283"/>
      <c r="M1" s="2283"/>
      <c r="N1" s="2283"/>
      <c r="O1" s="2283"/>
      <c r="P1" s="2283"/>
      <c r="Q1" s="2283"/>
      <c r="R1" s="2283"/>
      <c r="S1" s="2283"/>
      <c r="T1" s="1803"/>
      <c r="U1" s="1804"/>
    </row>
    <row r="2" spans="1:21" ht="15">
      <c r="A2" s="2284" t="s">
        <v>2089</v>
      </c>
      <c r="B2" s="2284"/>
      <c r="C2" s="2284"/>
      <c r="D2" s="2284"/>
      <c r="E2" s="2284"/>
      <c r="F2" s="2284"/>
      <c r="G2" s="2284"/>
      <c r="H2" s="2284"/>
      <c r="I2" s="2284"/>
      <c r="J2" s="2284"/>
      <c r="K2" s="2284"/>
      <c r="L2" s="2284"/>
      <c r="M2" s="2284"/>
      <c r="N2" s="2284"/>
      <c r="O2" s="2284"/>
      <c r="P2" s="2284"/>
      <c r="Q2" s="2284"/>
      <c r="R2" s="2284"/>
      <c r="S2" s="2284"/>
      <c r="T2" s="2284"/>
      <c r="U2" s="37"/>
    </row>
    <row r="3" spans="1:21" ht="15">
      <c r="A3" s="2284" t="s">
        <v>1964</v>
      </c>
      <c r="B3" s="2284"/>
      <c r="C3" s="2284"/>
      <c r="D3" s="2284"/>
      <c r="E3" s="2284"/>
      <c r="F3" s="2284"/>
      <c r="G3" s="2284"/>
      <c r="H3" s="2284"/>
      <c r="I3" s="2284"/>
      <c r="J3" s="2284"/>
      <c r="K3" s="2284"/>
      <c r="L3" s="2284"/>
      <c r="M3" s="2284"/>
      <c r="N3" s="2284"/>
      <c r="O3" s="2284"/>
      <c r="P3" s="2284"/>
      <c r="Q3" s="2284"/>
      <c r="R3" s="2284"/>
      <c r="S3" s="2284"/>
      <c r="T3" s="2284"/>
      <c r="U3" s="1806"/>
    </row>
    <row r="4" spans="1:21" ht="15">
      <c r="A4" s="1805"/>
      <c r="B4" s="1805"/>
      <c r="C4" s="1805"/>
      <c r="D4" s="1805"/>
      <c r="E4" s="1805"/>
      <c r="F4" s="1805"/>
      <c r="G4" s="1805"/>
      <c r="H4" s="1805"/>
      <c r="I4" s="1805"/>
      <c r="J4" s="1805"/>
      <c r="K4" s="1805"/>
      <c r="L4" s="1805"/>
      <c r="M4" s="1805"/>
      <c r="N4" s="1805"/>
      <c r="O4" s="1805"/>
      <c r="P4" s="1805"/>
      <c r="Q4" s="1805"/>
      <c r="R4" s="1805"/>
      <c r="S4" s="1805"/>
      <c r="T4" s="1805"/>
      <c r="U4" s="1806"/>
    </row>
    <row r="5" spans="1:21" ht="14.25" customHeight="1">
      <c r="A5" s="2285" t="s">
        <v>284</v>
      </c>
      <c r="B5" s="2285" t="s">
        <v>148</v>
      </c>
      <c r="C5" s="2285" t="s">
        <v>149</v>
      </c>
      <c r="D5" s="2285" t="s">
        <v>150</v>
      </c>
      <c r="E5" s="2285" t="s">
        <v>151</v>
      </c>
      <c r="F5" s="2285" t="s">
        <v>152</v>
      </c>
      <c r="G5" s="2287" t="s">
        <v>153</v>
      </c>
      <c r="H5" s="2285" t="s">
        <v>285</v>
      </c>
      <c r="I5" s="2286" t="s">
        <v>155</v>
      </c>
      <c r="J5" s="2286"/>
      <c r="K5" s="2285" t="s">
        <v>156</v>
      </c>
      <c r="L5" s="2286" t="s">
        <v>157</v>
      </c>
      <c r="M5" s="2286" t="s">
        <v>286</v>
      </c>
      <c r="N5" s="2286"/>
      <c r="O5" s="2286"/>
      <c r="P5" s="2286"/>
      <c r="Q5" s="2286"/>
      <c r="R5" s="2286"/>
      <c r="S5" s="2286"/>
      <c r="T5" s="2286"/>
      <c r="U5" s="2286"/>
    </row>
    <row r="6" spans="1:21" ht="29.25" customHeight="1">
      <c r="A6" s="2285"/>
      <c r="B6" s="2285"/>
      <c r="C6" s="2285"/>
      <c r="D6" s="2285"/>
      <c r="E6" s="2285"/>
      <c r="F6" s="2285"/>
      <c r="G6" s="2287"/>
      <c r="H6" s="2285"/>
      <c r="I6" s="2285" t="s">
        <v>160</v>
      </c>
      <c r="J6" s="2285" t="s">
        <v>161</v>
      </c>
      <c r="K6" s="2285"/>
      <c r="L6" s="2286"/>
      <c r="M6" s="2285" t="s">
        <v>287</v>
      </c>
      <c r="N6" s="2286" t="s">
        <v>288</v>
      </c>
      <c r="O6" s="2286"/>
      <c r="P6" s="2286"/>
      <c r="Q6" s="2286"/>
      <c r="R6" s="2286"/>
      <c r="S6" s="2286"/>
      <c r="T6" s="2286"/>
      <c r="U6" s="2286"/>
    </row>
    <row r="7" spans="1:22" ht="32.25" customHeight="1">
      <c r="A7" s="2285"/>
      <c r="B7" s="2285"/>
      <c r="C7" s="2285"/>
      <c r="D7" s="2285"/>
      <c r="E7" s="2285"/>
      <c r="F7" s="2285"/>
      <c r="G7" s="2287"/>
      <c r="H7" s="2285"/>
      <c r="I7" s="2285"/>
      <c r="J7" s="2285"/>
      <c r="K7" s="2285"/>
      <c r="L7" s="2286"/>
      <c r="M7" s="2285"/>
      <c r="N7" s="101" t="s">
        <v>289</v>
      </c>
      <c r="O7" s="102" t="s">
        <v>168</v>
      </c>
      <c r="P7" s="102" t="s">
        <v>291</v>
      </c>
      <c r="Q7" s="102" t="s">
        <v>711</v>
      </c>
      <c r="R7" s="102" t="s">
        <v>821</v>
      </c>
      <c r="S7" s="1807" t="s">
        <v>711</v>
      </c>
      <c r="T7" s="1808" t="s">
        <v>711</v>
      </c>
      <c r="U7" s="103"/>
      <c r="V7" s="730" t="s">
        <v>821</v>
      </c>
    </row>
    <row r="8" spans="1:21" ht="14.25">
      <c r="A8" s="104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809">
        <v>7</v>
      </c>
      <c r="H8" s="104">
        <v>8</v>
      </c>
      <c r="I8" s="104">
        <v>9</v>
      </c>
      <c r="J8" s="104">
        <v>10</v>
      </c>
      <c r="K8" s="104">
        <v>11</v>
      </c>
      <c r="L8" s="105">
        <v>12</v>
      </c>
      <c r="M8" s="104">
        <v>13</v>
      </c>
      <c r="N8" s="104">
        <v>14</v>
      </c>
      <c r="O8" s="104">
        <v>15</v>
      </c>
      <c r="P8" s="104">
        <v>16</v>
      </c>
      <c r="Q8" s="104">
        <v>17</v>
      </c>
      <c r="R8" s="104">
        <v>18</v>
      </c>
      <c r="S8" s="104">
        <v>19</v>
      </c>
      <c r="T8" s="104">
        <v>19</v>
      </c>
      <c r="U8" s="1810"/>
    </row>
    <row r="9" spans="1:21" ht="17.25">
      <c r="A9" s="103"/>
      <c r="B9" s="106"/>
      <c r="C9" s="106"/>
      <c r="D9" s="1811"/>
      <c r="E9" s="112"/>
      <c r="F9" s="616"/>
      <c r="G9" s="617"/>
      <c r="H9" s="2288" t="s">
        <v>333</v>
      </c>
      <c r="I9" s="2288"/>
      <c r="J9" s="2288"/>
      <c r="K9" s="2288"/>
      <c r="L9" s="2289"/>
      <c r="M9" s="112"/>
      <c r="N9" s="112"/>
      <c r="O9" s="112"/>
      <c r="P9" s="112"/>
      <c r="Q9" s="614"/>
      <c r="R9" s="614"/>
      <c r="S9" s="614"/>
      <c r="T9" s="614"/>
      <c r="U9" s="113"/>
    </row>
    <row r="10" spans="1:21" ht="22.5">
      <c r="A10" s="103"/>
      <c r="B10" s="104">
        <v>1</v>
      </c>
      <c r="C10" s="1322" t="s">
        <v>277</v>
      </c>
      <c r="D10" s="1323" t="s">
        <v>1433</v>
      </c>
      <c r="E10" s="613">
        <v>1</v>
      </c>
      <c r="F10" s="1520" t="s">
        <v>168</v>
      </c>
      <c r="G10" s="113" t="s">
        <v>292</v>
      </c>
      <c r="H10" s="1324" t="s">
        <v>1434</v>
      </c>
      <c r="I10" s="1325" t="s">
        <v>293</v>
      </c>
      <c r="J10" s="1325" t="s">
        <v>294</v>
      </c>
      <c r="K10" s="1325" t="s">
        <v>303</v>
      </c>
      <c r="L10" s="1325" t="s">
        <v>308</v>
      </c>
      <c r="M10" s="613">
        <f>N10+O10+P10+Q10+R10</f>
        <v>10</v>
      </c>
      <c r="N10" s="1326"/>
      <c r="O10" s="104">
        <v>10</v>
      </c>
      <c r="P10" s="110"/>
      <c r="Q10" s="614"/>
      <c r="R10" s="614"/>
      <c r="S10" s="614"/>
      <c r="T10" s="614">
        <v>0.1</v>
      </c>
      <c r="U10" s="113"/>
    </row>
    <row r="11" spans="1:21" ht="22.5">
      <c r="A11" s="103"/>
      <c r="B11" s="104">
        <v>2</v>
      </c>
      <c r="C11" s="1322" t="s">
        <v>646</v>
      </c>
      <c r="D11" s="1323" t="s">
        <v>857</v>
      </c>
      <c r="E11" s="613">
        <v>1</v>
      </c>
      <c r="F11" s="1520" t="s">
        <v>291</v>
      </c>
      <c r="G11" s="113" t="s">
        <v>304</v>
      </c>
      <c r="H11" s="1327" t="s">
        <v>1434</v>
      </c>
      <c r="I11" s="1325" t="s">
        <v>293</v>
      </c>
      <c r="J11" s="1325" t="s">
        <v>294</v>
      </c>
      <c r="K11" s="1325" t="s">
        <v>1435</v>
      </c>
      <c r="L11" s="1325" t="s">
        <v>305</v>
      </c>
      <c r="M11" s="613">
        <f aca="true" t="shared" si="0" ref="M11:M31">N11+O11+P11+Q11+R11</f>
        <v>3.3</v>
      </c>
      <c r="N11" s="1326"/>
      <c r="O11" s="104"/>
      <c r="P11" s="110">
        <v>3.3</v>
      </c>
      <c r="Q11" s="614"/>
      <c r="R11" s="614"/>
      <c r="S11" s="614"/>
      <c r="T11" s="614">
        <v>0.1</v>
      </c>
      <c r="U11" s="113"/>
    </row>
    <row r="12" spans="1:21" ht="22.5">
      <c r="A12" s="103"/>
      <c r="B12" s="104">
        <v>3</v>
      </c>
      <c r="C12" s="1322" t="s">
        <v>375</v>
      </c>
      <c r="D12" s="1323" t="s">
        <v>848</v>
      </c>
      <c r="E12" s="613">
        <v>1</v>
      </c>
      <c r="F12" s="1520" t="s">
        <v>168</v>
      </c>
      <c r="G12" s="113" t="s">
        <v>292</v>
      </c>
      <c r="H12" s="1324" t="s">
        <v>1434</v>
      </c>
      <c r="I12" s="1325" t="s">
        <v>293</v>
      </c>
      <c r="J12" s="1325" t="s">
        <v>294</v>
      </c>
      <c r="K12" s="1325" t="s">
        <v>303</v>
      </c>
      <c r="L12" s="1325" t="s">
        <v>308</v>
      </c>
      <c r="M12" s="613">
        <f t="shared" si="0"/>
        <v>10</v>
      </c>
      <c r="N12" s="1326"/>
      <c r="O12" s="104">
        <v>10</v>
      </c>
      <c r="P12" s="110"/>
      <c r="Q12" s="614"/>
      <c r="R12" s="614"/>
      <c r="S12" s="614"/>
      <c r="T12" s="614">
        <v>0.1</v>
      </c>
      <c r="U12" s="113"/>
    </row>
    <row r="13" spans="1:21" ht="22.5">
      <c r="A13" s="103"/>
      <c r="B13" s="104">
        <v>4</v>
      </c>
      <c r="C13" s="1322" t="s">
        <v>1436</v>
      </c>
      <c r="D13" s="1323" t="s">
        <v>877</v>
      </c>
      <c r="E13" s="613">
        <v>1</v>
      </c>
      <c r="F13" s="1520" t="s">
        <v>291</v>
      </c>
      <c r="G13" s="113" t="s">
        <v>304</v>
      </c>
      <c r="H13" s="1327" t="s">
        <v>1434</v>
      </c>
      <c r="I13" s="1325" t="s">
        <v>293</v>
      </c>
      <c r="J13" s="1325" t="s">
        <v>294</v>
      </c>
      <c r="K13" s="1325" t="s">
        <v>1435</v>
      </c>
      <c r="L13" s="1325" t="s">
        <v>305</v>
      </c>
      <c r="M13" s="613">
        <f t="shared" si="0"/>
        <v>3.3</v>
      </c>
      <c r="N13" s="1326"/>
      <c r="O13" s="104"/>
      <c r="P13" s="110">
        <v>3.3</v>
      </c>
      <c r="Q13" s="614"/>
      <c r="R13" s="614"/>
      <c r="S13" s="614"/>
      <c r="T13" s="614"/>
      <c r="U13" s="113"/>
    </row>
    <row r="14" spans="1:21" ht="22.5">
      <c r="A14" s="103"/>
      <c r="B14" s="104">
        <v>5</v>
      </c>
      <c r="C14" s="1322" t="s">
        <v>911</v>
      </c>
      <c r="D14" s="1323" t="s">
        <v>1437</v>
      </c>
      <c r="E14" s="613">
        <v>1</v>
      </c>
      <c r="F14" s="1520" t="s">
        <v>291</v>
      </c>
      <c r="G14" s="113" t="s">
        <v>304</v>
      </c>
      <c r="H14" s="1324" t="s">
        <v>1434</v>
      </c>
      <c r="I14" s="1325" t="s">
        <v>293</v>
      </c>
      <c r="J14" s="1325" t="s">
        <v>294</v>
      </c>
      <c r="K14" s="1325" t="s">
        <v>1435</v>
      </c>
      <c r="L14" s="1325" t="s">
        <v>305</v>
      </c>
      <c r="M14" s="613">
        <f t="shared" si="0"/>
        <v>3.3</v>
      </c>
      <c r="N14" s="1326"/>
      <c r="O14" s="104"/>
      <c r="P14" s="110">
        <v>3.3</v>
      </c>
      <c r="Q14" s="614"/>
      <c r="R14" s="614"/>
      <c r="S14" s="614"/>
      <c r="T14" s="614"/>
      <c r="U14" s="113"/>
    </row>
    <row r="15" spans="1:21" ht="22.5">
      <c r="A15" s="103"/>
      <c r="B15" s="113">
        <v>6</v>
      </c>
      <c r="C15" s="1328" t="s">
        <v>374</v>
      </c>
      <c r="D15" s="1329">
        <v>5.1</v>
      </c>
      <c r="E15" s="1330">
        <v>0.9</v>
      </c>
      <c r="F15" s="1520" t="s">
        <v>291</v>
      </c>
      <c r="G15" s="113" t="s">
        <v>304</v>
      </c>
      <c r="H15" s="1324" t="s">
        <v>1434</v>
      </c>
      <c r="I15" s="1325" t="s">
        <v>293</v>
      </c>
      <c r="J15" s="1325" t="s">
        <v>294</v>
      </c>
      <c r="K15" s="1325" t="s">
        <v>1435</v>
      </c>
      <c r="L15" s="1325" t="s">
        <v>305</v>
      </c>
      <c r="M15" s="613">
        <f t="shared" si="0"/>
        <v>2.9</v>
      </c>
      <c r="N15" s="1326"/>
      <c r="O15" s="1325"/>
      <c r="P15" s="1325">
        <v>2.9</v>
      </c>
      <c r="Q15" s="614"/>
      <c r="R15" s="614"/>
      <c r="S15" s="614"/>
      <c r="T15" s="614"/>
      <c r="U15" s="113"/>
    </row>
    <row r="16" spans="1:21" ht="22.5">
      <c r="A16" s="103"/>
      <c r="B16" s="113">
        <v>7</v>
      </c>
      <c r="C16" s="1328" t="s">
        <v>815</v>
      </c>
      <c r="D16" s="1329">
        <v>10.1</v>
      </c>
      <c r="E16" s="1330">
        <v>1</v>
      </c>
      <c r="F16" s="1520" t="s">
        <v>291</v>
      </c>
      <c r="G16" s="113" t="s">
        <v>304</v>
      </c>
      <c r="H16" s="1324" t="s">
        <v>1434</v>
      </c>
      <c r="I16" s="1325" t="s">
        <v>293</v>
      </c>
      <c r="J16" s="1325" t="s">
        <v>294</v>
      </c>
      <c r="K16" s="1325" t="s">
        <v>1435</v>
      </c>
      <c r="L16" s="1325" t="s">
        <v>305</v>
      </c>
      <c r="M16" s="613">
        <f t="shared" si="0"/>
        <v>3.3</v>
      </c>
      <c r="N16" s="1326"/>
      <c r="O16" s="1325"/>
      <c r="P16" s="1325">
        <v>3.3</v>
      </c>
      <c r="Q16" s="614"/>
      <c r="R16" s="614"/>
      <c r="S16" s="614"/>
      <c r="T16" s="614"/>
      <c r="U16" s="113"/>
    </row>
    <row r="17" spans="1:21" ht="22.5">
      <c r="A17" s="103"/>
      <c r="B17" s="113">
        <v>8</v>
      </c>
      <c r="C17" s="1328" t="s">
        <v>1438</v>
      </c>
      <c r="D17" s="1329">
        <v>16</v>
      </c>
      <c r="E17" s="1330">
        <v>1</v>
      </c>
      <c r="F17" s="1520" t="s">
        <v>291</v>
      </c>
      <c r="G17" s="113" t="s">
        <v>304</v>
      </c>
      <c r="H17" s="1327" t="s">
        <v>1434</v>
      </c>
      <c r="I17" s="1325" t="s">
        <v>293</v>
      </c>
      <c r="J17" s="1325" t="s">
        <v>294</v>
      </c>
      <c r="K17" s="1325" t="s">
        <v>1435</v>
      </c>
      <c r="L17" s="1325" t="s">
        <v>305</v>
      </c>
      <c r="M17" s="613">
        <f t="shared" si="0"/>
        <v>3.3</v>
      </c>
      <c r="N17" s="1326"/>
      <c r="O17" s="1325"/>
      <c r="P17" s="1325">
        <v>3.3</v>
      </c>
      <c r="Q17" s="614"/>
      <c r="R17" s="614"/>
      <c r="S17" s="614"/>
      <c r="T17" s="614"/>
      <c r="U17" s="113"/>
    </row>
    <row r="18" spans="1:21" ht="22.5">
      <c r="A18" s="103"/>
      <c r="B18" s="113">
        <v>9</v>
      </c>
      <c r="C18" s="1328" t="s">
        <v>1439</v>
      </c>
      <c r="D18" s="1329">
        <v>7.1</v>
      </c>
      <c r="E18" s="1330">
        <v>0.9</v>
      </c>
      <c r="F18" s="1520" t="s">
        <v>291</v>
      </c>
      <c r="G18" s="113" t="s">
        <v>304</v>
      </c>
      <c r="H18" s="1327" t="s">
        <v>1434</v>
      </c>
      <c r="I18" s="1325" t="s">
        <v>293</v>
      </c>
      <c r="J18" s="1325" t="s">
        <v>294</v>
      </c>
      <c r="K18" s="1325" t="s">
        <v>1435</v>
      </c>
      <c r="L18" s="1325" t="s">
        <v>305</v>
      </c>
      <c r="M18" s="613">
        <f t="shared" si="0"/>
        <v>3</v>
      </c>
      <c r="N18" s="1326"/>
      <c r="O18" s="1325"/>
      <c r="P18" s="1325">
        <v>3</v>
      </c>
      <c r="Q18" s="614"/>
      <c r="R18" s="614"/>
      <c r="S18" s="614"/>
      <c r="T18" s="614"/>
      <c r="U18" s="113"/>
    </row>
    <row r="19" spans="1:21" ht="22.5">
      <c r="A19" s="103"/>
      <c r="B19" s="113">
        <v>10</v>
      </c>
      <c r="C19" s="1328" t="s">
        <v>1440</v>
      </c>
      <c r="D19" s="1329">
        <v>8.1</v>
      </c>
      <c r="E19" s="1330">
        <v>0.9</v>
      </c>
      <c r="F19" s="1520" t="s">
        <v>291</v>
      </c>
      <c r="G19" s="113" t="s">
        <v>304</v>
      </c>
      <c r="H19" s="1327" t="s">
        <v>1434</v>
      </c>
      <c r="I19" s="1325" t="s">
        <v>293</v>
      </c>
      <c r="J19" s="1325" t="s">
        <v>294</v>
      </c>
      <c r="K19" s="1325" t="s">
        <v>1435</v>
      </c>
      <c r="L19" s="1325" t="s">
        <v>305</v>
      </c>
      <c r="M19" s="613">
        <f t="shared" si="0"/>
        <v>3</v>
      </c>
      <c r="N19" s="1326"/>
      <c r="O19" s="1325"/>
      <c r="P19" s="1325">
        <v>3</v>
      </c>
      <c r="Q19" s="614"/>
      <c r="R19" s="614"/>
      <c r="S19" s="614"/>
      <c r="T19" s="614"/>
      <c r="U19" s="113"/>
    </row>
    <row r="20" spans="1:21" ht="22.5">
      <c r="A20" s="103"/>
      <c r="B20" s="113">
        <v>11</v>
      </c>
      <c r="C20" s="1328" t="s">
        <v>1441</v>
      </c>
      <c r="D20" s="1329">
        <v>2.1</v>
      </c>
      <c r="E20" s="1330">
        <v>1</v>
      </c>
      <c r="F20" s="1520" t="s">
        <v>291</v>
      </c>
      <c r="G20" s="113" t="s">
        <v>304</v>
      </c>
      <c r="H20" s="1327" t="s">
        <v>1434</v>
      </c>
      <c r="I20" s="1325" t="s">
        <v>293</v>
      </c>
      <c r="J20" s="1325" t="s">
        <v>294</v>
      </c>
      <c r="K20" s="1325" t="s">
        <v>1435</v>
      </c>
      <c r="L20" s="1325" t="s">
        <v>305</v>
      </c>
      <c r="M20" s="613">
        <f t="shared" si="0"/>
        <v>3.3</v>
      </c>
      <c r="N20" s="1326"/>
      <c r="O20" s="1325"/>
      <c r="P20" s="1325">
        <v>3.3</v>
      </c>
      <c r="Q20" s="614"/>
      <c r="R20" s="614"/>
      <c r="S20" s="614"/>
      <c r="T20" s="614"/>
      <c r="U20" s="113"/>
    </row>
    <row r="21" spans="1:21" ht="22.5">
      <c r="A21" s="103"/>
      <c r="B21" s="113">
        <v>12</v>
      </c>
      <c r="C21" s="1328" t="s">
        <v>1442</v>
      </c>
      <c r="D21" s="1329">
        <v>13</v>
      </c>
      <c r="E21" s="1330">
        <v>0.6</v>
      </c>
      <c r="F21" s="1520" t="s">
        <v>168</v>
      </c>
      <c r="G21" s="113" t="s">
        <v>292</v>
      </c>
      <c r="H21" s="1324" t="s">
        <v>1434</v>
      </c>
      <c r="I21" s="1325" t="s">
        <v>293</v>
      </c>
      <c r="J21" s="1325" t="s">
        <v>294</v>
      </c>
      <c r="K21" s="1325" t="s">
        <v>303</v>
      </c>
      <c r="L21" s="1325" t="s">
        <v>308</v>
      </c>
      <c r="M21" s="613">
        <f t="shared" si="0"/>
        <v>6</v>
      </c>
      <c r="N21" s="1326"/>
      <c r="O21" s="1325">
        <v>6</v>
      </c>
      <c r="P21" s="1325"/>
      <c r="Q21" s="614"/>
      <c r="R21" s="614"/>
      <c r="S21" s="614"/>
      <c r="T21" s="614"/>
      <c r="U21" s="113"/>
    </row>
    <row r="22" spans="1:21" ht="22.5">
      <c r="A22" s="103"/>
      <c r="B22" s="113">
        <v>13</v>
      </c>
      <c r="C22" s="1328" t="s">
        <v>1443</v>
      </c>
      <c r="D22" s="1329">
        <v>3.1</v>
      </c>
      <c r="E22" s="1330">
        <v>0.9</v>
      </c>
      <c r="F22" s="1520" t="s">
        <v>291</v>
      </c>
      <c r="G22" s="113" t="s">
        <v>304</v>
      </c>
      <c r="H22" s="1327" t="s">
        <v>1434</v>
      </c>
      <c r="I22" s="1325" t="s">
        <v>293</v>
      </c>
      <c r="J22" s="1325" t="s">
        <v>294</v>
      </c>
      <c r="K22" s="1325" t="s">
        <v>1435</v>
      </c>
      <c r="L22" s="1325" t="s">
        <v>305</v>
      </c>
      <c r="M22" s="613">
        <f t="shared" si="0"/>
        <v>3</v>
      </c>
      <c r="N22" s="1326"/>
      <c r="O22" s="1325"/>
      <c r="P22" s="1325">
        <v>3</v>
      </c>
      <c r="Q22" s="614"/>
      <c r="R22" s="614"/>
      <c r="S22" s="614"/>
      <c r="T22" s="614"/>
      <c r="U22" s="113"/>
    </row>
    <row r="23" spans="1:21" ht="22.5">
      <c r="A23" s="103"/>
      <c r="B23" s="113">
        <v>14</v>
      </c>
      <c r="C23" s="1328" t="s">
        <v>1444</v>
      </c>
      <c r="D23" s="1329">
        <v>12.1</v>
      </c>
      <c r="E23" s="1330">
        <v>1</v>
      </c>
      <c r="F23" s="1520" t="s">
        <v>168</v>
      </c>
      <c r="G23" s="113" t="s">
        <v>292</v>
      </c>
      <c r="H23" s="1324" t="s">
        <v>1434</v>
      </c>
      <c r="I23" s="1325" t="s">
        <v>293</v>
      </c>
      <c r="J23" s="1325" t="s">
        <v>294</v>
      </c>
      <c r="K23" s="1325" t="s">
        <v>754</v>
      </c>
      <c r="L23" s="1325" t="s">
        <v>1965</v>
      </c>
      <c r="M23" s="613">
        <f t="shared" si="0"/>
        <v>10</v>
      </c>
      <c r="N23" s="1326"/>
      <c r="O23" s="1325"/>
      <c r="P23" s="1325"/>
      <c r="Q23" s="614"/>
      <c r="R23" s="614">
        <v>10</v>
      </c>
      <c r="S23" s="614"/>
      <c r="T23" s="614"/>
      <c r="U23" s="113"/>
    </row>
    <row r="24" spans="1:21" ht="22.5">
      <c r="A24" s="103"/>
      <c r="B24" s="113">
        <v>15</v>
      </c>
      <c r="C24" s="1328" t="s">
        <v>1445</v>
      </c>
      <c r="D24" s="1329">
        <v>7.1</v>
      </c>
      <c r="E24" s="1330">
        <v>1</v>
      </c>
      <c r="F24" s="1520" t="s">
        <v>291</v>
      </c>
      <c r="G24" s="113" t="s">
        <v>304</v>
      </c>
      <c r="H24" s="1327" t="s">
        <v>1434</v>
      </c>
      <c r="I24" s="1325" t="s">
        <v>293</v>
      </c>
      <c r="J24" s="1325" t="s">
        <v>294</v>
      </c>
      <c r="K24" s="1325" t="s">
        <v>1435</v>
      </c>
      <c r="L24" s="1325" t="s">
        <v>305</v>
      </c>
      <c r="M24" s="613">
        <f t="shared" si="0"/>
        <v>3.3</v>
      </c>
      <c r="N24" s="1326"/>
      <c r="O24" s="1325"/>
      <c r="P24" s="1325">
        <v>3.3</v>
      </c>
      <c r="Q24" s="614"/>
      <c r="R24" s="614"/>
      <c r="S24" s="614"/>
      <c r="T24" s="614"/>
      <c r="U24" s="113"/>
    </row>
    <row r="25" spans="1:21" ht="22.5">
      <c r="A25" s="103"/>
      <c r="B25" s="113">
        <v>16</v>
      </c>
      <c r="C25" s="1328" t="s">
        <v>1445</v>
      </c>
      <c r="D25" s="1329">
        <v>20.1</v>
      </c>
      <c r="E25" s="1330">
        <v>1</v>
      </c>
      <c r="F25" s="1520" t="s">
        <v>168</v>
      </c>
      <c r="G25" s="113" t="s">
        <v>292</v>
      </c>
      <c r="H25" s="1324" t="s">
        <v>1434</v>
      </c>
      <c r="I25" s="1325" t="s">
        <v>293</v>
      </c>
      <c r="J25" s="1325" t="s">
        <v>294</v>
      </c>
      <c r="K25" s="1325" t="s">
        <v>303</v>
      </c>
      <c r="L25" s="1325" t="s">
        <v>308</v>
      </c>
      <c r="M25" s="613">
        <f t="shared" si="0"/>
        <v>10</v>
      </c>
      <c r="N25" s="1326"/>
      <c r="O25" s="1325">
        <v>10</v>
      </c>
      <c r="P25" s="1325"/>
      <c r="Q25" s="614"/>
      <c r="R25" s="614"/>
      <c r="S25" s="614"/>
      <c r="T25" s="614"/>
      <c r="U25" s="113"/>
    </row>
    <row r="26" spans="1:21" ht="22.5">
      <c r="A26" s="103"/>
      <c r="B26" s="113">
        <v>17</v>
      </c>
      <c r="C26" s="1328" t="s">
        <v>1445</v>
      </c>
      <c r="D26" s="1329">
        <v>31.1</v>
      </c>
      <c r="E26" s="1330">
        <v>1</v>
      </c>
      <c r="F26" s="1520" t="s">
        <v>291</v>
      </c>
      <c r="G26" s="113" t="s">
        <v>304</v>
      </c>
      <c r="H26" s="1324" t="s">
        <v>1434</v>
      </c>
      <c r="I26" s="1325" t="s">
        <v>293</v>
      </c>
      <c r="J26" s="1325" t="s">
        <v>294</v>
      </c>
      <c r="K26" s="1325" t="s">
        <v>1435</v>
      </c>
      <c r="L26" s="1325" t="s">
        <v>305</v>
      </c>
      <c r="M26" s="613">
        <f t="shared" si="0"/>
        <v>3.3</v>
      </c>
      <c r="N26" s="1326"/>
      <c r="O26" s="1325"/>
      <c r="P26" s="1325">
        <v>3.3</v>
      </c>
      <c r="Q26" s="614"/>
      <c r="R26" s="614"/>
      <c r="S26" s="614"/>
      <c r="T26" s="614"/>
      <c r="U26" s="113"/>
    </row>
    <row r="27" spans="1:21" ht="22.5">
      <c r="A27" s="103"/>
      <c r="B27" s="113">
        <v>18</v>
      </c>
      <c r="C27" s="1328" t="s">
        <v>1446</v>
      </c>
      <c r="D27" s="1329">
        <v>32.1</v>
      </c>
      <c r="E27" s="1330">
        <v>1</v>
      </c>
      <c r="F27" s="1520" t="s">
        <v>168</v>
      </c>
      <c r="G27" s="113" t="s">
        <v>292</v>
      </c>
      <c r="H27" s="1324" t="s">
        <v>1434</v>
      </c>
      <c r="I27" s="1325" t="s">
        <v>293</v>
      </c>
      <c r="J27" s="1325" t="s">
        <v>294</v>
      </c>
      <c r="K27" s="1325" t="s">
        <v>303</v>
      </c>
      <c r="L27" s="1325" t="s">
        <v>308</v>
      </c>
      <c r="M27" s="613">
        <f t="shared" si="0"/>
        <v>10</v>
      </c>
      <c r="N27" s="1326"/>
      <c r="O27" s="1325">
        <v>10</v>
      </c>
      <c r="P27" s="1325"/>
      <c r="Q27" s="614"/>
      <c r="R27" s="614"/>
      <c r="S27" s="614"/>
      <c r="T27" s="614"/>
      <c r="U27" s="113"/>
    </row>
    <row r="28" spans="1:21" ht="22.5">
      <c r="A28" s="103"/>
      <c r="B28" s="113">
        <v>19</v>
      </c>
      <c r="C28" s="1328" t="s">
        <v>1447</v>
      </c>
      <c r="D28" s="1329">
        <v>17.1</v>
      </c>
      <c r="E28" s="1330">
        <v>1</v>
      </c>
      <c r="F28" s="1520" t="s">
        <v>289</v>
      </c>
      <c r="G28" s="113" t="s">
        <v>292</v>
      </c>
      <c r="H28" s="1324" t="s">
        <v>1434</v>
      </c>
      <c r="I28" s="1325" t="s">
        <v>293</v>
      </c>
      <c r="J28" s="1325" t="s">
        <v>294</v>
      </c>
      <c r="K28" s="1325" t="s">
        <v>303</v>
      </c>
      <c r="L28" s="1325" t="s">
        <v>709</v>
      </c>
      <c r="M28" s="613">
        <f t="shared" si="0"/>
        <v>10</v>
      </c>
      <c r="N28" s="1326">
        <v>10</v>
      </c>
      <c r="O28" s="1325"/>
      <c r="P28" s="1325"/>
      <c r="Q28" s="614"/>
      <c r="R28" s="614"/>
      <c r="S28" s="614">
        <v>0.22</v>
      </c>
      <c r="T28" s="614"/>
      <c r="U28" s="113"/>
    </row>
    <row r="29" spans="1:21" ht="22.5">
      <c r="A29" s="103"/>
      <c r="B29" s="113">
        <v>20</v>
      </c>
      <c r="C29" s="1328" t="s">
        <v>1448</v>
      </c>
      <c r="D29" s="1329">
        <v>18.1</v>
      </c>
      <c r="E29" s="1330">
        <v>1</v>
      </c>
      <c r="F29" s="1520" t="s">
        <v>168</v>
      </c>
      <c r="G29" s="113" t="s">
        <v>292</v>
      </c>
      <c r="H29" s="1324" t="s">
        <v>1434</v>
      </c>
      <c r="I29" s="1325" t="s">
        <v>293</v>
      </c>
      <c r="J29" s="1325" t="s">
        <v>294</v>
      </c>
      <c r="K29" s="1325" t="s">
        <v>303</v>
      </c>
      <c r="L29" s="1325" t="s">
        <v>308</v>
      </c>
      <c r="M29" s="613">
        <f t="shared" si="0"/>
        <v>10</v>
      </c>
      <c r="N29" s="1326"/>
      <c r="O29" s="1325">
        <v>10</v>
      </c>
      <c r="P29" s="1325"/>
      <c r="Q29" s="614"/>
      <c r="R29" s="614"/>
      <c r="S29" s="614">
        <v>0.22</v>
      </c>
      <c r="T29" s="614"/>
      <c r="U29" s="113"/>
    </row>
    <row r="30" spans="1:21" ht="22.5">
      <c r="A30" s="103"/>
      <c r="B30" s="113">
        <v>21</v>
      </c>
      <c r="C30" s="1328" t="s">
        <v>1448</v>
      </c>
      <c r="D30" s="1329">
        <v>18.2</v>
      </c>
      <c r="E30" s="1330">
        <v>1</v>
      </c>
      <c r="F30" s="1520" t="s">
        <v>168</v>
      </c>
      <c r="G30" s="113" t="s">
        <v>292</v>
      </c>
      <c r="H30" s="1324" t="s">
        <v>1434</v>
      </c>
      <c r="I30" s="1325" t="s">
        <v>293</v>
      </c>
      <c r="J30" s="1325" t="s">
        <v>294</v>
      </c>
      <c r="K30" s="1325" t="s">
        <v>303</v>
      </c>
      <c r="L30" s="1325" t="s">
        <v>308</v>
      </c>
      <c r="M30" s="613">
        <f t="shared" si="0"/>
        <v>10</v>
      </c>
      <c r="N30" s="1326"/>
      <c r="O30" s="1325">
        <v>10</v>
      </c>
      <c r="P30" s="1325"/>
      <c r="Q30" s="614"/>
      <c r="R30" s="614"/>
      <c r="S30" s="614">
        <v>0.2</v>
      </c>
      <c r="T30" s="614"/>
      <c r="U30" s="113"/>
    </row>
    <row r="31" spans="1:21" ht="22.5">
      <c r="A31" s="103"/>
      <c r="B31" s="113">
        <v>22</v>
      </c>
      <c r="C31" s="1328" t="s">
        <v>1449</v>
      </c>
      <c r="D31" s="1329">
        <v>27.1</v>
      </c>
      <c r="E31" s="1330">
        <v>1</v>
      </c>
      <c r="F31" s="1520" t="s">
        <v>168</v>
      </c>
      <c r="G31" s="113" t="s">
        <v>292</v>
      </c>
      <c r="H31" s="1324" t="s">
        <v>1434</v>
      </c>
      <c r="I31" s="1325" t="s">
        <v>293</v>
      </c>
      <c r="J31" s="1325" t="s">
        <v>294</v>
      </c>
      <c r="K31" s="1325" t="s">
        <v>303</v>
      </c>
      <c r="L31" s="1325" t="s">
        <v>308</v>
      </c>
      <c r="M31" s="613">
        <f t="shared" si="0"/>
        <v>10</v>
      </c>
      <c r="N31" s="1326"/>
      <c r="O31" s="1325">
        <v>10</v>
      </c>
      <c r="P31" s="1325"/>
      <c r="Q31" s="614"/>
      <c r="R31" s="614"/>
      <c r="S31" s="614"/>
      <c r="T31" s="614"/>
      <c r="U31" s="113"/>
    </row>
    <row r="32" spans="1:21" ht="14.25">
      <c r="A32" s="103"/>
      <c r="B32" s="1812" t="s">
        <v>295</v>
      </c>
      <c r="C32" s="1812"/>
      <c r="D32" s="1812"/>
      <c r="E32" s="1813">
        <f>SUM(E10:E31)</f>
        <v>21.200000000000003</v>
      </c>
      <c r="F32" s="1813"/>
      <c r="G32" s="1814"/>
      <c r="H32" s="1325"/>
      <c r="I32" s="1325"/>
      <c r="J32" s="1325"/>
      <c r="K32" s="1815"/>
      <c r="L32" s="1325"/>
      <c r="M32" s="1813">
        <f aca="true" t="shared" si="1" ref="M32:S32">SUM(M10:M31)</f>
        <v>134.29999999999998</v>
      </c>
      <c r="N32" s="1813">
        <f t="shared" si="1"/>
        <v>10</v>
      </c>
      <c r="O32" s="1813">
        <f t="shared" si="1"/>
        <v>76</v>
      </c>
      <c r="P32" s="1813">
        <f t="shared" si="1"/>
        <v>38.3</v>
      </c>
      <c r="Q32" s="1813">
        <f t="shared" si="1"/>
        <v>0</v>
      </c>
      <c r="R32" s="1813">
        <f t="shared" si="1"/>
        <v>10</v>
      </c>
      <c r="S32" s="1813">
        <f t="shared" si="1"/>
        <v>0.64</v>
      </c>
      <c r="T32" s="614" t="e">
        <f>#REF!+T12+T11+T10</f>
        <v>#REF!</v>
      </c>
      <c r="U32" s="113"/>
    </row>
    <row r="33" spans="1:21" ht="17.25">
      <c r="A33" s="1816"/>
      <c r="B33" s="1817"/>
      <c r="C33" s="1818"/>
      <c r="D33" s="1819"/>
      <c r="E33" s="114"/>
      <c r="F33" s="2270" t="s">
        <v>301</v>
      </c>
      <c r="G33" s="2271"/>
      <c r="H33" s="2271"/>
      <c r="I33" s="2271"/>
      <c r="J33" s="2271"/>
      <c r="K33" s="2271"/>
      <c r="L33" s="2272"/>
      <c r="M33" s="113"/>
      <c r="N33" s="1820"/>
      <c r="O33" s="1821"/>
      <c r="P33" s="1822"/>
      <c r="Q33" s="1823"/>
      <c r="R33" s="1823"/>
      <c r="S33" s="113"/>
      <c r="T33" s="113"/>
      <c r="U33" s="113"/>
    </row>
    <row r="34" spans="1:21" ht="22.5">
      <c r="A34" s="114" t="s">
        <v>302</v>
      </c>
      <c r="B34" s="101">
        <v>1</v>
      </c>
      <c r="C34" s="1332" t="s">
        <v>297</v>
      </c>
      <c r="D34" s="1333" t="s">
        <v>735</v>
      </c>
      <c r="E34" s="1334">
        <v>1</v>
      </c>
      <c r="F34" s="1335" t="s">
        <v>291</v>
      </c>
      <c r="G34" s="1336" t="s">
        <v>304</v>
      </c>
      <c r="H34" s="1324" t="s">
        <v>1434</v>
      </c>
      <c r="I34" s="1337" t="s">
        <v>293</v>
      </c>
      <c r="J34" s="1337" t="s">
        <v>294</v>
      </c>
      <c r="K34" s="1337" t="s">
        <v>363</v>
      </c>
      <c r="L34" s="1337" t="s">
        <v>305</v>
      </c>
      <c r="M34" s="613">
        <f aca="true" t="shared" si="2" ref="M34:M47">N34+O34+P34+Q34+R34</f>
        <v>3.3</v>
      </c>
      <c r="N34" s="1338"/>
      <c r="O34" s="1338"/>
      <c r="P34" s="102">
        <v>3.3</v>
      </c>
      <c r="Q34" s="101"/>
      <c r="R34" s="101"/>
      <c r="S34" s="101"/>
      <c r="T34" s="113">
        <v>0.1</v>
      </c>
      <c r="U34" s="113"/>
    </row>
    <row r="35" spans="1:21" ht="28.5">
      <c r="A35" s="110"/>
      <c r="B35" s="101">
        <v>2</v>
      </c>
      <c r="C35" s="1332" t="s">
        <v>297</v>
      </c>
      <c r="D35" s="1332" t="s">
        <v>854</v>
      </c>
      <c r="E35" s="614">
        <v>1</v>
      </c>
      <c r="F35" s="101" t="s">
        <v>168</v>
      </c>
      <c r="G35" s="101" t="s">
        <v>292</v>
      </c>
      <c r="H35" s="1324" t="s">
        <v>1434</v>
      </c>
      <c r="I35" s="105" t="s">
        <v>293</v>
      </c>
      <c r="J35" s="105" t="s">
        <v>294</v>
      </c>
      <c r="K35" s="498" t="s">
        <v>754</v>
      </c>
      <c r="L35" s="498" t="s">
        <v>822</v>
      </c>
      <c r="M35" s="613">
        <f t="shared" si="2"/>
        <v>5</v>
      </c>
      <c r="N35" s="1338"/>
      <c r="O35" s="1338">
        <v>5</v>
      </c>
      <c r="P35" s="102"/>
      <c r="Q35" s="1339"/>
      <c r="R35" s="1339"/>
      <c r="S35" s="101"/>
      <c r="T35" s="101"/>
      <c r="U35" s="101"/>
    </row>
    <row r="36" spans="1:21" ht="28.5">
      <c r="A36" s="101"/>
      <c r="B36" s="101">
        <v>3</v>
      </c>
      <c r="C36" s="101">
        <v>11</v>
      </c>
      <c r="D36" s="101">
        <v>21.2</v>
      </c>
      <c r="E36" s="1340">
        <v>0.8</v>
      </c>
      <c r="F36" s="101" t="s">
        <v>291</v>
      </c>
      <c r="G36" s="1336" t="s">
        <v>304</v>
      </c>
      <c r="H36" s="1324" t="s">
        <v>1434</v>
      </c>
      <c r="I36" s="105" t="s">
        <v>293</v>
      </c>
      <c r="J36" s="105" t="s">
        <v>294</v>
      </c>
      <c r="K36" s="1337" t="s">
        <v>363</v>
      </c>
      <c r="L36" s="498" t="s">
        <v>305</v>
      </c>
      <c r="M36" s="613">
        <f t="shared" si="2"/>
        <v>2.6</v>
      </c>
      <c r="N36" s="1338"/>
      <c r="O36" s="1338"/>
      <c r="P36" s="102">
        <v>2.6</v>
      </c>
      <c r="Q36" s="101"/>
      <c r="R36" s="101"/>
      <c r="S36" s="101"/>
      <c r="T36" s="101">
        <v>0.1</v>
      </c>
      <c r="U36" s="1824"/>
    </row>
    <row r="37" spans="1:21" ht="28.5">
      <c r="A37" s="101"/>
      <c r="B37" s="101">
        <v>4</v>
      </c>
      <c r="C37" s="101">
        <v>13</v>
      </c>
      <c r="D37" s="101">
        <v>5</v>
      </c>
      <c r="E37" s="1340">
        <v>0.8</v>
      </c>
      <c r="F37" s="102" t="s">
        <v>291</v>
      </c>
      <c r="G37" s="1825" t="s">
        <v>304</v>
      </c>
      <c r="H37" s="1324" t="s">
        <v>1434</v>
      </c>
      <c r="I37" s="105" t="s">
        <v>293</v>
      </c>
      <c r="J37" s="105" t="s">
        <v>294</v>
      </c>
      <c r="K37" s="1337" t="s">
        <v>363</v>
      </c>
      <c r="L37" s="498" t="s">
        <v>305</v>
      </c>
      <c r="M37" s="613">
        <f t="shared" si="2"/>
        <v>2.6</v>
      </c>
      <c r="N37" s="1338"/>
      <c r="O37" s="1338"/>
      <c r="P37" s="102">
        <v>2.6</v>
      </c>
      <c r="Q37" s="101"/>
      <c r="R37" s="101"/>
      <c r="S37" s="101"/>
      <c r="T37" s="101"/>
      <c r="U37" s="1824"/>
    </row>
    <row r="38" spans="1:21" ht="28.5">
      <c r="A38" s="110"/>
      <c r="B38" s="101">
        <v>4</v>
      </c>
      <c r="C38" s="101">
        <v>18</v>
      </c>
      <c r="D38" s="1332" t="s">
        <v>1216</v>
      </c>
      <c r="E38" s="614">
        <v>1</v>
      </c>
      <c r="F38" s="101" t="s">
        <v>289</v>
      </c>
      <c r="G38" s="101" t="s">
        <v>292</v>
      </c>
      <c r="H38" s="1324" t="s">
        <v>1434</v>
      </c>
      <c r="I38" s="105" t="s">
        <v>293</v>
      </c>
      <c r="J38" s="105" t="s">
        <v>294</v>
      </c>
      <c r="K38" s="498" t="s">
        <v>1966</v>
      </c>
      <c r="L38" s="498" t="s">
        <v>1967</v>
      </c>
      <c r="M38" s="613">
        <f t="shared" si="2"/>
        <v>8</v>
      </c>
      <c r="N38" s="1338">
        <v>5.6</v>
      </c>
      <c r="O38" s="1338">
        <v>2.4</v>
      </c>
      <c r="P38" s="102"/>
      <c r="Q38" s="101"/>
      <c r="R38" s="101"/>
      <c r="S38" s="101">
        <v>0.21</v>
      </c>
      <c r="T38" s="101"/>
      <c r="U38" s="101"/>
    </row>
    <row r="39" spans="1:21" ht="28.5">
      <c r="A39" s="110"/>
      <c r="B39" s="101">
        <v>5</v>
      </c>
      <c r="C39" s="1332" t="s">
        <v>1451</v>
      </c>
      <c r="D39" s="1332" t="s">
        <v>904</v>
      </c>
      <c r="E39" s="614">
        <v>1</v>
      </c>
      <c r="F39" s="101" t="s">
        <v>291</v>
      </c>
      <c r="G39" s="1336" t="s">
        <v>304</v>
      </c>
      <c r="H39" s="1324" t="s">
        <v>1434</v>
      </c>
      <c r="I39" s="105" t="s">
        <v>293</v>
      </c>
      <c r="J39" s="105" t="s">
        <v>294</v>
      </c>
      <c r="K39" s="1337" t="s">
        <v>363</v>
      </c>
      <c r="L39" s="498" t="s">
        <v>305</v>
      </c>
      <c r="M39" s="613">
        <f t="shared" si="2"/>
        <v>3.3</v>
      </c>
      <c r="N39" s="1338"/>
      <c r="O39" s="102"/>
      <c r="P39" s="102">
        <v>3.3</v>
      </c>
      <c r="Q39" s="101"/>
      <c r="R39" s="101"/>
      <c r="S39" s="102"/>
      <c r="T39" s="101"/>
      <c r="U39" s="101"/>
    </row>
    <row r="40" spans="1:21" ht="22.5">
      <c r="A40" s="114" t="s">
        <v>267</v>
      </c>
      <c r="B40" s="101">
        <v>6</v>
      </c>
      <c r="C40" s="1332" t="s">
        <v>1452</v>
      </c>
      <c r="D40" s="1333" t="s">
        <v>378</v>
      </c>
      <c r="E40" s="1334">
        <v>1</v>
      </c>
      <c r="F40" s="1335" t="s">
        <v>168</v>
      </c>
      <c r="G40" s="1336" t="s">
        <v>292</v>
      </c>
      <c r="H40" s="1324" t="s">
        <v>1434</v>
      </c>
      <c r="I40" s="1337" t="s">
        <v>293</v>
      </c>
      <c r="J40" s="1337" t="s">
        <v>294</v>
      </c>
      <c r="K40" s="1337" t="s">
        <v>754</v>
      </c>
      <c r="L40" s="1337" t="s">
        <v>822</v>
      </c>
      <c r="M40" s="613">
        <f t="shared" si="2"/>
        <v>5</v>
      </c>
      <c r="N40" s="1338"/>
      <c r="O40" s="1338">
        <v>5</v>
      </c>
      <c r="P40" s="102"/>
      <c r="Q40" s="101"/>
      <c r="R40" s="101"/>
      <c r="S40" s="101"/>
      <c r="T40" s="113"/>
      <c r="U40" s="113"/>
    </row>
    <row r="41" spans="1:21" ht="22.5">
      <c r="A41" s="110"/>
      <c r="B41" s="101">
        <v>7</v>
      </c>
      <c r="C41" s="1332" t="s">
        <v>1453</v>
      </c>
      <c r="D41" s="1341" t="s">
        <v>890</v>
      </c>
      <c r="E41" s="1342">
        <v>1</v>
      </c>
      <c r="F41" s="1335" t="s">
        <v>168</v>
      </c>
      <c r="G41" s="1336" t="s">
        <v>292</v>
      </c>
      <c r="H41" s="1324" t="s">
        <v>1434</v>
      </c>
      <c r="I41" s="1337" t="s">
        <v>293</v>
      </c>
      <c r="J41" s="1337" t="s">
        <v>294</v>
      </c>
      <c r="K41" s="1337" t="s">
        <v>754</v>
      </c>
      <c r="L41" s="1337" t="s">
        <v>822</v>
      </c>
      <c r="M41" s="613">
        <f t="shared" si="2"/>
        <v>5</v>
      </c>
      <c r="N41" s="1338"/>
      <c r="O41" s="1338">
        <v>5</v>
      </c>
      <c r="P41" s="102"/>
      <c r="Q41" s="101"/>
      <c r="R41" s="101"/>
      <c r="S41" s="101"/>
      <c r="T41" s="101">
        <v>0.1</v>
      </c>
      <c r="U41" s="101"/>
    </row>
    <row r="42" spans="1:21" ht="28.5">
      <c r="A42" s="110"/>
      <c r="B42" s="101">
        <v>8</v>
      </c>
      <c r="C42" s="1332" t="s">
        <v>1454</v>
      </c>
      <c r="D42" s="1332" t="s">
        <v>1455</v>
      </c>
      <c r="E42" s="614">
        <v>1</v>
      </c>
      <c r="F42" s="101" t="s">
        <v>168</v>
      </c>
      <c r="G42" s="101" t="s">
        <v>292</v>
      </c>
      <c r="H42" s="1324" t="s">
        <v>1434</v>
      </c>
      <c r="I42" s="105" t="s">
        <v>293</v>
      </c>
      <c r="J42" s="105" t="s">
        <v>294</v>
      </c>
      <c r="K42" s="498" t="s">
        <v>754</v>
      </c>
      <c r="L42" s="498" t="s">
        <v>822</v>
      </c>
      <c r="M42" s="613">
        <f t="shared" si="2"/>
        <v>5</v>
      </c>
      <c r="N42" s="1338"/>
      <c r="O42" s="102">
        <v>5</v>
      </c>
      <c r="P42" s="102"/>
      <c r="Q42" s="101"/>
      <c r="R42" s="101"/>
      <c r="S42" s="101">
        <v>0.1</v>
      </c>
      <c r="T42" s="101"/>
      <c r="U42" s="101"/>
    </row>
    <row r="43" spans="1:21" ht="28.5">
      <c r="A43" s="110"/>
      <c r="B43" s="101">
        <v>9</v>
      </c>
      <c r="C43" s="1332" t="s">
        <v>1440</v>
      </c>
      <c r="D43" s="1332" t="s">
        <v>855</v>
      </c>
      <c r="E43" s="614">
        <v>0.6</v>
      </c>
      <c r="F43" s="101" t="s">
        <v>168</v>
      </c>
      <c r="G43" s="101" t="s">
        <v>292</v>
      </c>
      <c r="H43" s="1324" t="s">
        <v>1434</v>
      </c>
      <c r="I43" s="105" t="s">
        <v>293</v>
      </c>
      <c r="J43" s="105" t="s">
        <v>294</v>
      </c>
      <c r="K43" s="498" t="s">
        <v>1456</v>
      </c>
      <c r="L43" s="498" t="s">
        <v>1457</v>
      </c>
      <c r="M43" s="613">
        <f t="shared" si="2"/>
        <v>2.8</v>
      </c>
      <c r="N43" s="1338"/>
      <c r="O43" s="1338">
        <v>2.5</v>
      </c>
      <c r="P43" s="102">
        <v>0.3</v>
      </c>
      <c r="Q43" s="613"/>
      <c r="R43" s="613"/>
      <c r="S43" s="613"/>
      <c r="T43" s="613">
        <v>0.1</v>
      </c>
      <c r="U43" s="101"/>
    </row>
    <row r="44" spans="1:21" ht="28.5">
      <c r="A44" s="114" t="s">
        <v>300</v>
      </c>
      <c r="B44" s="101">
        <v>10</v>
      </c>
      <c r="C44" s="1332" t="s">
        <v>1458</v>
      </c>
      <c r="D44" s="615" t="s">
        <v>878</v>
      </c>
      <c r="E44" s="614">
        <v>1</v>
      </c>
      <c r="F44" s="102" t="s">
        <v>291</v>
      </c>
      <c r="G44" s="1343" t="s">
        <v>304</v>
      </c>
      <c r="H44" s="1324" t="s">
        <v>1434</v>
      </c>
      <c r="I44" s="105" t="s">
        <v>293</v>
      </c>
      <c r="J44" s="105" t="s">
        <v>294</v>
      </c>
      <c r="K44" s="1337" t="s">
        <v>363</v>
      </c>
      <c r="L44" s="498" t="s">
        <v>305</v>
      </c>
      <c r="M44" s="613">
        <f t="shared" si="2"/>
        <v>0</v>
      </c>
      <c r="N44" s="1338"/>
      <c r="O44" s="1338"/>
      <c r="P44" s="102"/>
      <c r="Q44" s="613"/>
      <c r="R44" s="613"/>
      <c r="S44" s="101"/>
      <c r="T44" s="113">
        <v>0.1</v>
      </c>
      <c r="U44" s="113"/>
    </row>
    <row r="45" spans="1:22" ht="28.5">
      <c r="A45" s="110"/>
      <c r="B45" s="101">
        <v>11</v>
      </c>
      <c r="C45" s="1332" t="s">
        <v>1459</v>
      </c>
      <c r="D45" s="1332" t="s">
        <v>988</v>
      </c>
      <c r="E45" s="614">
        <v>0.8</v>
      </c>
      <c r="F45" s="101" t="s">
        <v>168</v>
      </c>
      <c r="G45" s="1344" t="s">
        <v>292</v>
      </c>
      <c r="H45" s="1324" t="s">
        <v>1434</v>
      </c>
      <c r="I45" s="1337" t="s">
        <v>293</v>
      </c>
      <c r="J45" s="1337" t="s">
        <v>294</v>
      </c>
      <c r="K45" s="498" t="s">
        <v>1456</v>
      </c>
      <c r="L45" s="498" t="s">
        <v>1457</v>
      </c>
      <c r="M45" s="613">
        <f t="shared" si="2"/>
        <v>6.8</v>
      </c>
      <c r="N45" s="1338"/>
      <c r="O45" s="1338">
        <v>3.5</v>
      </c>
      <c r="P45" s="102">
        <v>3.3</v>
      </c>
      <c r="Q45" s="613"/>
      <c r="R45" s="613"/>
      <c r="S45" s="613"/>
      <c r="T45" s="613"/>
      <c r="U45" s="101"/>
      <c r="V45" s="614">
        <f>V44+V43+V42+V41+V40+V39+V38+V37+V36+V35+V34+V33+V32+V31+V30</f>
        <v>0</v>
      </c>
    </row>
    <row r="46" spans="1:21" ht="17.25" customHeight="1">
      <c r="A46" s="110"/>
      <c r="B46" s="101">
        <v>12</v>
      </c>
      <c r="C46" s="101">
        <v>88</v>
      </c>
      <c r="D46" s="1332" t="s">
        <v>989</v>
      </c>
      <c r="E46" s="614">
        <v>1</v>
      </c>
      <c r="F46" s="101" t="s">
        <v>289</v>
      </c>
      <c r="G46" s="101" t="s">
        <v>292</v>
      </c>
      <c r="H46" s="1324" t="s">
        <v>1434</v>
      </c>
      <c r="I46" s="105" t="s">
        <v>293</v>
      </c>
      <c r="J46" s="105" t="s">
        <v>294</v>
      </c>
      <c r="K46" s="498" t="s">
        <v>1966</v>
      </c>
      <c r="L46" s="498" t="s">
        <v>1968</v>
      </c>
      <c r="M46" s="613">
        <f t="shared" si="2"/>
        <v>8</v>
      </c>
      <c r="N46" s="1338">
        <v>5.6</v>
      </c>
      <c r="O46" s="1338">
        <v>2.4</v>
      </c>
      <c r="P46" s="102"/>
      <c r="Q46" s="101"/>
      <c r="R46" s="101"/>
      <c r="S46" s="101">
        <v>0.2</v>
      </c>
      <c r="T46" s="101"/>
      <c r="U46" s="101"/>
    </row>
    <row r="47" spans="1:22" ht="28.5">
      <c r="A47" s="110"/>
      <c r="B47" s="101">
        <v>13</v>
      </c>
      <c r="C47" s="1332" t="s">
        <v>1460</v>
      </c>
      <c r="D47" s="1332" t="s">
        <v>1461</v>
      </c>
      <c r="E47" s="614">
        <v>1</v>
      </c>
      <c r="F47" s="101" t="s">
        <v>168</v>
      </c>
      <c r="G47" s="101" t="s">
        <v>292</v>
      </c>
      <c r="H47" s="1324" t="s">
        <v>1434</v>
      </c>
      <c r="I47" s="105" t="s">
        <v>293</v>
      </c>
      <c r="J47" s="105" t="s">
        <v>294</v>
      </c>
      <c r="K47" s="498" t="s">
        <v>754</v>
      </c>
      <c r="L47" s="498" t="s">
        <v>822</v>
      </c>
      <c r="M47" s="613">
        <f t="shared" si="2"/>
        <v>5</v>
      </c>
      <c r="N47" s="1338"/>
      <c r="O47" s="102">
        <v>5</v>
      </c>
      <c r="P47" s="102"/>
      <c r="Q47" s="101"/>
      <c r="R47" s="101"/>
      <c r="S47" s="101"/>
      <c r="T47" s="101"/>
      <c r="U47" s="101"/>
      <c r="V47" s="731">
        <v>2.5</v>
      </c>
    </row>
    <row r="48" spans="1:22" ht="14.25">
      <c r="A48" s="103"/>
      <c r="B48" s="2269" t="s">
        <v>295</v>
      </c>
      <c r="C48" s="2269"/>
      <c r="D48" s="2269"/>
      <c r="E48" s="107">
        <f>SUM(E34:E47)</f>
        <v>13</v>
      </c>
      <c r="F48" s="1826"/>
      <c r="G48" s="106"/>
      <c r="H48" s="108"/>
      <c r="I48" s="108"/>
      <c r="J48" s="108"/>
      <c r="K48" s="115"/>
      <c r="L48" s="109"/>
      <c r="M48" s="107">
        <f>SUM(M34:M47)</f>
        <v>62.39999999999999</v>
      </c>
      <c r="N48" s="107">
        <f>N36+N43+N35+N47+N41+N39+N46+N38+N44+N34+N40</f>
        <v>11.2</v>
      </c>
      <c r="O48" s="107">
        <f aca="true" t="shared" si="3" ref="O48:U48">SUM(O34:O47)</f>
        <v>35.8</v>
      </c>
      <c r="P48" s="107">
        <f t="shared" si="3"/>
        <v>15.400000000000002</v>
      </c>
      <c r="Q48" s="107">
        <f t="shared" si="3"/>
        <v>0</v>
      </c>
      <c r="R48" s="107">
        <f t="shared" si="3"/>
        <v>0</v>
      </c>
      <c r="S48" s="107">
        <f t="shared" si="3"/>
        <v>0.51</v>
      </c>
      <c r="T48" s="107">
        <f t="shared" si="3"/>
        <v>0.5</v>
      </c>
      <c r="U48" s="107">
        <f t="shared" si="3"/>
        <v>0</v>
      </c>
      <c r="V48" s="731"/>
    </row>
    <row r="49" spans="1:22" ht="17.25">
      <c r="A49" s="103"/>
      <c r="B49" s="1353"/>
      <c r="C49" s="1353"/>
      <c r="D49" s="1353"/>
      <c r="E49" s="1354"/>
      <c r="F49" s="2273" t="s">
        <v>336</v>
      </c>
      <c r="G49" s="2273"/>
      <c r="H49" s="2273"/>
      <c r="I49" s="2273"/>
      <c r="J49" s="2273"/>
      <c r="K49" s="2273"/>
      <c r="L49" s="2273"/>
      <c r="M49" s="1354"/>
      <c r="N49" s="1354"/>
      <c r="O49" s="1355"/>
      <c r="P49" s="1355"/>
      <c r="Q49" s="1355"/>
      <c r="R49" s="1355"/>
      <c r="S49" s="1355"/>
      <c r="T49" s="1827"/>
      <c r="U49" s="118"/>
      <c r="V49" s="731"/>
    </row>
    <row r="50" spans="1:22" ht="28.5">
      <c r="A50" s="103"/>
      <c r="B50" s="104">
        <v>1</v>
      </c>
      <c r="C50" s="104">
        <v>31</v>
      </c>
      <c r="D50" s="104">
        <v>15.3</v>
      </c>
      <c r="E50" s="613">
        <v>0.6</v>
      </c>
      <c r="F50" s="101" t="s">
        <v>289</v>
      </c>
      <c r="G50" s="101" t="s">
        <v>292</v>
      </c>
      <c r="H50" s="1324" t="s">
        <v>1434</v>
      </c>
      <c r="I50" s="105" t="s">
        <v>293</v>
      </c>
      <c r="J50" s="105" t="s">
        <v>294</v>
      </c>
      <c r="K50" s="1356"/>
      <c r="L50" s="105" t="s">
        <v>1450</v>
      </c>
      <c r="M50" s="613">
        <f>N50+O50+P50+Q50+R50+S50</f>
        <v>6.2</v>
      </c>
      <c r="N50" s="107">
        <v>6</v>
      </c>
      <c r="O50" s="107"/>
      <c r="P50" s="107"/>
      <c r="Q50" s="107"/>
      <c r="R50" s="107"/>
      <c r="S50" s="613">
        <v>0.2</v>
      </c>
      <c r="T50" s="1827"/>
      <c r="U50" s="118"/>
      <c r="V50" s="731"/>
    </row>
    <row r="51" spans="1:22" ht="14.25">
      <c r="A51" s="103"/>
      <c r="B51" s="2274" t="s">
        <v>295</v>
      </c>
      <c r="C51" s="2275"/>
      <c r="D51" s="2276"/>
      <c r="E51" s="107">
        <v>0.6</v>
      </c>
      <c r="F51" s="1826"/>
      <c r="G51" s="106"/>
      <c r="H51" s="108"/>
      <c r="I51" s="108"/>
      <c r="J51" s="108"/>
      <c r="K51" s="115"/>
      <c r="L51" s="109"/>
      <c r="M51" s="107">
        <f>SUM(M50)</f>
        <v>6.2</v>
      </c>
      <c r="N51" s="107">
        <f>SUM(N50)</f>
        <v>6</v>
      </c>
      <c r="O51" s="107"/>
      <c r="P51" s="107"/>
      <c r="Q51" s="107"/>
      <c r="R51" s="107"/>
      <c r="S51" s="107">
        <f>SUM(S50)</f>
        <v>0.2</v>
      </c>
      <c r="T51" s="1827"/>
      <c r="U51" s="118"/>
      <c r="V51" s="731"/>
    </row>
    <row r="52" spans="1:22" ht="17.25">
      <c r="A52" s="103"/>
      <c r="B52" s="1353"/>
      <c r="C52" s="1353"/>
      <c r="D52" s="1353"/>
      <c r="E52" s="1354"/>
      <c r="F52" s="2277" t="s">
        <v>311</v>
      </c>
      <c r="G52" s="2277"/>
      <c r="H52" s="2277"/>
      <c r="I52" s="2277"/>
      <c r="J52" s="2277"/>
      <c r="K52" s="2277"/>
      <c r="L52" s="2277"/>
      <c r="M52" s="1354"/>
      <c r="N52" s="1354"/>
      <c r="O52" s="1828"/>
      <c r="P52" s="1829"/>
      <c r="Q52" s="1828"/>
      <c r="R52" s="1116"/>
      <c r="S52" s="1830"/>
      <c r="T52" s="1350"/>
      <c r="U52" s="118"/>
      <c r="V52" s="731"/>
    </row>
    <row r="53" spans="1:22" ht="28.5">
      <c r="A53" s="103"/>
      <c r="B53" s="101">
        <v>1</v>
      </c>
      <c r="C53" s="1346" t="s">
        <v>180</v>
      </c>
      <c r="D53" s="1346" t="s">
        <v>1462</v>
      </c>
      <c r="E53" s="1347">
        <v>1</v>
      </c>
      <c r="F53" s="101" t="s">
        <v>168</v>
      </c>
      <c r="G53" s="101" t="s">
        <v>314</v>
      </c>
      <c r="H53" s="1324" t="s">
        <v>1434</v>
      </c>
      <c r="I53" s="1324" t="s">
        <v>293</v>
      </c>
      <c r="J53" s="1324" t="s">
        <v>294</v>
      </c>
      <c r="K53" s="1348" t="s">
        <v>315</v>
      </c>
      <c r="L53" s="1349" t="s">
        <v>316</v>
      </c>
      <c r="M53" s="613">
        <f>N53+O53+P53+Q53+R53+S53</f>
        <v>5.05</v>
      </c>
      <c r="N53" s="103"/>
      <c r="O53" s="101">
        <v>4.7</v>
      </c>
      <c r="P53" s="1350"/>
      <c r="Q53" s="103"/>
      <c r="R53" s="101"/>
      <c r="S53" s="110">
        <v>0.35</v>
      </c>
      <c r="T53" s="1350">
        <v>0.1</v>
      </c>
      <c r="U53" s="118"/>
      <c r="V53" s="731"/>
    </row>
    <row r="54" spans="1:22" ht="28.5">
      <c r="A54" s="103"/>
      <c r="B54" s="1831">
        <v>2</v>
      </c>
      <c r="C54" s="101">
        <v>2</v>
      </c>
      <c r="D54" s="1832" t="s">
        <v>372</v>
      </c>
      <c r="E54" s="1347">
        <v>1</v>
      </c>
      <c r="F54" s="102" t="s">
        <v>839</v>
      </c>
      <c r="G54" s="102" t="s">
        <v>314</v>
      </c>
      <c r="H54" s="1324" t="s">
        <v>1434</v>
      </c>
      <c r="I54" s="1324" t="s">
        <v>293</v>
      </c>
      <c r="J54" s="1324" t="s">
        <v>294</v>
      </c>
      <c r="K54" s="1833" t="s">
        <v>1969</v>
      </c>
      <c r="L54" s="437" t="s">
        <v>1970</v>
      </c>
      <c r="M54" s="613">
        <f>N54+O54+P54+Q54+R54+S54</f>
        <v>1.7</v>
      </c>
      <c r="N54" s="613"/>
      <c r="O54" s="103"/>
      <c r="P54" s="101"/>
      <c r="Q54" s="1350"/>
      <c r="R54" s="1350">
        <v>1.7</v>
      </c>
      <c r="S54" s="103"/>
      <c r="T54" s="101"/>
      <c r="U54" s="118"/>
      <c r="V54" s="731"/>
    </row>
    <row r="55" spans="1:22" ht="28.5">
      <c r="A55" s="103"/>
      <c r="B55" s="101">
        <v>3</v>
      </c>
      <c r="C55" s="1332" t="s">
        <v>994</v>
      </c>
      <c r="D55" s="1332" t="s">
        <v>855</v>
      </c>
      <c r="E55" s="614">
        <v>1</v>
      </c>
      <c r="F55" s="101" t="s">
        <v>168</v>
      </c>
      <c r="G55" s="101" t="s">
        <v>314</v>
      </c>
      <c r="H55" s="1324" t="s">
        <v>1434</v>
      </c>
      <c r="I55" s="1324" t="s">
        <v>293</v>
      </c>
      <c r="J55" s="1324" t="s">
        <v>294</v>
      </c>
      <c r="K55" s="1348" t="s">
        <v>315</v>
      </c>
      <c r="L55" s="105" t="s">
        <v>316</v>
      </c>
      <c r="M55" s="613">
        <f>M53*E55</f>
        <v>5.05</v>
      </c>
      <c r="N55" s="103"/>
      <c r="O55" s="614">
        <f>M55</f>
        <v>5.05</v>
      </c>
      <c r="P55" s="1350"/>
      <c r="Q55" s="103"/>
      <c r="R55" s="101"/>
      <c r="S55" s="110"/>
      <c r="T55" s="1350">
        <v>0.1</v>
      </c>
      <c r="U55" s="118"/>
      <c r="V55" s="731"/>
    </row>
    <row r="56" spans="1:22" ht="28.5">
      <c r="A56" s="103"/>
      <c r="B56" s="101">
        <v>4</v>
      </c>
      <c r="C56" s="1332" t="s">
        <v>817</v>
      </c>
      <c r="D56" s="1332" t="s">
        <v>893</v>
      </c>
      <c r="E56" s="614">
        <v>1</v>
      </c>
      <c r="F56" s="101" t="s">
        <v>168</v>
      </c>
      <c r="G56" s="101" t="s">
        <v>314</v>
      </c>
      <c r="H56" s="1324" t="s">
        <v>1434</v>
      </c>
      <c r="I56" s="1324" t="s">
        <v>293</v>
      </c>
      <c r="J56" s="1324" t="s">
        <v>294</v>
      </c>
      <c r="K56" s="1348" t="s">
        <v>315</v>
      </c>
      <c r="L56" s="105" t="s">
        <v>316</v>
      </c>
      <c r="M56" s="613">
        <f aca="true" t="shared" si="4" ref="M56:M68">M55*E56</f>
        <v>5.05</v>
      </c>
      <c r="N56" s="103"/>
      <c r="O56" s="614">
        <f aca="true" t="shared" si="5" ref="O56:O69">M56</f>
        <v>5.05</v>
      </c>
      <c r="P56" s="1350"/>
      <c r="Q56" s="103"/>
      <c r="R56" s="101"/>
      <c r="S56" s="110"/>
      <c r="T56" s="1350">
        <v>0.1</v>
      </c>
      <c r="U56" s="118"/>
      <c r="V56" s="731"/>
    </row>
    <row r="57" spans="1:22" ht="28.5">
      <c r="A57" s="103"/>
      <c r="B57" s="101">
        <v>5</v>
      </c>
      <c r="C57" s="1332" t="s">
        <v>819</v>
      </c>
      <c r="D57" s="1332" t="s">
        <v>930</v>
      </c>
      <c r="E57" s="614">
        <v>1</v>
      </c>
      <c r="F57" s="101" t="s">
        <v>168</v>
      </c>
      <c r="G57" s="101" t="s">
        <v>314</v>
      </c>
      <c r="H57" s="1324" t="s">
        <v>1434</v>
      </c>
      <c r="I57" s="1324" t="s">
        <v>293</v>
      </c>
      <c r="J57" s="1324" t="s">
        <v>294</v>
      </c>
      <c r="K57" s="1348" t="s">
        <v>315</v>
      </c>
      <c r="L57" s="105" t="s">
        <v>316</v>
      </c>
      <c r="M57" s="613">
        <f t="shared" si="4"/>
        <v>5.05</v>
      </c>
      <c r="N57" s="103"/>
      <c r="O57" s="614">
        <f t="shared" si="5"/>
        <v>5.05</v>
      </c>
      <c r="P57" s="1350"/>
      <c r="Q57" s="103"/>
      <c r="R57" s="101"/>
      <c r="S57" s="110"/>
      <c r="T57" s="1350">
        <v>0.1</v>
      </c>
      <c r="U57" s="118"/>
      <c r="V57" s="731"/>
    </row>
    <row r="58" spans="1:22" ht="28.5">
      <c r="A58" s="103"/>
      <c r="B58" s="101">
        <v>6</v>
      </c>
      <c r="C58" s="1332" t="s">
        <v>819</v>
      </c>
      <c r="D58" s="1332" t="s">
        <v>933</v>
      </c>
      <c r="E58" s="614">
        <v>0.6</v>
      </c>
      <c r="F58" s="101" t="s">
        <v>168</v>
      </c>
      <c r="G58" s="101" t="s">
        <v>314</v>
      </c>
      <c r="H58" s="1324" t="s">
        <v>1434</v>
      </c>
      <c r="I58" s="1324" t="s">
        <v>293</v>
      </c>
      <c r="J58" s="1324" t="s">
        <v>294</v>
      </c>
      <c r="K58" s="1348" t="s">
        <v>315</v>
      </c>
      <c r="L58" s="105" t="s">
        <v>316</v>
      </c>
      <c r="M58" s="613">
        <f t="shared" si="4"/>
        <v>3.03</v>
      </c>
      <c r="N58" s="103"/>
      <c r="O58" s="614">
        <f t="shared" si="5"/>
        <v>3.03</v>
      </c>
      <c r="P58" s="1350"/>
      <c r="Q58" s="103"/>
      <c r="R58" s="101"/>
      <c r="S58" s="110"/>
      <c r="T58" s="1350">
        <v>0.1</v>
      </c>
      <c r="U58" s="118"/>
      <c r="V58" s="731"/>
    </row>
    <row r="59" spans="1:22" ht="28.5">
      <c r="A59" s="103"/>
      <c r="B59" s="101">
        <v>7</v>
      </c>
      <c r="C59" s="1332" t="s">
        <v>1463</v>
      </c>
      <c r="D59" s="1332" t="s">
        <v>1464</v>
      </c>
      <c r="E59" s="614">
        <v>0.9</v>
      </c>
      <c r="F59" s="101" t="s">
        <v>168</v>
      </c>
      <c r="G59" s="101" t="s">
        <v>314</v>
      </c>
      <c r="H59" s="1324" t="s">
        <v>1434</v>
      </c>
      <c r="I59" s="1324" t="s">
        <v>293</v>
      </c>
      <c r="J59" s="1324" t="s">
        <v>294</v>
      </c>
      <c r="K59" s="1348" t="s">
        <v>315</v>
      </c>
      <c r="L59" s="105" t="s">
        <v>316</v>
      </c>
      <c r="M59" s="613">
        <f t="shared" si="4"/>
        <v>2.727</v>
      </c>
      <c r="N59" s="103"/>
      <c r="O59" s="614">
        <f t="shared" si="5"/>
        <v>2.727</v>
      </c>
      <c r="P59" s="1350"/>
      <c r="Q59" s="103"/>
      <c r="R59" s="101"/>
      <c r="S59" s="110"/>
      <c r="T59" s="1350"/>
      <c r="U59" s="118"/>
      <c r="V59" s="731"/>
    </row>
    <row r="60" spans="1:22" ht="28.5">
      <c r="A60" s="103"/>
      <c r="B60" s="101">
        <v>8</v>
      </c>
      <c r="C60" s="1332" t="s">
        <v>1438</v>
      </c>
      <c r="D60" s="1332" t="s">
        <v>931</v>
      </c>
      <c r="E60" s="614">
        <v>1</v>
      </c>
      <c r="F60" s="101" t="s">
        <v>168</v>
      </c>
      <c r="G60" s="101" t="s">
        <v>314</v>
      </c>
      <c r="H60" s="1324" t="s">
        <v>1434</v>
      </c>
      <c r="I60" s="1324" t="s">
        <v>293</v>
      </c>
      <c r="J60" s="1324" t="s">
        <v>294</v>
      </c>
      <c r="K60" s="1348" t="s">
        <v>315</v>
      </c>
      <c r="L60" s="105" t="s">
        <v>316</v>
      </c>
      <c r="M60" s="613">
        <f t="shared" si="4"/>
        <v>2.727</v>
      </c>
      <c r="N60" s="103"/>
      <c r="O60" s="614">
        <f t="shared" si="5"/>
        <v>2.727</v>
      </c>
      <c r="P60" s="1350"/>
      <c r="Q60" s="103"/>
      <c r="R60" s="101"/>
      <c r="S60" s="110"/>
      <c r="T60" s="1350"/>
      <c r="U60" s="118"/>
      <c r="V60" s="731"/>
    </row>
    <row r="61" spans="1:22" ht="28.5">
      <c r="A61" s="103"/>
      <c r="B61" s="101">
        <v>9</v>
      </c>
      <c r="C61" s="1332" t="s">
        <v>1465</v>
      </c>
      <c r="D61" s="1332" t="s">
        <v>894</v>
      </c>
      <c r="E61" s="614">
        <v>1</v>
      </c>
      <c r="F61" s="101" t="s">
        <v>168</v>
      </c>
      <c r="G61" s="101" t="s">
        <v>314</v>
      </c>
      <c r="H61" s="1324" t="s">
        <v>1434</v>
      </c>
      <c r="I61" s="1324" t="s">
        <v>293</v>
      </c>
      <c r="J61" s="1324" t="s">
        <v>294</v>
      </c>
      <c r="K61" s="1348" t="s">
        <v>315</v>
      </c>
      <c r="L61" s="105" t="s">
        <v>316</v>
      </c>
      <c r="M61" s="613">
        <f t="shared" si="4"/>
        <v>2.727</v>
      </c>
      <c r="N61" s="103"/>
      <c r="O61" s="614">
        <f t="shared" si="5"/>
        <v>2.727</v>
      </c>
      <c r="P61" s="1350"/>
      <c r="Q61" s="103"/>
      <c r="R61" s="101"/>
      <c r="S61" s="110"/>
      <c r="T61" s="1350"/>
      <c r="U61" s="118"/>
      <c r="V61" s="731"/>
    </row>
    <row r="62" spans="1:22" ht="28.5">
      <c r="A62" s="103"/>
      <c r="B62" s="101">
        <v>10</v>
      </c>
      <c r="C62" s="1332" t="s">
        <v>925</v>
      </c>
      <c r="D62" s="1332" t="s">
        <v>862</v>
      </c>
      <c r="E62" s="614">
        <v>1</v>
      </c>
      <c r="F62" s="101" t="s">
        <v>168</v>
      </c>
      <c r="G62" s="101" t="s">
        <v>314</v>
      </c>
      <c r="H62" s="1324" t="s">
        <v>1434</v>
      </c>
      <c r="I62" s="1324" t="s">
        <v>293</v>
      </c>
      <c r="J62" s="1324" t="s">
        <v>294</v>
      </c>
      <c r="K62" s="1348" t="s">
        <v>315</v>
      </c>
      <c r="L62" s="105" t="s">
        <v>316</v>
      </c>
      <c r="M62" s="613">
        <f t="shared" si="4"/>
        <v>2.727</v>
      </c>
      <c r="N62" s="103"/>
      <c r="O62" s="614">
        <f t="shared" si="5"/>
        <v>2.727</v>
      </c>
      <c r="P62" s="1350"/>
      <c r="Q62" s="103"/>
      <c r="R62" s="101"/>
      <c r="S62" s="110">
        <v>0.24</v>
      </c>
      <c r="T62" s="1350"/>
      <c r="U62" s="118"/>
      <c r="V62" s="731"/>
    </row>
    <row r="63" spans="1:22" ht="28.5">
      <c r="A63" s="103"/>
      <c r="B63" s="101">
        <v>11</v>
      </c>
      <c r="C63" s="1332" t="s">
        <v>1451</v>
      </c>
      <c r="D63" s="1332" t="s">
        <v>891</v>
      </c>
      <c r="E63" s="614">
        <v>0.9</v>
      </c>
      <c r="F63" s="101" t="s">
        <v>168</v>
      </c>
      <c r="G63" s="101" t="s">
        <v>314</v>
      </c>
      <c r="H63" s="1324" t="s">
        <v>1434</v>
      </c>
      <c r="I63" s="1324" t="s">
        <v>293</v>
      </c>
      <c r="J63" s="1324" t="s">
        <v>294</v>
      </c>
      <c r="K63" s="1348" t="s">
        <v>315</v>
      </c>
      <c r="L63" s="105" t="s">
        <v>316</v>
      </c>
      <c r="M63" s="613">
        <f t="shared" si="4"/>
        <v>2.4543</v>
      </c>
      <c r="N63" s="103"/>
      <c r="O63" s="614">
        <f t="shared" si="5"/>
        <v>2.4543</v>
      </c>
      <c r="P63" s="1350"/>
      <c r="Q63" s="103"/>
      <c r="R63" s="101"/>
      <c r="S63" s="110"/>
      <c r="T63" s="1350"/>
      <c r="U63" s="118"/>
      <c r="V63" s="731"/>
    </row>
    <row r="64" spans="1:22" ht="28.5">
      <c r="A64" s="103"/>
      <c r="B64" s="101">
        <v>12</v>
      </c>
      <c r="C64" s="1332" t="s">
        <v>1454</v>
      </c>
      <c r="D64" s="1332" t="s">
        <v>733</v>
      </c>
      <c r="E64" s="614">
        <v>1</v>
      </c>
      <c r="F64" s="101" t="s">
        <v>168</v>
      </c>
      <c r="G64" s="101" t="s">
        <v>314</v>
      </c>
      <c r="H64" s="1324" t="s">
        <v>1434</v>
      </c>
      <c r="I64" s="1324" t="s">
        <v>293</v>
      </c>
      <c r="J64" s="1324" t="s">
        <v>294</v>
      </c>
      <c r="K64" s="1348" t="s">
        <v>315</v>
      </c>
      <c r="L64" s="105" t="s">
        <v>316</v>
      </c>
      <c r="M64" s="613">
        <f t="shared" si="4"/>
        <v>2.4543</v>
      </c>
      <c r="N64" s="103"/>
      <c r="O64" s="614">
        <f t="shared" si="5"/>
        <v>2.4543</v>
      </c>
      <c r="P64" s="1350"/>
      <c r="Q64" s="103"/>
      <c r="R64" s="101"/>
      <c r="S64" s="110"/>
      <c r="T64" s="1350"/>
      <c r="U64" s="118"/>
      <c r="V64" s="731"/>
    </row>
    <row r="65" spans="1:22" ht="28.5">
      <c r="A65" s="103"/>
      <c r="B65" s="101">
        <v>13</v>
      </c>
      <c r="C65" s="1332" t="s">
        <v>1440</v>
      </c>
      <c r="D65" s="1332" t="s">
        <v>855</v>
      </c>
      <c r="E65" s="614">
        <v>1</v>
      </c>
      <c r="F65" s="101" t="s">
        <v>168</v>
      </c>
      <c r="G65" s="101" t="s">
        <v>314</v>
      </c>
      <c r="H65" s="1324" t="s">
        <v>1434</v>
      </c>
      <c r="I65" s="1324" t="s">
        <v>293</v>
      </c>
      <c r="J65" s="1324" t="s">
        <v>294</v>
      </c>
      <c r="K65" s="1348" t="s">
        <v>315</v>
      </c>
      <c r="L65" s="105" t="s">
        <v>316</v>
      </c>
      <c r="M65" s="613">
        <f t="shared" si="4"/>
        <v>2.4543</v>
      </c>
      <c r="N65" s="103"/>
      <c r="O65" s="614">
        <f t="shared" si="5"/>
        <v>2.4543</v>
      </c>
      <c r="P65" s="1350"/>
      <c r="Q65" s="103"/>
      <c r="R65" s="101"/>
      <c r="S65" s="110"/>
      <c r="T65" s="1350"/>
      <c r="U65" s="118"/>
      <c r="V65" s="731"/>
    </row>
    <row r="66" spans="1:22" ht="28.5">
      <c r="A66" s="103"/>
      <c r="B66" s="101">
        <v>14</v>
      </c>
      <c r="C66" s="1332" t="s">
        <v>1441</v>
      </c>
      <c r="D66" s="1332" t="s">
        <v>904</v>
      </c>
      <c r="E66" s="614">
        <v>1</v>
      </c>
      <c r="F66" s="101" t="s">
        <v>168</v>
      </c>
      <c r="G66" s="101" t="s">
        <v>314</v>
      </c>
      <c r="H66" s="1324" t="s">
        <v>1434</v>
      </c>
      <c r="I66" s="1324" t="s">
        <v>293</v>
      </c>
      <c r="J66" s="1324" t="s">
        <v>294</v>
      </c>
      <c r="K66" s="1348" t="s">
        <v>315</v>
      </c>
      <c r="L66" s="105" t="s">
        <v>316</v>
      </c>
      <c r="M66" s="613">
        <f t="shared" si="4"/>
        <v>2.4543</v>
      </c>
      <c r="N66" s="103"/>
      <c r="O66" s="614">
        <f t="shared" si="5"/>
        <v>2.4543</v>
      </c>
      <c r="P66" s="1350"/>
      <c r="Q66" s="103"/>
      <c r="R66" s="101"/>
      <c r="S66" s="110">
        <v>0.28</v>
      </c>
      <c r="T66" s="1350"/>
      <c r="U66" s="118"/>
      <c r="V66" s="731"/>
    </row>
    <row r="67" spans="1:22" ht="28.5">
      <c r="A67" s="103"/>
      <c r="B67" s="101">
        <v>15</v>
      </c>
      <c r="C67" s="105">
        <v>74</v>
      </c>
      <c r="D67" s="1351" t="s">
        <v>869</v>
      </c>
      <c r="E67" s="1352">
        <v>0.9</v>
      </c>
      <c r="F67" s="101" t="s">
        <v>168</v>
      </c>
      <c r="G67" s="101" t="s">
        <v>314</v>
      </c>
      <c r="H67" s="1324" t="s">
        <v>1434</v>
      </c>
      <c r="I67" s="1324" t="s">
        <v>293</v>
      </c>
      <c r="J67" s="1324" t="s">
        <v>294</v>
      </c>
      <c r="K67" s="1348" t="s">
        <v>315</v>
      </c>
      <c r="L67" s="105" t="s">
        <v>316</v>
      </c>
      <c r="M67" s="613">
        <f t="shared" si="4"/>
        <v>2.20887</v>
      </c>
      <c r="N67" s="103"/>
      <c r="O67" s="614">
        <f t="shared" si="5"/>
        <v>2.20887</v>
      </c>
      <c r="P67" s="1350"/>
      <c r="Q67" s="103"/>
      <c r="R67" s="101"/>
      <c r="S67" s="110"/>
      <c r="T67" s="1350"/>
      <c r="U67" s="118"/>
      <c r="V67" s="731"/>
    </row>
    <row r="68" spans="1:22" ht="28.5">
      <c r="A68" s="103"/>
      <c r="B68" s="101">
        <v>16</v>
      </c>
      <c r="C68" s="1332" t="s">
        <v>1466</v>
      </c>
      <c r="D68" s="1332" t="s">
        <v>735</v>
      </c>
      <c r="E68" s="614">
        <v>0.9</v>
      </c>
      <c r="F68" s="101" t="s">
        <v>168</v>
      </c>
      <c r="G68" s="101" t="s">
        <v>314</v>
      </c>
      <c r="H68" s="1324" t="s">
        <v>1434</v>
      </c>
      <c r="I68" s="1324" t="s">
        <v>293</v>
      </c>
      <c r="J68" s="1324" t="s">
        <v>294</v>
      </c>
      <c r="K68" s="1348" t="s">
        <v>315</v>
      </c>
      <c r="L68" s="105" t="s">
        <v>316</v>
      </c>
      <c r="M68" s="613">
        <f t="shared" si="4"/>
        <v>1.987983</v>
      </c>
      <c r="N68" s="103"/>
      <c r="O68" s="614">
        <f t="shared" si="5"/>
        <v>1.987983</v>
      </c>
      <c r="P68" s="1350"/>
      <c r="Q68" s="103"/>
      <c r="R68" s="101"/>
      <c r="S68" s="110"/>
      <c r="T68" s="1350"/>
      <c r="U68" s="118"/>
      <c r="V68" s="625"/>
    </row>
    <row r="69" spans="1:22" ht="14.25">
      <c r="A69" s="103"/>
      <c r="B69" s="101"/>
      <c r="C69" s="1834"/>
      <c r="D69" s="1835"/>
      <c r="E69" s="1836">
        <f>SUM(E53:E68)</f>
        <v>15.200000000000001</v>
      </c>
      <c r="F69" s="101"/>
      <c r="G69" s="101"/>
      <c r="H69" s="1324"/>
      <c r="I69" s="1324"/>
      <c r="J69" s="1324"/>
      <c r="K69" s="1348"/>
      <c r="L69" s="105"/>
      <c r="M69" s="107">
        <f>SUM(M53:M68)</f>
        <v>49.852053000000005</v>
      </c>
      <c r="N69" s="1837"/>
      <c r="O69" s="112">
        <f t="shared" si="5"/>
        <v>49.852053000000005</v>
      </c>
      <c r="P69" s="1838"/>
      <c r="Q69" s="1837"/>
      <c r="R69" s="115"/>
      <c r="S69" s="112">
        <f>SUM(S53:S68)</f>
        <v>0.87</v>
      </c>
      <c r="T69" s="1350"/>
      <c r="U69" s="118"/>
      <c r="V69" s="1331">
        <f>V68+V67+V66+V65+V64+V63+V62+V61+V60+V59+V58+V57+V56+V55+V54+V53+V52+V51+V50+V49+V48+V47</f>
        <v>2.5</v>
      </c>
    </row>
    <row r="70" spans="1:22" ht="15">
      <c r="A70" s="103"/>
      <c r="B70" s="2280" t="s">
        <v>204</v>
      </c>
      <c r="C70" s="2281"/>
      <c r="D70" s="2282"/>
      <c r="E70" s="107">
        <f>E69+E32+E48+E51</f>
        <v>50.00000000000001</v>
      </c>
      <c r="F70" s="104"/>
      <c r="G70" s="104"/>
      <c r="H70" s="110"/>
      <c r="I70" s="110"/>
      <c r="J70" s="110"/>
      <c r="K70" s="110"/>
      <c r="L70" s="105"/>
      <c r="M70" s="107">
        <f>M69+M51+M48+M32</f>
        <v>252.752053</v>
      </c>
      <c r="N70" s="107">
        <f>N69+N50+N48+N32</f>
        <v>27.2</v>
      </c>
      <c r="O70" s="107">
        <f>O69+O51+O48+O32</f>
        <v>161.652053</v>
      </c>
      <c r="P70" s="107">
        <f>P69+P50+P48+P32</f>
        <v>53.7</v>
      </c>
      <c r="Q70" s="107">
        <f>Q69+Q51+Q48+Q32</f>
        <v>0</v>
      </c>
      <c r="R70" s="107">
        <f>R69+R50+R48+R32</f>
        <v>10</v>
      </c>
      <c r="S70" s="107" t="s">
        <v>1971</v>
      </c>
      <c r="T70" s="107" t="e">
        <f>T69+T50+T48+T32</f>
        <v>#REF!</v>
      </c>
      <c r="U70" s="107">
        <f>U69+U51+U48+U32</f>
        <v>0</v>
      </c>
      <c r="V70" s="119">
        <f>V69+V45+V28+V24</f>
        <v>2.5</v>
      </c>
    </row>
    <row r="71" spans="1:22" ht="17.25">
      <c r="A71" s="732"/>
      <c r="B71" s="733"/>
      <c r="C71" s="733"/>
      <c r="D71" s="733"/>
      <c r="E71" s="734"/>
      <c r="F71" s="732"/>
      <c r="G71" s="735"/>
      <c r="H71" s="732"/>
      <c r="I71" s="732"/>
      <c r="J71" s="732"/>
      <c r="K71" s="732"/>
      <c r="L71" s="732"/>
      <c r="M71" s="734"/>
      <c r="N71" s="734"/>
      <c r="O71" s="734"/>
      <c r="P71" s="734"/>
      <c r="Q71" s="734"/>
      <c r="R71" s="734"/>
      <c r="S71" s="734"/>
      <c r="T71" s="734"/>
      <c r="U71" s="734"/>
      <c r="V71" s="734"/>
    </row>
    <row r="72" spans="1:22" ht="17.25">
      <c r="A72" s="732"/>
      <c r="B72" s="733"/>
      <c r="C72" s="733"/>
      <c r="D72" s="733"/>
      <c r="E72" s="734"/>
      <c r="F72" s="732"/>
      <c r="G72" s="735"/>
      <c r="H72" s="732"/>
      <c r="I72" s="732"/>
      <c r="J72" s="732"/>
      <c r="K72" s="732"/>
      <c r="L72" s="732"/>
      <c r="M72" s="734"/>
      <c r="N72" s="734"/>
      <c r="O72" s="734"/>
      <c r="P72" s="734"/>
      <c r="Q72" s="734"/>
      <c r="R72" s="734"/>
      <c r="S72" s="734"/>
      <c r="T72" s="734"/>
      <c r="U72" s="734"/>
      <c r="V72" s="734"/>
    </row>
    <row r="74" spans="1:13" ht="15">
      <c r="A74" s="2290" t="s">
        <v>322</v>
      </c>
      <c r="B74" s="2290"/>
      <c r="C74" s="2290"/>
      <c r="D74" s="2290"/>
      <c r="E74" s="2290"/>
      <c r="F74" s="2290"/>
      <c r="G74" s="2290"/>
      <c r="H74" s="2290"/>
      <c r="I74" s="2290"/>
      <c r="J74" s="2290"/>
      <c r="K74" s="2290"/>
      <c r="L74" s="2290"/>
      <c r="M74" s="2290"/>
    </row>
    <row r="75" spans="1:13" ht="14.25">
      <c r="A75" s="2291" t="s">
        <v>1467</v>
      </c>
      <c r="B75" s="2291"/>
      <c r="C75" s="2291"/>
      <c r="D75" s="2291"/>
      <c r="E75" s="2291"/>
      <c r="F75" s="2291"/>
      <c r="G75" s="2291"/>
      <c r="H75" s="2291"/>
      <c r="I75" s="2291"/>
      <c r="J75" s="2291"/>
      <c r="K75" s="2291"/>
      <c r="L75" s="2291"/>
      <c r="M75" s="2291"/>
    </row>
    <row r="76" ht="14.25">
      <c r="G76"/>
    </row>
    <row r="77" spans="1:13" ht="14.25" customHeight="1">
      <c r="A77" s="2279" t="s">
        <v>323</v>
      </c>
      <c r="B77" s="2292" t="s">
        <v>149</v>
      </c>
      <c r="C77" s="2279" t="s">
        <v>150</v>
      </c>
      <c r="D77" s="2279" t="s">
        <v>151</v>
      </c>
      <c r="E77" s="2279" t="s">
        <v>153</v>
      </c>
      <c r="F77" s="551" t="s">
        <v>189</v>
      </c>
      <c r="G77" s="2279" t="s">
        <v>324</v>
      </c>
      <c r="H77" s="2279"/>
      <c r="I77" s="2279"/>
      <c r="J77" s="2279"/>
      <c r="K77" s="2279"/>
      <c r="L77" s="2279" t="s">
        <v>325</v>
      </c>
      <c r="M77" s="2279" t="s">
        <v>326</v>
      </c>
    </row>
    <row r="78" spans="1:13" ht="75" customHeight="1">
      <c r="A78" s="2279"/>
      <c r="B78" s="2292"/>
      <c r="C78" s="2279"/>
      <c r="D78" s="2279"/>
      <c r="E78" s="2279"/>
      <c r="F78" s="551" t="s">
        <v>327</v>
      </c>
      <c r="G78" s="551" t="s">
        <v>193</v>
      </c>
      <c r="H78" s="551" t="s">
        <v>328</v>
      </c>
      <c r="I78" s="551" t="s">
        <v>329</v>
      </c>
      <c r="J78" s="551" t="s">
        <v>330</v>
      </c>
      <c r="K78" s="551" t="s">
        <v>197</v>
      </c>
      <c r="L78" s="2279"/>
      <c r="M78" s="2279"/>
    </row>
    <row r="79" spans="1:13" ht="14.25">
      <c r="A79" s="620">
        <v>1</v>
      </c>
      <c r="B79" s="620">
        <v>2</v>
      </c>
      <c r="C79" s="620">
        <v>3</v>
      </c>
      <c r="D79" s="620">
        <v>4</v>
      </c>
      <c r="E79" s="620">
        <v>5</v>
      </c>
      <c r="F79" s="620">
        <v>6</v>
      </c>
      <c r="G79" s="620">
        <v>7</v>
      </c>
      <c r="H79" s="620">
        <v>8</v>
      </c>
      <c r="I79" s="620">
        <v>9</v>
      </c>
      <c r="J79" s="620">
        <v>10</v>
      </c>
      <c r="K79" s="620">
        <v>11</v>
      </c>
      <c r="L79" s="620">
        <v>12</v>
      </c>
      <c r="M79" s="620">
        <v>13</v>
      </c>
    </row>
    <row r="80" spans="1:13" ht="15" customHeight="1">
      <c r="A80" s="1839"/>
      <c r="B80" s="1839"/>
      <c r="C80" s="1839"/>
      <c r="D80" s="1839"/>
      <c r="E80" s="1839"/>
      <c r="F80" s="2294" t="s">
        <v>331</v>
      </c>
      <c r="G80" s="2295"/>
      <c r="H80" s="2295"/>
      <c r="I80" s="2296"/>
      <c r="J80" s="1840"/>
      <c r="K80" s="1839"/>
      <c r="L80" s="1841"/>
      <c r="M80" s="1839"/>
    </row>
    <row r="81" spans="1:13" ht="30">
      <c r="A81" s="553" t="s">
        <v>332</v>
      </c>
      <c r="B81" s="1842">
        <v>2</v>
      </c>
      <c r="C81" s="1843">
        <v>2.1</v>
      </c>
      <c r="D81" s="1842">
        <v>1</v>
      </c>
      <c r="E81" s="1842" t="s">
        <v>299</v>
      </c>
      <c r="F81" s="1359" t="s">
        <v>1141</v>
      </c>
      <c r="G81" s="1842"/>
      <c r="H81" s="1842"/>
      <c r="I81" s="1844"/>
      <c r="J81" s="1844"/>
      <c r="K81" s="1842"/>
      <c r="L81" s="553" t="s">
        <v>1972</v>
      </c>
      <c r="M81" s="552">
        <v>2027</v>
      </c>
    </row>
    <row r="82" spans="1:13" ht="30">
      <c r="A82" s="552"/>
      <c r="B82" s="1842">
        <v>2</v>
      </c>
      <c r="C82" s="1842">
        <v>2.2</v>
      </c>
      <c r="D82" s="1842">
        <v>1</v>
      </c>
      <c r="E82" s="1842" t="s">
        <v>299</v>
      </c>
      <c r="F82" s="1359" t="s">
        <v>1141</v>
      </c>
      <c r="G82" s="1842"/>
      <c r="H82" s="1842"/>
      <c r="I82" s="1844"/>
      <c r="J82" s="1844"/>
      <c r="K82" s="1842"/>
      <c r="L82" s="553" t="s">
        <v>1972</v>
      </c>
      <c r="M82" s="552">
        <v>2027</v>
      </c>
    </row>
    <row r="83" spans="1:13" ht="30">
      <c r="A83" s="552"/>
      <c r="B83" s="1842">
        <v>3</v>
      </c>
      <c r="C83" s="1842">
        <v>1.1</v>
      </c>
      <c r="D83" s="1842">
        <v>1</v>
      </c>
      <c r="E83" s="1842" t="s">
        <v>299</v>
      </c>
      <c r="F83" s="1359" t="s">
        <v>1141</v>
      </c>
      <c r="G83" s="1842"/>
      <c r="H83" s="1842"/>
      <c r="I83" s="1844"/>
      <c r="J83" s="1844"/>
      <c r="K83" s="1842"/>
      <c r="L83" s="553" t="s">
        <v>1972</v>
      </c>
      <c r="M83" s="552">
        <v>2027</v>
      </c>
    </row>
    <row r="84" spans="1:13" ht="30">
      <c r="A84" s="552"/>
      <c r="B84" s="1842">
        <v>3</v>
      </c>
      <c r="C84" s="1842">
        <v>1.2</v>
      </c>
      <c r="D84" s="1842">
        <v>1</v>
      </c>
      <c r="E84" s="1842" t="s">
        <v>299</v>
      </c>
      <c r="F84" s="1359" t="s">
        <v>1141</v>
      </c>
      <c r="G84" s="1842"/>
      <c r="H84" s="1842"/>
      <c r="I84" s="1844"/>
      <c r="J84" s="1844"/>
      <c r="K84" s="1842"/>
      <c r="L84" s="553" t="s">
        <v>1972</v>
      </c>
      <c r="M84" s="552">
        <v>2027</v>
      </c>
    </row>
    <row r="85" spans="1:13" ht="30">
      <c r="A85" s="552"/>
      <c r="B85" s="1842">
        <v>3</v>
      </c>
      <c r="C85" s="1842">
        <v>1.3</v>
      </c>
      <c r="D85" s="1842">
        <v>0.9</v>
      </c>
      <c r="E85" s="1842" t="s">
        <v>299</v>
      </c>
      <c r="F85" s="1359" t="s">
        <v>1141</v>
      </c>
      <c r="G85" s="1842"/>
      <c r="H85" s="1842"/>
      <c r="I85" s="1844"/>
      <c r="J85" s="1844"/>
      <c r="K85" s="1842"/>
      <c r="L85" s="553" t="s">
        <v>1972</v>
      </c>
      <c r="M85" s="552">
        <v>2027</v>
      </c>
    </row>
    <row r="86" spans="1:13" ht="30">
      <c r="A86" s="552"/>
      <c r="B86" s="1842">
        <v>3</v>
      </c>
      <c r="C86" s="1842">
        <v>1.4</v>
      </c>
      <c r="D86" s="1842">
        <v>1</v>
      </c>
      <c r="E86" s="1842" t="s">
        <v>299</v>
      </c>
      <c r="F86" s="1359" t="s">
        <v>1141</v>
      </c>
      <c r="G86" s="1842"/>
      <c r="H86" s="1842"/>
      <c r="I86" s="1844"/>
      <c r="J86" s="1844"/>
      <c r="K86" s="1842"/>
      <c r="L86" s="553" t="s">
        <v>1972</v>
      </c>
      <c r="M86" s="552">
        <v>2027</v>
      </c>
    </row>
    <row r="87" spans="1:13" ht="30">
      <c r="A87" s="552"/>
      <c r="B87" s="1842">
        <v>18</v>
      </c>
      <c r="C87" s="1842">
        <v>1.5</v>
      </c>
      <c r="D87" s="1842">
        <v>1</v>
      </c>
      <c r="E87" s="1842" t="s">
        <v>177</v>
      </c>
      <c r="F87" s="1359" t="s">
        <v>1141</v>
      </c>
      <c r="G87" s="1842"/>
      <c r="H87" s="1842"/>
      <c r="I87" s="1844"/>
      <c r="J87" s="1844"/>
      <c r="K87" s="1842"/>
      <c r="L87" s="553" t="s">
        <v>1972</v>
      </c>
      <c r="M87" s="552">
        <v>2027</v>
      </c>
    </row>
    <row r="88" spans="1:13" ht="30">
      <c r="A88" s="552"/>
      <c r="B88" s="1842">
        <v>18</v>
      </c>
      <c r="C88" s="1842">
        <v>1.6</v>
      </c>
      <c r="D88" s="1842">
        <v>1</v>
      </c>
      <c r="E88" s="1842" t="s">
        <v>177</v>
      </c>
      <c r="F88" s="1359" t="s">
        <v>1141</v>
      </c>
      <c r="G88" s="1842"/>
      <c r="H88" s="1842"/>
      <c r="I88" s="1844"/>
      <c r="J88" s="1844"/>
      <c r="K88" s="1842"/>
      <c r="L88" s="1359" t="s">
        <v>1973</v>
      </c>
      <c r="M88" s="552">
        <v>2027</v>
      </c>
    </row>
    <row r="89" spans="1:13" ht="30">
      <c r="A89" s="552"/>
      <c r="B89" s="1842">
        <v>33</v>
      </c>
      <c r="C89" s="1842">
        <v>8.1</v>
      </c>
      <c r="D89" s="1842">
        <v>0.9</v>
      </c>
      <c r="E89" s="1842" t="s">
        <v>177</v>
      </c>
      <c r="F89" s="1359" t="s">
        <v>1141</v>
      </c>
      <c r="G89" s="1842"/>
      <c r="H89" s="1842"/>
      <c r="I89" s="1844"/>
      <c r="J89" s="1844"/>
      <c r="K89" s="1842"/>
      <c r="L89" s="1359" t="s">
        <v>1973</v>
      </c>
      <c r="M89" s="552">
        <v>2027</v>
      </c>
    </row>
    <row r="90" spans="1:13" ht="30">
      <c r="A90" s="552"/>
      <c r="B90" s="1842">
        <v>34</v>
      </c>
      <c r="C90" s="1842">
        <v>15.5</v>
      </c>
      <c r="D90" s="1842">
        <v>1</v>
      </c>
      <c r="E90" s="1842" t="s">
        <v>177</v>
      </c>
      <c r="F90" s="1359" t="s">
        <v>1141</v>
      </c>
      <c r="G90" s="1842"/>
      <c r="H90" s="1842"/>
      <c r="I90" s="1844"/>
      <c r="J90" s="1844"/>
      <c r="K90" s="1842"/>
      <c r="L90" s="553" t="s">
        <v>1972</v>
      </c>
      <c r="M90" s="552">
        <v>2027</v>
      </c>
    </row>
    <row r="91" spans="1:13" ht="30">
      <c r="A91" s="552"/>
      <c r="B91" s="1842">
        <v>34</v>
      </c>
      <c r="C91" s="1842">
        <v>9.4</v>
      </c>
      <c r="D91" s="1842">
        <v>0.7</v>
      </c>
      <c r="E91" s="1842" t="s">
        <v>177</v>
      </c>
      <c r="F91" s="1359" t="s">
        <v>1141</v>
      </c>
      <c r="G91" s="1842"/>
      <c r="H91" s="1842"/>
      <c r="I91" s="1844"/>
      <c r="J91" s="1844"/>
      <c r="K91" s="1842"/>
      <c r="L91" s="1359" t="s">
        <v>1974</v>
      </c>
      <c r="M91" s="552">
        <v>2027</v>
      </c>
    </row>
    <row r="92" spans="1:13" ht="30">
      <c r="A92" s="552"/>
      <c r="B92" s="1842">
        <v>47</v>
      </c>
      <c r="C92" s="1842">
        <v>7.3</v>
      </c>
      <c r="D92" s="1842">
        <v>0.9</v>
      </c>
      <c r="E92" s="1842" t="s">
        <v>299</v>
      </c>
      <c r="F92" s="1359" t="s">
        <v>1141</v>
      </c>
      <c r="G92" s="1842"/>
      <c r="H92" s="1842"/>
      <c r="I92" s="1844"/>
      <c r="J92" s="1844"/>
      <c r="K92" s="1842"/>
      <c r="L92" s="1359" t="s">
        <v>1468</v>
      </c>
      <c r="M92" s="552">
        <v>2027</v>
      </c>
    </row>
    <row r="93" spans="1:13" ht="30">
      <c r="A93" s="552"/>
      <c r="B93" s="1842">
        <v>67</v>
      </c>
      <c r="C93" s="1842">
        <v>5.2</v>
      </c>
      <c r="D93" s="1842">
        <v>1</v>
      </c>
      <c r="E93" s="1842" t="s">
        <v>299</v>
      </c>
      <c r="F93" s="1359" t="s">
        <v>1141</v>
      </c>
      <c r="G93" s="1842"/>
      <c r="H93" s="1842"/>
      <c r="I93" s="1844"/>
      <c r="J93" s="1844"/>
      <c r="K93" s="1842"/>
      <c r="L93" s="1359" t="s">
        <v>1468</v>
      </c>
      <c r="M93" s="552">
        <v>2027</v>
      </c>
    </row>
    <row r="94" spans="1:13" ht="30">
      <c r="A94" s="552"/>
      <c r="B94" s="1842">
        <v>67</v>
      </c>
      <c r="C94" s="1842">
        <v>5.3</v>
      </c>
      <c r="D94" s="1842">
        <v>0.9</v>
      </c>
      <c r="E94" s="1842" t="s">
        <v>299</v>
      </c>
      <c r="F94" s="1359" t="s">
        <v>1141</v>
      </c>
      <c r="G94" s="1842"/>
      <c r="H94" s="1842"/>
      <c r="I94" s="1844"/>
      <c r="J94" s="1844"/>
      <c r="K94" s="1842"/>
      <c r="L94" s="1359" t="s">
        <v>1468</v>
      </c>
      <c r="M94" s="552">
        <v>2027</v>
      </c>
    </row>
    <row r="95" spans="1:13" ht="30">
      <c r="A95" s="552"/>
      <c r="B95" s="1842">
        <v>72</v>
      </c>
      <c r="C95" s="1842">
        <v>2.2</v>
      </c>
      <c r="D95" s="1842">
        <v>1</v>
      </c>
      <c r="E95" s="1842" t="s">
        <v>177</v>
      </c>
      <c r="F95" s="1359" t="s">
        <v>1141</v>
      </c>
      <c r="G95" s="1842"/>
      <c r="H95" s="1842"/>
      <c r="I95" s="1844"/>
      <c r="J95" s="1844"/>
      <c r="K95" s="1842"/>
      <c r="L95" s="1359" t="s">
        <v>1975</v>
      </c>
      <c r="M95" s="552">
        <v>2027</v>
      </c>
    </row>
    <row r="96" spans="1:13" ht="30">
      <c r="A96" s="552"/>
      <c r="B96" s="1842">
        <v>73</v>
      </c>
      <c r="C96" s="1842">
        <v>1.1</v>
      </c>
      <c r="D96" s="1842">
        <v>1</v>
      </c>
      <c r="E96" s="1842" t="s">
        <v>299</v>
      </c>
      <c r="F96" s="1359" t="s">
        <v>1141</v>
      </c>
      <c r="G96" s="1842"/>
      <c r="H96" s="1842"/>
      <c r="I96" s="1844"/>
      <c r="J96" s="1844"/>
      <c r="K96" s="1842"/>
      <c r="L96" s="1359" t="s">
        <v>1468</v>
      </c>
      <c r="M96" s="552">
        <v>2027</v>
      </c>
    </row>
    <row r="97" spans="1:13" ht="30">
      <c r="A97" s="552"/>
      <c r="B97" s="1842">
        <v>74</v>
      </c>
      <c r="C97" s="1842">
        <v>1.1</v>
      </c>
      <c r="D97" s="1842">
        <v>1</v>
      </c>
      <c r="E97" s="1842" t="s">
        <v>299</v>
      </c>
      <c r="F97" s="1359" t="s">
        <v>1141</v>
      </c>
      <c r="G97" s="1842"/>
      <c r="H97" s="1842"/>
      <c r="I97" s="1844"/>
      <c r="J97" s="1844"/>
      <c r="K97" s="1842"/>
      <c r="L97" s="1359" t="s">
        <v>1468</v>
      </c>
      <c r="M97" s="552">
        <v>2027</v>
      </c>
    </row>
    <row r="98" spans="1:13" ht="30">
      <c r="A98" s="552"/>
      <c r="B98" s="1842">
        <v>79</v>
      </c>
      <c r="C98" s="1842">
        <v>5.1</v>
      </c>
      <c r="D98" s="1842">
        <v>1</v>
      </c>
      <c r="E98" s="1842" t="s">
        <v>177</v>
      </c>
      <c r="F98" s="1359" t="s">
        <v>1141</v>
      </c>
      <c r="G98" s="1842"/>
      <c r="H98" s="1842"/>
      <c r="I98" s="1844"/>
      <c r="J98" s="1844"/>
      <c r="K98" s="1842"/>
      <c r="L98" s="1359" t="s">
        <v>1975</v>
      </c>
      <c r="M98" s="552">
        <v>2027</v>
      </c>
    </row>
    <row r="99" spans="1:13" ht="30">
      <c r="A99" s="552"/>
      <c r="B99" s="1842">
        <v>79</v>
      </c>
      <c r="C99" s="1842">
        <v>5.2</v>
      </c>
      <c r="D99" s="1842">
        <v>1</v>
      </c>
      <c r="E99" s="1842" t="s">
        <v>292</v>
      </c>
      <c r="F99" s="1359" t="s">
        <v>1141</v>
      </c>
      <c r="G99" s="1842"/>
      <c r="H99" s="1842"/>
      <c r="I99" s="1844"/>
      <c r="J99" s="1844"/>
      <c r="K99" s="1842"/>
      <c r="L99" s="1359" t="s">
        <v>1975</v>
      </c>
      <c r="M99" s="552">
        <v>2027</v>
      </c>
    </row>
    <row r="100" spans="1:13" ht="30">
      <c r="A100" s="552"/>
      <c r="B100" s="1842">
        <v>80</v>
      </c>
      <c r="C100" s="1842">
        <v>2.3</v>
      </c>
      <c r="D100" s="1842">
        <v>1</v>
      </c>
      <c r="E100" s="1842" t="s">
        <v>299</v>
      </c>
      <c r="F100" s="1359" t="s">
        <v>1141</v>
      </c>
      <c r="G100" s="1842"/>
      <c r="H100" s="1842"/>
      <c r="I100" s="1844"/>
      <c r="J100" s="1844"/>
      <c r="K100" s="1842"/>
      <c r="L100" s="1359" t="s">
        <v>1975</v>
      </c>
      <c r="M100" s="552">
        <v>2027</v>
      </c>
    </row>
    <row r="101" spans="1:13" ht="30">
      <c r="A101" s="552"/>
      <c r="B101" s="1842">
        <v>84</v>
      </c>
      <c r="C101" s="1842">
        <v>2.1</v>
      </c>
      <c r="D101" s="1842">
        <v>1</v>
      </c>
      <c r="E101" s="1842" t="s">
        <v>299</v>
      </c>
      <c r="F101" s="1359" t="s">
        <v>1141</v>
      </c>
      <c r="G101" s="1842"/>
      <c r="H101" s="1842"/>
      <c r="I101" s="1844"/>
      <c r="J101" s="1844"/>
      <c r="K101" s="1842"/>
      <c r="L101" s="1359" t="s">
        <v>1975</v>
      </c>
      <c r="M101" s="552">
        <v>2027</v>
      </c>
    </row>
    <row r="102" spans="1:13" ht="30">
      <c r="A102" s="552"/>
      <c r="B102" s="1842">
        <v>84</v>
      </c>
      <c r="C102" s="1842">
        <v>2.2</v>
      </c>
      <c r="D102" s="1842">
        <v>1</v>
      </c>
      <c r="E102" s="1842" t="s">
        <v>299</v>
      </c>
      <c r="F102" s="1359" t="s">
        <v>1141</v>
      </c>
      <c r="G102" s="1842"/>
      <c r="H102" s="1842"/>
      <c r="I102" s="1844"/>
      <c r="J102" s="1844"/>
      <c r="K102" s="1842"/>
      <c r="L102" s="1359" t="s">
        <v>1975</v>
      </c>
      <c r="M102" s="552">
        <v>2027</v>
      </c>
    </row>
    <row r="103" spans="1:13" ht="30">
      <c r="A103" s="552"/>
      <c r="B103" s="1842">
        <v>85</v>
      </c>
      <c r="C103" s="1842">
        <v>8.3</v>
      </c>
      <c r="D103" s="1842">
        <v>1</v>
      </c>
      <c r="E103" s="1842" t="s">
        <v>177</v>
      </c>
      <c r="F103" s="1359" t="s">
        <v>1141</v>
      </c>
      <c r="G103" s="1842"/>
      <c r="H103" s="1842"/>
      <c r="I103" s="1844"/>
      <c r="J103" s="1844"/>
      <c r="K103" s="1842"/>
      <c r="L103" s="1359" t="s">
        <v>1975</v>
      </c>
      <c r="M103" s="552">
        <v>2027</v>
      </c>
    </row>
    <row r="104" spans="1:13" ht="30">
      <c r="A104" s="552"/>
      <c r="B104" s="1842">
        <v>87</v>
      </c>
      <c r="C104" s="1845">
        <v>2.1</v>
      </c>
      <c r="D104" s="1842">
        <v>1</v>
      </c>
      <c r="E104" s="1842" t="s">
        <v>299</v>
      </c>
      <c r="F104" s="1359" t="s">
        <v>1141</v>
      </c>
      <c r="G104" s="1842"/>
      <c r="H104" s="1842"/>
      <c r="I104" s="1844"/>
      <c r="J104" s="1844"/>
      <c r="K104" s="1842"/>
      <c r="L104" s="1359" t="s">
        <v>1975</v>
      </c>
      <c r="M104" s="552">
        <v>2027</v>
      </c>
    </row>
    <row r="105" spans="1:13" ht="30">
      <c r="A105" s="552"/>
      <c r="B105" s="1842">
        <v>87</v>
      </c>
      <c r="C105" s="1842">
        <v>5.1</v>
      </c>
      <c r="D105" s="1842">
        <v>1</v>
      </c>
      <c r="E105" s="1842" t="s">
        <v>177</v>
      </c>
      <c r="F105" s="1359" t="s">
        <v>1141</v>
      </c>
      <c r="G105" s="1842"/>
      <c r="H105" s="1842"/>
      <c r="I105" s="1844"/>
      <c r="J105" s="1844"/>
      <c r="K105" s="1842"/>
      <c r="L105" s="1359" t="s">
        <v>1975</v>
      </c>
      <c r="M105" s="552">
        <v>2027</v>
      </c>
    </row>
    <row r="106" spans="1:13" ht="30">
      <c r="A106" s="552"/>
      <c r="B106" s="1842">
        <v>88</v>
      </c>
      <c r="C106" s="1842">
        <v>13.2</v>
      </c>
      <c r="D106" s="1842">
        <v>1</v>
      </c>
      <c r="E106" s="1842" t="s">
        <v>177</v>
      </c>
      <c r="F106" s="1359" t="s">
        <v>1141</v>
      </c>
      <c r="G106" s="1842"/>
      <c r="H106" s="1842"/>
      <c r="I106" s="1844"/>
      <c r="J106" s="1844"/>
      <c r="K106" s="1842"/>
      <c r="L106" s="1359" t="s">
        <v>1975</v>
      </c>
      <c r="M106" s="552">
        <v>2027</v>
      </c>
    </row>
    <row r="107" spans="1:13" ht="30">
      <c r="A107" s="552"/>
      <c r="B107" s="1842">
        <v>88</v>
      </c>
      <c r="C107" s="1842">
        <v>19.1</v>
      </c>
      <c r="D107" s="1842">
        <v>1</v>
      </c>
      <c r="E107" s="1842" t="s">
        <v>177</v>
      </c>
      <c r="F107" s="1359" t="s">
        <v>1141</v>
      </c>
      <c r="G107" s="1842"/>
      <c r="H107" s="1842"/>
      <c r="I107" s="1844"/>
      <c r="J107" s="1844"/>
      <c r="K107" s="1842"/>
      <c r="L107" s="1359" t="s">
        <v>1973</v>
      </c>
      <c r="M107" s="552">
        <v>2027</v>
      </c>
    </row>
    <row r="108" spans="1:13" ht="14.25">
      <c r="A108" s="2297" t="s">
        <v>249</v>
      </c>
      <c r="B108" s="2297"/>
      <c r="C108" s="552"/>
      <c r="D108" s="555">
        <f>SUM(D81:D107)</f>
        <v>26.3</v>
      </c>
      <c r="E108" s="552"/>
      <c r="F108" s="552"/>
      <c r="G108" s="552"/>
      <c r="H108" s="552"/>
      <c r="I108" s="552"/>
      <c r="J108" s="552"/>
      <c r="K108" s="552"/>
      <c r="L108" s="552"/>
      <c r="M108" s="552"/>
    </row>
    <row r="109" spans="1:13" ht="15">
      <c r="A109" s="2297"/>
      <c r="B109" s="2297"/>
      <c r="C109" s="552"/>
      <c r="D109" s="555"/>
      <c r="E109" s="552"/>
      <c r="F109" s="2298" t="s">
        <v>296</v>
      </c>
      <c r="G109" s="2298"/>
      <c r="H109" s="2298"/>
      <c r="I109" s="2298"/>
      <c r="J109" s="552"/>
      <c r="K109" s="552"/>
      <c r="L109" s="552"/>
      <c r="M109" s="552"/>
    </row>
    <row r="110" spans="1:13" ht="30">
      <c r="A110" s="553" t="s">
        <v>332</v>
      </c>
      <c r="B110" s="552">
        <v>3</v>
      </c>
      <c r="C110" s="552">
        <v>4</v>
      </c>
      <c r="D110" s="552">
        <v>0.2</v>
      </c>
      <c r="E110" s="552" t="s">
        <v>292</v>
      </c>
      <c r="F110" s="553" t="s">
        <v>1141</v>
      </c>
      <c r="G110" s="1357"/>
      <c r="H110" s="1357"/>
      <c r="I110" s="1357"/>
      <c r="J110" s="552"/>
      <c r="K110" s="552"/>
      <c r="L110" s="553" t="s">
        <v>714</v>
      </c>
      <c r="M110" s="552">
        <v>2027</v>
      </c>
    </row>
    <row r="111" spans="1:13" ht="30">
      <c r="A111" s="555"/>
      <c r="B111" s="552">
        <v>4</v>
      </c>
      <c r="C111" s="552">
        <v>1.2</v>
      </c>
      <c r="D111" s="552">
        <v>0.9</v>
      </c>
      <c r="E111" s="552" t="s">
        <v>292</v>
      </c>
      <c r="F111" s="553" t="s">
        <v>1141</v>
      </c>
      <c r="G111" s="1357"/>
      <c r="H111" s="1357"/>
      <c r="I111" s="1357"/>
      <c r="J111" s="552"/>
      <c r="K111" s="552"/>
      <c r="L111" s="553" t="s">
        <v>1470</v>
      </c>
      <c r="M111" s="552">
        <v>2027</v>
      </c>
    </row>
    <row r="112" spans="1:13" ht="30">
      <c r="A112" s="555"/>
      <c r="B112" s="552">
        <v>4</v>
      </c>
      <c r="C112" s="552">
        <v>8.1</v>
      </c>
      <c r="D112" s="552">
        <v>0.6</v>
      </c>
      <c r="E112" s="552" t="s">
        <v>292</v>
      </c>
      <c r="F112" s="553" t="s">
        <v>1141</v>
      </c>
      <c r="G112" s="552"/>
      <c r="H112" s="552"/>
      <c r="I112" s="554"/>
      <c r="J112" s="554"/>
      <c r="K112" s="552"/>
      <c r="L112" s="553" t="s">
        <v>1470</v>
      </c>
      <c r="M112" s="552">
        <v>2027</v>
      </c>
    </row>
    <row r="113" spans="1:13" ht="30">
      <c r="A113" s="552"/>
      <c r="B113" s="552">
        <v>5</v>
      </c>
      <c r="C113" s="552">
        <v>19.2</v>
      </c>
      <c r="D113" s="552">
        <v>0.9</v>
      </c>
      <c r="E113" s="552" t="s">
        <v>304</v>
      </c>
      <c r="F113" s="553" t="s">
        <v>1141</v>
      </c>
      <c r="G113" s="106"/>
      <c r="H113" s="106"/>
      <c r="I113" s="552"/>
      <c r="J113" s="552"/>
      <c r="K113" s="552"/>
      <c r="L113" s="553" t="s">
        <v>823</v>
      </c>
      <c r="M113" s="552">
        <v>2027</v>
      </c>
    </row>
    <row r="114" spans="1:13" ht="30">
      <c r="A114" s="552"/>
      <c r="B114" s="552">
        <v>6</v>
      </c>
      <c r="C114" s="552">
        <v>6.1</v>
      </c>
      <c r="D114" s="552">
        <v>0.5</v>
      </c>
      <c r="E114" s="552" t="s">
        <v>292</v>
      </c>
      <c r="F114" s="553" t="s">
        <v>1141</v>
      </c>
      <c r="G114" s="552"/>
      <c r="H114" s="552"/>
      <c r="I114" s="554"/>
      <c r="J114" s="554"/>
      <c r="K114" s="552"/>
      <c r="L114" s="553" t="s">
        <v>1471</v>
      </c>
      <c r="M114" s="552">
        <v>2027</v>
      </c>
    </row>
    <row r="115" spans="1:13" ht="30">
      <c r="A115" s="552"/>
      <c r="B115" s="552">
        <v>7</v>
      </c>
      <c r="C115" s="552">
        <v>2.1</v>
      </c>
      <c r="D115" s="552">
        <v>1</v>
      </c>
      <c r="E115" s="552" t="s">
        <v>292</v>
      </c>
      <c r="F115" s="553" t="s">
        <v>1141</v>
      </c>
      <c r="G115" s="106"/>
      <c r="H115" s="106"/>
      <c r="I115" s="552"/>
      <c r="J115" s="552"/>
      <c r="K115" s="552"/>
      <c r="L115" s="553" t="s">
        <v>1472</v>
      </c>
      <c r="M115" s="552">
        <v>2027</v>
      </c>
    </row>
    <row r="116" spans="1:13" ht="30">
      <c r="A116" s="552"/>
      <c r="B116" s="552">
        <v>7</v>
      </c>
      <c r="C116" s="552">
        <v>2.2</v>
      </c>
      <c r="D116" s="552">
        <v>0.9</v>
      </c>
      <c r="E116" s="552" t="s">
        <v>292</v>
      </c>
      <c r="F116" s="553" t="s">
        <v>1141</v>
      </c>
      <c r="G116" s="106"/>
      <c r="H116" s="106"/>
      <c r="I116" s="552"/>
      <c r="J116" s="552"/>
      <c r="K116" s="552"/>
      <c r="L116" s="553" t="s">
        <v>1472</v>
      </c>
      <c r="M116" s="552">
        <v>2027</v>
      </c>
    </row>
    <row r="117" spans="1:13" ht="30">
      <c r="A117" s="552"/>
      <c r="B117" s="553">
        <v>7</v>
      </c>
      <c r="C117" s="552">
        <v>7.1</v>
      </c>
      <c r="D117" s="552">
        <v>1</v>
      </c>
      <c r="E117" s="552" t="s">
        <v>304</v>
      </c>
      <c r="F117" s="553" t="s">
        <v>1141</v>
      </c>
      <c r="G117" s="106"/>
      <c r="H117" s="106"/>
      <c r="I117" s="552"/>
      <c r="J117" s="552"/>
      <c r="K117" s="552"/>
      <c r="L117" s="553" t="s">
        <v>823</v>
      </c>
      <c r="M117" s="552">
        <v>2027</v>
      </c>
    </row>
    <row r="118" spans="1:13" ht="30">
      <c r="A118" s="552"/>
      <c r="B118" s="552">
        <v>10</v>
      </c>
      <c r="C118" s="552">
        <v>1</v>
      </c>
      <c r="D118" s="552">
        <v>0.5</v>
      </c>
      <c r="E118" s="552" t="s">
        <v>292</v>
      </c>
      <c r="F118" s="553" t="s">
        <v>1141</v>
      </c>
      <c r="G118" s="106"/>
      <c r="H118" s="106"/>
      <c r="I118" s="552"/>
      <c r="J118" s="552"/>
      <c r="K118" s="552"/>
      <c r="L118" s="553" t="s">
        <v>1473</v>
      </c>
      <c r="M118" s="552">
        <v>2027</v>
      </c>
    </row>
    <row r="119" spans="1:13" ht="30">
      <c r="A119" s="552"/>
      <c r="B119" s="552">
        <v>12</v>
      </c>
      <c r="C119" s="552">
        <v>13.1</v>
      </c>
      <c r="D119" s="552">
        <v>1</v>
      </c>
      <c r="E119" s="552" t="s">
        <v>292</v>
      </c>
      <c r="F119" s="553" t="s">
        <v>1141</v>
      </c>
      <c r="G119" s="106"/>
      <c r="H119" s="106"/>
      <c r="I119" s="552"/>
      <c r="J119" s="552"/>
      <c r="K119" s="552"/>
      <c r="L119" s="553" t="s">
        <v>1473</v>
      </c>
      <c r="M119" s="552">
        <v>2027</v>
      </c>
    </row>
    <row r="120" spans="1:13" ht="30">
      <c r="A120" s="552"/>
      <c r="B120" s="552">
        <v>13</v>
      </c>
      <c r="C120" s="552">
        <v>7.1</v>
      </c>
      <c r="D120" s="552">
        <v>0.9</v>
      </c>
      <c r="E120" s="552" t="s">
        <v>292</v>
      </c>
      <c r="F120" s="553" t="s">
        <v>1141</v>
      </c>
      <c r="G120" s="106"/>
      <c r="H120" s="106"/>
      <c r="I120" s="552"/>
      <c r="J120" s="552"/>
      <c r="K120" s="552"/>
      <c r="L120" s="553" t="s">
        <v>1473</v>
      </c>
      <c r="M120" s="552">
        <v>2027</v>
      </c>
    </row>
    <row r="121" spans="1:13" ht="30">
      <c r="A121" s="552"/>
      <c r="B121" s="552">
        <v>19</v>
      </c>
      <c r="C121" s="552">
        <v>3.1</v>
      </c>
      <c r="D121" s="552">
        <v>1</v>
      </c>
      <c r="E121" s="552" t="s">
        <v>1474</v>
      </c>
      <c r="F121" s="553" t="s">
        <v>1141</v>
      </c>
      <c r="G121" s="106"/>
      <c r="H121" s="106"/>
      <c r="I121" s="552"/>
      <c r="J121" s="552"/>
      <c r="K121" s="552"/>
      <c r="L121" s="553" t="s">
        <v>1475</v>
      </c>
      <c r="M121" s="552">
        <v>2027</v>
      </c>
    </row>
    <row r="122" spans="1:13" ht="30">
      <c r="A122" s="552"/>
      <c r="B122" s="552">
        <v>21</v>
      </c>
      <c r="C122" s="552">
        <v>5.1</v>
      </c>
      <c r="D122" s="552">
        <v>1</v>
      </c>
      <c r="E122" s="552" t="s">
        <v>1474</v>
      </c>
      <c r="F122" s="553" t="s">
        <v>1141</v>
      </c>
      <c r="G122" s="106"/>
      <c r="H122" s="106"/>
      <c r="I122" s="552"/>
      <c r="J122" s="552"/>
      <c r="K122" s="552"/>
      <c r="L122" s="553" t="s">
        <v>1475</v>
      </c>
      <c r="M122" s="552">
        <v>2027</v>
      </c>
    </row>
    <row r="123" spans="1:13" ht="30">
      <c r="A123" s="552"/>
      <c r="B123" s="552">
        <v>26</v>
      </c>
      <c r="C123" s="552">
        <v>6.3</v>
      </c>
      <c r="D123" s="552">
        <v>1</v>
      </c>
      <c r="E123" s="552" t="s">
        <v>292</v>
      </c>
      <c r="F123" s="553" t="s">
        <v>1141</v>
      </c>
      <c r="G123" s="106"/>
      <c r="H123" s="106"/>
      <c r="I123" s="552"/>
      <c r="J123" s="552"/>
      <c r="K123" s="552"/>
      <c r="L123" s="553" t="s">
        <v>1475</v>
      </c>
      <c r="M123" s="552">
        <v>2027</v>
      </c>
    </row>
    <row r="124" spans="1:13" ht="30">
      <c r="A124" s="552"/>
      <c r="B124" s="552">
        <v>26</v>
      </c>
      <c r="C124" s="552">
        <v>11.8</v>
      </c>
      <c r="D124" s="552">
        <v>1</v>
      </c>
      <c r="E124" s="552" t="s">
        <v>298</v>
      </c>
      <c r="F124" s="553" t="s">
        <v>1141</v>
      </c>
      <c r="G124" s="106"/>
      <c r="H124" s="106"/>
      <c r="I124" s="552"/>
      <c r="J124" s="552"/>
      <c r="K124" s="552"/>
      <c r="L124" s="553" t="s">
        <v>1476</v>
      </c>
      <c r="M124" s="552">
        <v>2027</v>
      </c>
    </row>
    <row r="125" spans="1:13" ht="30">
      <c r="A125" s="552"/>
      <c r="B125" s="552">
        <v>27</v>
      </c>
      <c r="C125" s="552">
        <v>10.2</v>
      </c>
      <c r="D125" s="552">
        <v>0.8</v>
      </c>
      <c r="E125" s="552" t="s">
        <v>298</v>
      </c>
      <c r="F125" s="553" t="s">
        <v>1141</v>
      </c>
      <c r="G125" s="106"/>
      <c r="H125" s="106"/>
      <c r="I125" s="552"/>
      <c r="J125" s="552"/>
      <c r="K125" s="552"/>
      <c r="L125" s="553" t="s">
        <v>1476</v>
      </c>
      <c r="M125" s="552">
        <v>2027</v>
      </c>
    </row>
    <row r="126" spans="1:13" ht="30">
      <c r="A126" s="552"/>
      <c r="B126" s="552">
        <v>28</v>
      </c>
      <c r="C126" s="552">
        <v>14.1</v>
      </c>
      <c r="D126" s="552">
        <v>0.9</v>
      </c>
      <c r="E126" s="552" t="s">
        <v>304</v>
      </c>
      <c r="F126" s="553" t="s">
        <v>1141</v>
      </c>
      <c r="G126" s="106"/>
      <c r="H126" s="106"/>
      <c r="I126" s="552"/>
      <c r="J126" s="552"/>
      <c r="K126" s="552"/>
      <c r="L126" s="553" t="s">
        <v>823</v>
      </c>
      <c r="M126" s="552">
        <v>2027</v>
      </c>
    </row>
    <row r="127" spans="1:13" ht="30">
      <c r="A127" s="552"/>
      <c r="B127" s="552">
        <v>29</v>
      </c>
      <c r="C127" s="552">
        <v>16.1</v>
      </c>
      <c r="D127" s="552">
        <v>0.9</v>
      </c>
      <c r="E127" s="552" t="s">
        <v>298</v>
      </c>
      <c r="F127" s="553" t="s">
        <v>1141</v>
      </c>
      <c r="G127" s="106"/>
      <c r="H127" s="106"/>
      <c r="I127" s="552"/>
      <c r="J127" s="552"/>
      <c r="K127" s="552"/>
      <c r="L127" s="553" t="s">
        <v>1475</v>
      </c>
      <c r="M127" s="552">
        <v>2027</v>
      </c>
    </row>
    <row r="128" spans="1:13" ht="30">
      <c r="A128" s="552"/>
      <c r="B128" s="552">
        <v>36</v>
      </c>
      <c r="C128" s="552">
        <v>14.1</v>
      </c>
      <c r="D128" s="552">
        <v>1</v>
      </c>
      <c r="E128" s="552" t="s">
        <v>298</v>
      </c>
      <c r="F128" s="553" t="s">
        <v>1141</v>
      </c>
      <c r="G128" s="106"/>
      <c r="H128" s="106"/>
      <c r="I128" s="552"/>
      <c r="J128" s="552"/>
      <c r="K128" s="552"/>
      <c r="L128" s="553" t="s">
        <v>1475</v>
      </c>
      <c r="M128" s="552">
        <v>2027</v>
      </c>
    </row>
    <row r="129" spans="1:13" ht="30">
      <c r="A129" s="552"/>
      <c r="B129" s="552">
        <v>36</v>
      </c>
      <c r="C129" s="552">
        <v>21</v>
      </c>
      <c r="D129" s="552">
        <v>0.8</v>
      </c>
      <c r="E129" s="552" t="s">
        <v>298</v>
      </c>
      <c r="F129" s="553" t="s">
        <v>1141</v>
      </c>
      <c r="G129" s="106"/>
      <c r="H129" s="106"/>
      <c r="I129" s="552"/>
      <c r="J129" s="552"/>
      <c r="K129" s="552"/>
      <c r="L129" s="553" t="s">
        <v>1475</v>
      </c>
      <c r="M129" s="552">
        <v>2027</v>
      </c>
    </row>
    <row r="130" spans="1:13" ht="30">
      <c r="A130" s="552"/>
      <c r="B130" s="552">
        <v>44</v>
      </c>
      <c r="C130" s="552">
        <v>9.2</v>
      </c>
      <c r="D130" s="552">
        <v>1</v>
      </c>
      <c r="E130" s="552" t="s">
        <v>298</v>
      </c>
      <c r="F130" s="553" t="s">
        <v>1141</v>
      </c>
      <c r="G130" s="106"/>
      <c r="H130" s="106"/>
      <c r="I130" s="552"/>
      <c r="J130" s="552"/>
      <c r="K130" s="552"/>
      <c r="L130" s="553" t="s">
        <v>1475</v>
      </c>
      <c r="M130" s="552">
        <v>2027</v>
      </c>
    </row>
    <row r="131" spans="1:13" ht="30">
      <c r="A131" s="552"/>
      <c r="B131" s="552">
        <v>47</v>
      </c>
      <c r="C131" s="552">
        <v>7.1</v>
      </c>
      <c r="D131" s="552">
        <v>0.9</v>
      </c>
      <c r="E131" s="552" t="s">
        <v>298</v>
      </c>
      <c r="F131" s="553" t="s">
        <v>1141</v>
      </c>
      <c r="G131" s="106"/>
      <c r="H131" s="106"/>
      <c r="I131" s="552"/>
      <c r="J131" s="552"/>
      <c r="K131" s="552"/>
      <c r="L131" s="553" t="s">
        <v>1475</v>
      </c>
      <c r="M131" s="552">
        <v>2027</v>
      </c>
    </row>
    <row r="132" spans="1:13" ht="30">
      <c r="A132" s="552"/>
      <c r="B132" s="118">
        <v>49</v>
      </c>
      <c r="C132" s="118">
        <v>4.1</v>
      </c>
      <c r="D132" s="118">
        <v>1</v>
      </c>
      <c r="E132" s="552" t="s">
        <v>298</v>
      </c>
      <c r="F132" s="553" t="s">
        <v>1141</v>
      </c>
      <c r="G132" s="106"/>
      <c r="H132" s="106"/>
      <c r="I132" s="552"/>
      <c r="J132" s="552"/>
      <c r="K132" s="552"/>
      <c r="L132" s="553" t="s">
        <v>1475</v>
      </c>
      <c r="M132" s="552">
        <v>2027</v>
      </c>
    </row>
    <row r="133" spans="1:13" ht="30">
      <c r="A133" s="552"/>
      <c r="B133" s="118">
        <v>49</v>
      </c>
      <c r="C133" s="118">
        <v>4.2</v>
      </c>
      <c r="D133" s="118">
        <v>1</v>
      </c>
      <c r="E133" s="552" t="s">
        <v>298</v>
      </c>
      <c r="F133" s="553" t="s">
        <v>1141</v>
      </c>
      <c r="G133" s="106"/>
      <c r="H133" s="106"/>
      <c r="I133" s="552"/>
      <c r="J133" s="552"/>
      <c r="K133" s="552"/>
      <c r="L133" s="553" t="s">
        <v>1477</v>
      </c>
      <c r="M133" s="552">
        <v>2027</v>
      </c>
    </row>
    <row r="134" spans="1:13" ht="30">
      <c r="A134" s="552"/>
      <c r="B134" s="552">
        <v>52</v>
      </c>
      <c r="C134" s="552">
        <v>14.1</v>
      </c>
      <c r="D134" s="552">
        <v>1</v>
      </c>
      <c r="E134" s="552" t="s">
        <v>1478</v>
      </c>
      <c r="F134" s="553" t="s">
        <v>1141</v>
      </c>
      <c r="G134" s="106"/>
      <c r="H134" s="106"/>
      <c r="I134" s="552"/>
      <c r="J134" s="552"/>
      <c r="K134" s="552"/>
      <c r="L134" s="553" t="s">
        <v>1479</v>
      </c>
      <c r="M134" s="552">
        <v>2027</v>
      </c>
    </row>
    <row r="135" spans="1:13" ht="30">
      <c r="A135" s="552"/>
      <c r="B135" s="552">
        <v>52</v>
      </c>
      <c r="C135" s="552">
        <v>14.2</v>
      </c>
      <c r="D135" s="552">
        <v>1</v>
      </c>
      <c r="E135" s="552" t="s">
        <v>1478</v>
      </c>
      <c r="F135" s="553" t="s">
        <v>1141</v>
      </c>
      <c r="G135" s="106"/>
      <c r="H135" s="106"/>
      <c r="I135" s="552"/>
      <c r="J135" s="552"/>
      <c r="K135" s="552"/>
      <c r="L135" s="553" t="s">
        <v>1480</v>
      </c>
      <c r="M135" s="552">
        <v>2027</v>
      </c>
    </row>
    <row r="136" spans="1:13" ht="30">
      <c r="A136" s="552"/>
      <c r="B136" s="552">
        <v>54</v>
      </c>
      <c r="C136" s="552">
        <v>3.7</v>
      </c>
      <c r="D136" s="552">
        <v>1</v>
      </c>
      <c r="E136" s="552" t="s">
        <v>1478</v>
      </c>
      <c r="F136" s="553" t="s">
        <v>1141</v>
      </c>
      <c r="G136" s="106"/>
      <c r="H136" s="106"/>
      <c r="I136" s="552"/>
      <c r="J136" s="552"/>
      <c r="K136" s="552"/>
      <c r="L136" s="553" t="s">
        <v>1481</v>
      </c>
      <c r="M136" s="552">
        <v>2027</v>
      </c>
    </row>
    <row r="137" spans="1:13" ht="30">
      <c r="A137" s="552"/>
      <c r="B137" s="552">
        <v>54</v>
      </c>
      <c r="C137" s="552">
        <v>3.8</v>
      </c>
      <c r="D137" s="552">
        <v>1</v>
      </c>
      <c r="E137" s="552" t="s">
        <v>1478</v>
      </c>
      <c r="F137" s="553" t="s">
        <v>1141</v>
      </c>
      <c r="G137" s="106"/>
      <c r="H137" s="106"/>
      <c r="I137" s="552"/>
      <c r="J137" s="552"/>
      <c r="K137" s="552"/>
      <c r="L137" s="553" t="s">
        <v>1482</v>
      </c>
      <c r="M137" s="552">
        <v>2027</v>
      </c>
    </row>
    <row r="138" spans="1:13" ht="30">
      <c r="A138" s="552"/>
      <c r="B138" s="552">
        <v>54</v>
      </c>
      <c r="C138" s="552">
        <v>3.9</v>
      </c>
      <c r="D138" s="552">
        <v>1</v>
      </c>
      <c r="E138" s="552" t="s">
        <v>1478</v>
      </c>
      <c r="F138" s="553" t="s">
        <v>1141</v>
      </c>
      <c r="G138" s="106"/>
      <c r="H138" s="106"/>
      <c r="I138" s="552"/>
      <c r="J138" s="552"/>
      <c r="K138" s="552"/>
      <c r="L138" s="553" t="s">
        <v>1483</v>
      </c>
      <c r="M138" s="552">
        <v>2027</v>
      </c>
    </row>
    <row r="139" spans="1:13" ht="30">
      <c r="A139" s="552"/>
      <c r="B139" s="552">
        <v>60</v>
      </c>
      <c r="C139" s="552">
        <v>19</v>
      </c>
      <c r="D139" s="552">
        <v>0.8</v>
      </c>
      <c r="E139" s="552" t="s">
        <v>1478</v>
      </c>
      <c r="F139" s="553" t="s">
        <v>1141</v>
      </c>
      <c r="G139" s="106"/>
      <c r="H139" s="106"/>
      <c r="I139" s="552"/>
      <c r="J139" s="552"/>
      <c r="K139" s="552"/>
      <c r="L139" s="553" t="s">
        <v>1484</v>
      </c>
      <c r="M139" s="552">
        <v>2027</v>
      </c>
    </row>
    <row r="140" spans="1:13" ht="30">
      <c r="A140" s="552"/>
      <c r="B140" s="552">
        <v>64</v>
      </c>
      <c r="C140" s="552">
        <v>1.7</v>
      </c>
      <c r="D140" s="552">
        <v>0.9</v>
      </c>
      <c r="E140" s="552" t="s">
        <v>1478</v>
      </c>
      <c r="F140" s="553" t="s">
        <v>1141</v>
      </c>
      <c r="G140" s="106"/>
      <c r="H140" s="106"/>
      <c r="I140" s="552"/>
      <c r="J140" s="552"/>
      <c r="K140" s="552"/>
      <c r="L140" s="553" t="s">
        <v>1484</v>
      </c>
      <c r="M140" s="552">
        <v>2027</v>
      </c>
    </row>
    <row r="141" spans="1:13" ht="30">
      <c r="A141" s="552"/>
      <c r="B141" s="552">
        <v>64</v>
      </c>
      <c r="C141" s="552">
        <v>1.8</v>
      </c>
      <c r="D141" s="552">
        <v>1</v>
      </c>
      <c r="E141" s="552" t="s">
        <v>1478</v>
      </c>
      <c r="F141" s="553" t="s">
        <v>1141</v>
      </c>
      <c r="G141" s="106"/>
      <c r="H141" s="106"/>
      <c r="I141" s="552"/>
      <c r="J141" s="552"/>
      <c r="K141" s="552"/>
      <c r="L141" s="553" t="s">
        <v>1479</v>
      </c>
      <c r="M141" s="552">
        <v>2027</v>
      </c>
    </row>
    <row r="142" spans="1:13" ht="30">
      <c r="A142" s="552"/>
      <c r="B142" s="552">
        <v>65</v>
      </c>
      <c r="C142" s="552">
        <v>6.1</v>
      </c>
      <c r="D142" s="552">
        <v>1</v>
      </c>
      <c r="E142" s="552" t="s">
        <v>1478</v>
      </c>
      <c r="F142" s="553" t="s">
        <v>1141</v>
      </c>
      <c r="G142" s="106"/>
      <c r="H142" s="106"/>
      <c r="I142" s="552"/>
      <c r="J142" s="552"/>
      <c r="K142" s="552"/>
      <c r="L142" s="553" t="s">
        <v>1479</v>
      </c>
      <c r="M142" s="552">
        <v>2027</v>
      </c>
    </row>
    <row r="143" spans="1:13" ht="30">
      <c r="A143" s="552"/>
      <c r="B143" s="552">
        <v>65</v>
      </c>
      <c r="C143" s="552">
        <v>6.2</v>
      </c>
      <c r="D143" s="552">
        <v>0.9</v>
      </c>
      <c r="E143" s="552" t="s">
        <v>1478</v>
      </c>
      <c r="F143" s="553" t="s">
        <v>1141</v>
      </c>
      <c r="G143" s="106"/>
      <c r="H143" s="106"/>
      <c r="I143" s="552"/>
      <c r="J143" s="552"/>
      <c r="K143" s="552"/>
      <c r="L143" s="553" t="s">
        <v>1479</v>
      </c>
      <c r="M143" s="552">
        <v>2027</v>
      </c>
    </row>
    <row r="144" spans="1:13" ht="30">
      <c r="A144" s="552"/>
      <c r="B144" s="552">
        <v>65</v>
      </c>
      <c r="C144" s="552">
        <v>6.3</v>
      </c>
      <c r="D144" s="552">
        <v>0.9</v>
      </c>
      <c r="E144" s="552" t="s">
        <v>1478</v>
      </c>
      <c r="F144" s="553" t="s">
        <v>1141</v>
      </c>
      <c r="G144" s="106"/>
      <c r="H144" s="106"/>
      <c r="I144" s="552"/>
      <c r="J144" s="552"/>
      <c r="K144" s="552"/>
      <c r="L144" s="553" t="s">
        <v>1470</v>
      </c>
      <c r="M144" s="552">
        <v>2027</v>
      </c>
    </row>
    <row r="145" spans="1:13" ht="30">
      <c r="A145" s="552"/>
      <c r="B145" s="552">
        <v>66</v>
      </c>
      <c r="C145" s="552">
        <v>12.1</v>
      </c>
      <c r="D145" s="552">
        <v>0.9</v>
      </c>
      <c r="E145" s="552" t="s">
        <v>1474</v>
      </c>
      <c r="F145" s="553" t="s">
        <v>1141</v>
      </c>
      <c r="G145" s="106"/>
      <c r="H145" s="106"/>
      <c r="I145" s="552"/>
      <c r="J145" s="552"/>
      <c r="K145" s="552"/>
      <c r="L145" s="553" t="s">
        <v>1470</v>
      </c>
      <c r="M145" s="552">
        <v>2027</v>
      </c>
    </row>
    <row r="146" spans="1:13" ht="30">
      <c r="A146" s="552"/>
      <c r="B146" s="552">
        <v>67</v>
      </c>
      <c r="C146" s="552">
        <v>1.2</v>
      </c>
      <c r="D146" s="552">
        <v>0.9</v>
      </c>
      <c r="E146" s="552" t="s">
        <v>304</v>
      </c>
      <c r="F146" s="553" t="s">
        <v>1141</v>
      </c>
      <c r="G146" s="106"/>
      <c r="H146" s="106"/>
      <c r="I146" s="552"/>
      <c r="J146" s="552"/>
      <c r="K146" s="552"/>
      <c r="L146" s="553" t="s">
        <v>823</v>
      </c>
      <c r="M146" s="552">
        <v>2027</v>
      </c>
    </row>
    <row r="147" spans="1:13" ht="30">
      <c r="A147" s="552"/>
      <c r="B147" s="552">
        <v>67</v>
      </c>
      <c r="C147" s="552">
        <v>9.7</v>
      </c>
      <c r="D147" s="552">
        <v>1</v>
      </c>
      <c r="E147" s="552" t="s">
        <v>298</v>
      </c>
      <c r="F147" s="553" t="s">
        <v>1141</v>
      </c>
      <c r="G147" s="106"/>
      <c r="H147" s="106"/>
      <c r="I147" s="552"/>
      <c r="J147" s="552"/>
      <c r="K147" s="552"/>
      <c r="L147" s="553" t="s">
        <v>1470</v>
      </c>
      <c r="M147" s="552">
        <v>2027</v>
      </c>
    </row>
    <row r="148" spans="1:13" ht="30">
      <c r="A148" s="552"/>
      <c r="B148" s="118">
        <v>67</v>
      </c>
      <c r="C148" s="118">
        <v>25.2</v>
      </c>
      <c r="D148" s="118">
        <v>0.8</v>
      </c>
      <c r="E148" s="552" t="s">
        <v>298</v>
      </c>
      <c r="F148" s="553" t="s">
        <v>1141</v>
      </c>
      <c r="G148" s="106"/>
      <c r="H148" s="106"/>
      <c r="I148" s="552"/>
      <c r="J148" s="552"/>
      <c r="K148" s="552"/>
      <c r="L148" s="553" t="s">
        <v>1485</v>
      </c>
      <c r="M148" s="552">
        <v>2027</v>
      </c>
    </row>
    <row r="149" spans="1:13" ht="30">
      <c r="A149" s="552"/>
      <c r="B149" s="552">
        <v>69</v>
      </c>
      <c r="C149" s="552">
        <v>12.1</v>
      </c>
      <c r="D149" s="552">
        <v>1</v>
      </c>
      <c r="E149" s="552" t="s">
        <v>298</v>
      </c>
      <c r="F149" s="553" t="s">
        <v>1141</v>
      </c>
      <c r="G149" s="106"/>
      <c r="H149" s="106"/>
      <c r="I149" s="552"/>
      <c r="J149" s="552"/>
      <c r="K149" s="552"/>
      <c r="L149" s="553" t="s">
        <v>1486</v>
      </c>
      <c r="M149" s="552">
        <v>2027</v>
      </c>
    </row>
    <row r="150" spans="1:13" ht="30">
      <c r="A150" s="552"/>
      <c r="B150" s="552">
        <v>71</v>
      </c>
      <c r="C150" s="552">
        <v>12.1</v>
      </c>
      <c r="D150" s="552">
        <v>1</v>
      </c>
      <c r="E150" s="552" t="s">
        <v>298</v>
      </c>
      <c r="F150" s="553" t="s">
        <v>1141</v>
      </c>
      <c r="G150" s="106"/>
      <c r="H150" s="106"/>
      <c r="I150" s="552"/>
      <c r="J150" s="552"/>
      <c r="K150" s="552"/>
      <c r="L150" s="553" t="s">
        <v>823</v>
      </c>
      <c r="M150" s="552">
        <v>2027</v>
      </c>
    </row>
    <row r="151" spans="1:13" ht="30">
      <c r="A151" s="552"/>
      <c r="B151" s="552">
        <v>72</v>
      </c>
      <c r="C151" s="552">
        <v>17.1</v>
      </c>
      <c r="D151" s="552">
        <v>1</v>
      </c>
      <c r="E151" s="552" t="s">
        <v>298</v>
      </c>
      <c r="F151" s="553" t="s">
        <v>1141</v>
      </c>
      <c r="G151" s="106"/>
      <c r="H151" s="106"/>
      <c r="I151" s="552"/>
      <c r="J151" s="552"/>
      <c r="K151" s="552"/>
      <c r="L151" s="553" t="s">
        <v>1487</v>
      </c>
      <c r="M151" s="552">
        <v>2027</v>
      </c>
    </row>
    <row r="152" spans="1:13" ht="30">
      <c r="A152" s="552"/>
      <c r="B152" s="552">
        <v>78</v>
      </c>
      <c r="C152" s="552">
        <v>7.1</v>
      </c>
      <c r="D152" s="552">
        <v>0.9</v>
      </c>
      <c r="E152" s="552" t="s">
        <v>304</v>
      </c>
      <c r="F152" s="553" t="s">
        <v>1141</v>
      </c>
      <c r="G152" s="106"/>
      <c r="H152" s="106"/>
      <c r="I152" s="552"/>
      <c r="J152" s="552"/>
      <c r="K152" s="552"/>
      <c r="L152" s="553" t="s">
        <v>823</v>
      </c>
      <c r="M152" s="552">
        <v>2027</v>
      </c>
    </row>
    <row r="153" spans="1:13" ht="30">
      <c r="A153" s="552"/>
      <c r="B153" s="552">
        <v>80</v>
      </c>
      <c r="C153" s="552">
        <v>3.3</v>
      </c>
      <c r="D153" s="552">
        <v>0.8</v>
      </c>
      <c r="E153" s="552" t="s">
        <v>292</v>
      </c>
      <c r="F153" s="553" t="s">
        <v>1141</v>
      </c>
      <c r="G153" s="106"/>
      <c r="H153" s="106"/>
      <c r="I153" s="552"/>
      <c r="J153" s="552"/>
      <c r="K153" s="552"/>
      <c r="L153" s="553" t="s">
        <v>1488</v>
      </c>
      <c r="M153" s="552">
        <v>2027</v>
      </c>
    </row>
    <row r="154" spans="1:13" ht="30">
      <c r="A154" s="552"/>
      <c r="B154" s="552">
        <v>82</v>
      </c>
      <c r="C154" s="552">
        <v>19.2</v>
      </c>
      <c r="D154" s="552">
        <v>0.8</v>
      </c>
      <c r="E154" s="552" t="s">
        <v>292</v>
      </c>
      <c r="F154" s="553" t="s">
        <v>1141</v>
      </c>
      <c r="G154" s="106"/>
      <c r="H154" s="106"/>
      <c r="I154" s="552"/>
      <c r="J154" s="552"/>
      <c r="K154" s="552"/>
      <c r="L154" s="553" t="s">
        <v>1469</v>
      </c>
      <c r="M154" s="552">
        <v>2027</v>
      </c>
    </row>
    <row r="155" spans="1:13" ht="30">
      <c r="A155" s="552"/>
      <c r="B155" s="552">
        <v>84</v>
      </c>
      <c r="C155" s="552">
        <v>5.4</v>
      </c>
      <c r="D155" s="552">
        <v>0.9</v>
      </c>
      <c r="E155" s="552" t="s">
        <v>298</v>
      </c>
      <c r="F155" s="553" t="s">
        <v>1141</v>
      </c>
      <c r="G155" s="106"/>
      <c r="H155" s="106"/>
      <c r="I155" s="552"/>
      <c r="J155" s="552"/>
      <c r="K155" s="552"/>
      <c r="L155" s="553" t="s">
        <v>1469</v>
      </c>
      <c r="M155" s="552">
        <v>2027</v>
      </c>
    </row>
    <row r="156" spans="1:13" ht="30">
      <c r="A156" s="552"/>
      <c r="B156" s="552">
        <v>84</v>
      </c>
      <c r="C156" s="552">
        <v>17.1</v>
      </c>
      <c r="D156" s="552">
        <v>0.8</v>
      </c>
      <c r="E156" s="552" t="s">
        <v>298</v>
      </c>
      <c r="F156" s="553" t="s">
        <v>1141</v>
      </c>
      <c r="G156" s="106"/>
      <c r="H156" s="106"/>
      <c r="I156" s="552"/>
      <c r="J156" s="552"/>
      <c r="K156" s="552"/>
      <c r="L156" s="553" t="s">
        <v>1469</v>
      </c>
      <c r="M156" s="552">
        <v>2027</v>
      </c>
    </row>
    <row r="157" spans="1:13" ht="30">
      <c r="A157" s="552"/>
      <c r="B157" s="552">
        <v>85</v>
      </c>
      <c r="C157" s="552">
        <v>17.2</v>
      </c>
      <c r="D157" s="552">
        <v>0.9</v>
      </c>
      <c r="E157" s="552" t="s">
        <v>304</v>
      </c>
      <c r="F157" s="553" t="s">
        <v>1141</v>
      </c>
      <c r="G157" s="106"/>
      <c r="H157" s="106"/>
      <c r="I157" s="552"/>
      <c r="J157" s="552"/>
      <c r="K157" s="552"/>
      <c r="L157" s="553" t="s">
        <v>823</v>
      </c>
      <c r="M157" s="552">
        <v>2027</v>
      </c>
    </row>
    <row r="158" spans="1:13" ht="30">
      <c r="A158" s="552"/>
      <c r="B158" s="552">
        <v>86</v>
      </c>
      <c r="C158" s="552">
        <v>3.6</v>
      </c>
      <c r="D158" s="552">
        <v>1</v>
      </c>
      <c r="E158" s="552" t="s">
        <v>292</v>
      </c>
      <c r="F158" s="553" t="s">
        <v>1141</v>
      </c>
      <c r="G158" s="106"/>
      <c r="H158" s="106"/>
      <c r="I158" s="552"/>
      <c r="J158" s="552"/>
      <c r="K158" s="552"/>
      <c r="L158" s="553" t="s">
        <v>1488</v>
      </c>
      <c r="M158" s="552">
        <v>2027</v>
      </c>
    </row>
    <row r="159" spans="1:13" ht="30">
      <c r="A159" s="552"/>
      <c r="B159" s="552">
        <v>87</v>
      </c>
      <c r="C159" s="552">
        <v>1.8</v>
      </c>
      <c r="D159" s="552">
        <v>1</v>
      </c>
      <c r="E159" s="552" t="s">
        <v>299</v>
      </c>
      <c r="F159" s="553" t="s">
        <v>1141</v>
      </c>
      <c r="G159" s="106"/>
      <c r="H159" s="106"/>
      <c r="I159" s="552"/>
      <c r="J159" s="552"/>
      <c r="K159" s="552"/>
      <c r="L159" s="553" t="s">
        <v>1488</v>
      </c>
      <c r="M159" s="552">
        <v>2027</v>
      </c>
    </row>
    <row r="160" spans="1:13" ht="30">
      <c r="A160" s="552"/>
      <c r="B160" s="552">
        <v>87</v>
      </c>
      <c r="C160" s="552">
        <v>1.9</v>
      </c>
      <c r="D160" s="552">
        <v>1</v>
      </c>
      <c r="E160" s="552" t="s">
        <v>299</v>
      </c>
      <c r="F160" s="553" t="s">
        <v>1141</v>
      </c>
      <c r="G160" s="106"/>
      <c r="H160" s="106"/>
      <c r="I160" s="552"/>
      <c r="J160" s="552"/>
      <c r="K160" s="552"/>
      <c r="L160" s="553" t="s">
        <v>1488</v>
      </c>
      <c r="M160" s="552">
        <v>2027</v>
      </c>
    </row>
    <row r="161" spans="1:13" ht="30">
      <c r="A161" s="552"/>
      <c r="B161" s="552">
        <v>91</v>
      </c>
      <c r="C161" s="552">
        <v>4.1</v>
      </c>
      <c r="D161" s="552">
        <v>1</v>
      </c>
      <c r="E161" s="552" t="s">
        <v>304</v>
      </c>
      <c r="F161" s="553" t="s">
        <v>1141</v>
      </c>
      <c r="G161" s="106"/>
      <c r="H161" s="106"/>
      <c r="I161" s="552"/>
      <c r="J161" s="552"/>
      <c r="K161" s="552"/>
      <c r="L161" s="553" t="s">
        <v>823</v>
      </c>
      <c r="M161" s="552">
        <v>2027</v>
      </c>
    </row>
    <row r="162" spans="1:13" ht="30">
      <c r="A162" s="552"/>
      <c r="B162" s="552">
        <v>92</v>
      </c>
      <c r="C162" s="552">
        <v>7.1</v>
      </c>
      <c r="D162" s="552">
        <v>1</v>
      </c>
      <c r="E162" s="552" t="s">
        <v>304</v>
      </c>
      <c r="F162" s="553" t="s">
        <v>1141</v>
      </c>
      <c r="G162" s="106"/>
      <c r="H162" s="106"/>
      <c r="I162" s="552"/>
      <c r="J162" s="552"/>
      <c r="K162" s="552"/>
      <c r="L162" s="553" t="s">
        <v>823</v>
      </c>
      <c r="M162" s="552">
        <v>2027</v>
      </c>
    </row>
    <row r="163" spans="1:13" ht="30">
      <c r="A163" s="552"/>
      <c r="B163" s="552">
        <v>93</v>
      </c>
      <c r="C163" s="552">
        <v>2.1</v>
      </c>
      <c r="D163" s="552">
        <v>1</v>
      </c>
      <c r="E163" s="552" t="s">
        <v>304</v>
      </c>
      <c r="F163" s="553" t="s">
        <v>1141</v>
      </c>
      <c r="G163" s="106"/>
      <c r="H163" s="106"/>
      <c r="I163" s="552"/>
      <c r="J163" s="552"/>
      <c r="K163" s="552"/>
      <c r="L163" s="553" t="s">
        <v>823</v>
      </c>
      <c r="M163" s="552">
        <v>2027</v>
      </c>
    </row>
    <row r="164" spans="1:13" ht="30">
      <c r="A164" s="552"/>
      <c r="B164" s="552">
        <v>93</v>
      </c>
      <c r="C164" s="552">
        <v>10.1</v>
      </c>
      <c r="D164" s="552">
        <v>1</v>
      </c>
      <c r="E164" s="552" t="s">
        <v>292</v>
      </c>
      <c r="F164" s="553" t="s">
        <v>1141</v>
      </c>
      <c r="G164" s="106"/>
      <c r="H164" s="106"/>
      <c r="I164" s="552"/>
      <c r="J164" s="552"/>
      <c r="K164" s="552"/>
      <c r="L164" s="553" t="s">
        <v>1473</v>
      </c>
      <c r="M164" s="552">
        <v>2027</v>
      </c>
    </row>
    <row r="165" spans="1:13" ht="30">
      <c r="A165" s="552"/>
      <c r="B165" s="552">
        <v>93</v>
      </c>
      <c r="C165" s="552">
        <v>10.2</v>
      </c>
      <c r="D165" s="552">
        <v>0.9</v>
      </c>
      <c r="E165" s="552" t="s">
        <v>292</v>
      </c>
      <c r="F165" s="553" t="s">
        <v>1141</v>
      </c>
      <c r="G165" s="106"/>
      <c r="H165" s="106"/>
      <c r="I165" s="552"/>
      <c r="J165" s="552"/>
      <c r="K165" s="552"/>
      <c r="L165" s="553" t="s">
        <v>1476</v>
      </c>
      <c r="M165" s="552">
        <v>2027</v>
      </c>
    </row>
    <row r="166" spans="1:13" ht="30">
      <c r="A166" s="552"/>
      <c r="B166" s="552">
        <v>95</v>
      </c>
      <c r="C166" s="552">
        <v>11</v>
      </c>
      <c r="D166" s="552">
        <v>0.7</v>
      </c>
      <c r="E166" s="552" t="s">
        <v>304</v>
      </c>
      <c r="F166" s="553" t="s">
        <v>1141</v>
      </c>
      <c r="G166" s="106"/>
      <c r="H166" s="106"/>
      <c r="I166" s="552"/>
      <c r="J166" s="552"/>
      <c r="K166" s="552"/>
      <c r="L166" s="553" t="s">
        <v>823</v>
      </c>
      <c r="M166" s="552">
        <v>2027</v>
      </c>
    </row>
    <row r="167" spans="1:13" ht="30">
      <c r="A167" s="552"/>
      <c r="B167" s="552">
        <v>102</v>
      </c>
      <c r="C167" s="552">
        <v>11.1</v>
      </c>
      <c r="D167" s="552">
        <v>0.9</v>
      </c>
      <c r="E167" s="552" t="s">
        <v>298</v>
      </c>
      <c r="F167" s="553" t="s">
        <v>1141</v>
      </c>
      <c r="G167" s="106"/>
      <c r="H167" s="106"/>
      <c r="I167" s="552"/>
      <c r="J167" s="552"/>
      <c r="K167" s="552"/>
      <c r="L167" s="553" t="s">
        <v>1489</v>
      </c>
      <c r="M167" s="552">
        <v>2027</v>
      </c>
    </row>
    <row r="168" spans="1:13" ht="30">
      <c r="A168" s="552"/>
      <c r="B168" s="552">
        <v>102</v>
      </c>
      <c r="C168" s="552">
        <v>11.2</v>
      </c>
      <c r="D168" s="552">
        <v>1</v>
      </c>
      <c r="E168" s="552" t="s">
        <v>298</v>
      </c>
      <c r="F168" s="553" t="s">
        <v>1141</v>
      </c>
      <c r="G168" s="106"/>
      <c r="H168" s="106"/>
      <c r="I168" s="552"/>
      <c r="J168" s="552"/>
      <c r="K168" s="552"/>
      <c r="L168" s="553" t="s">
        <v>1490</v>
      </c>
      <c r="M168" s="552">
        <v>2027</v>
      </c>
    </row>
    <row r="169" spans="1:13" ht="30">
      <c r="A169" s="552"/>
      <c r="B169" s="552">
        <v>104</v>
      </c>
      <c r="C169" s="552">
        <v>8.3</v>
      </c>
      <c r="D169" s="552">
        <v>1</v>
      </c>
      <c r="E169" s="552" t="s">
        <v>298</v>
      </c>
      <c r="F169" s="553" t="s">
        <v>1141</v>
      </c>
      <c r="G169" s="106"/>
      <c r="H169" s="106"/>
      <c r="I169" s="552"/>
      <c r="J169" s="552"/>
      <c r="K169" s="552"/>
      <c r="L169" s="553" t="s">
        <v>1491</v>
      </c>
      <c r="M169" s="552">
        <v>2027</v>
      </c>
    </row>
    <row r="170" spans="1:13" ht="30">
      <c r="A170" s="552"/>
      <c r="B170" s="552">
        <v>105</v>
      </c>
      <c r="C170" s="552">
        <v>5</v>
      </c>
      <c r="D170" s="552">
        <v>0.7</v>
      </c>
      <c r="E170" s="552" t="s">
        <v>304</v>
      </c>
      <c r="F170" s="553" t="s">
        <v>1141</v>
      </c>
      <c r="G170" s="106"/>
      <c r="H170" s="106"/>
      <c r="I170" s="552"/>
      <c r="J170" s="552"/>
      <c r="K170" s="552"/>
      <c r="L170" s="553" t="s">
        <v>823</v>
      </c>
      <c r="M170" s="552">
        <v>2027</v>
      </c>
    </row>
    <row r="171" spans="1:13" ht="30">
      <c r="A171" s="552"/>
      <c r="B171" s="552">
        <v>106</v>
      </c>
      <c r="C171" s="552">
        <v>7.3</v>
      </c>
      <c r="D171" s="552">
        <v>0.9</v>
      </c>
      <c r="E171" s="552" t="s">
        <v>304</v>
      </c>
      <c r="F171" s="553" t="s">
        <v>1141</v>
      </c>
      <c r="G171" s="106"/>
      <c r="H171" s="106"/>
      <c r="I171" s="552"/>
      <c r="J171" s="552"/>
      <c r="K171" s="552"/>
      <c r="L171" s="553" t="s">
        <v>823</v>
      </c>
      <c r="M171" s="552">
        <v>2027</v>
      </c>
    </row>
    <row r="172" spans="1:13" ht="14.25">
      <c r="A172" s="555" t="s">
        <v>249</v>
      </c>
      <c r="B172" s="552"/>
      <c r="C172" s="552"/>
      <c r="D172" s="555">
        <f>SUM(D110:D171)</f>
        <v>55.99999999999998</v>
      </c>
      <c r="E172" s="552"/>
      <c r="F172" s="552"/>
      <c r="G172" s="552"/>
      <c r="H172" s="552"/>
      <c r="I172" s="552"/>
      <c r="J172" s="552"/>
      <c r="K172" s="552"/>
      <c r="L172" s="552"/>
      <c r="M172" s="552"/>
    </row>
    <row r="173" spans="1:13" ht="14.25" customHeight="1">
      <c r="A173" s="36"/>
      <c r="B173" s="552"/>
      <c r="C173" s="552"/>
      <c r="D173" s="552"/>
      <c r="E173" s="552"/>
      <c r="F173" s="2299" t="s">
        <v>333</v>
      </c>
      <c r="G173" s="2299"/>
      <c r="H173" s="2299"/>
      <c r="I173" s="2299"/>
      <c r="J173" s="552"/>
      <c r="K173" s="552"/>
      <c r="L173" s="553"/>
      <c r="M173" s="552"/>
    </row>
    <row r="174" spans="1:13" ht="30">
      <c r="A174" s="1360"/>
      <c r="B174" s="1358">
        <v>12</v>
      </c>
      <c r="C174" s="1358">
        <v>16.3</v>
      </c>
      <c r="D174" s="1358">
        <v>0.8</v>
      </c>
      <c r="E174" s="1358" t="s">
        <v>177</v>
      </c>
      <c r="F174" s="1359" t="s">
        <v>1141</v>
      </c>
      <c r="G174" s="1360"/>
      <c r="H174" s="1360"/>
      <c r="I174" s="1360"/>
      <c r="J174" s="1361"/>
      <c r="K174" s="552"/>
      <c r="L174" s="553" t="s">
        <v>1492</v>
      </c>
      <c r="M174" s="552">
        <v>2027</v>
      </c>
    </row>
    <row r="175" spans="1:13" ht="30">
      <c r="A175" s="1360"/>
      <c r="B175" s="1358">
        <v>12</v>
      </c>
      <c r="C175" s="1358">
        <v>6.4</v>
      </c>
      <c r="D175" s="1358">
        <v>0.9</v>
      </c>
      <c r="E175" s="1358" t="s">
        <v>298</v>
      </c>
      <c r="F175" s="1359" t="s">
        <v>1141</v>
      </c>
      <c r="G175" s="1360"/>
      <c r="H175" s="1360"/>
      <c r="I175" s="1360"/>
      <c r="J175" s="1361"/>
      <c r="K175" s="552"/>
      <c r="L175" s="553" t="s">
        <v>1493</v>
      </c>
      <c r="M175" s="552">
        <v>2027</v>
      </c>
    </row>
    <row r="176" spans="1:13" ht="30">
      <c r="A176" s="1360"/>
      <c r="B176" s="1358">
        <v>13</v>
      </c>
      <c r="C176" s="1358">
        <v>6.2</v>
      </c>
      <c r="D176" s="1358">
        <v>1</v>
      </c>
      <c r="E176" s="1358" t="s">
        <v>298</v>
      </c>
      <c r="F176" s="1359" t="s">
        <v>1141</v>
      </c>
      <c r="G176" s="1361"/>
      <c r="H176" s="1360"/>
      <c r="I176" s="1362"/>
      <c r="J176" s="1362"/>
      <c r="K176" s="552"/>
      <c r="L176" s="553" t="s">
        <v>1494</v>
      </c>
      <c r="M176" s="552">
        <v>2027</v>
      </c>
    </row>
    <row r="177" spans="1:13" ht="30">
      <c r="A177" s="1360"/>
      <c r="B177" s="1358">
        <v>16</v>
      </c>
      <c r="C177" s="1358">
        <v>1.5</v>
      </c>
      <c r="D177" s="1358">
        <v>0.8</v>
      </c>
      <c r="E177" s="1358" t="s">
        <v>298</v>
      </c>
      <c r="F177" s="1359" t="s">
        <v>1141</v>
      </c>
      <c r="G177" s="1361"/>
      <c r="H177" s="1360"/>
      <c r="I177" s="1362"/>
      <c r="J177" s="1362"/>
      <c r="K177" s="552"/>
      <c r="L177" s="553" t="s">
        <v>1972</v>
      </c>
      <c r="M177" s="552">
        <v>2027</v>
      </c>
    </row>
    <row r="178" spans="1:13" ht="30">
      <c r="A178" s="1360"/>
      <c r="B178" s="1358">
        <v>16</v>
      </c>
      <c r="C178" s="1358">
        <v>6.3</v>
      </c>
      <c r="D178" s="1358">
        <v>0.9</v>
      </c>
      <c r="E178" s="1358" t="s">
        <v>298</v>
      </c>
      <c r="F178" s="1359" t="s">
        <v>1141</v>
      </c>
      <c r="G178" s="1361"/>
      <c r="H178" s="1360"/>
      <c r="I178" s="1362"/>
      <c r="J178" s="1362"/>
      <c r="K178" s="552"/>
      <c r="L178" s="553" t="s">
        <v>1468</v>
      </c>
      <c r="M178" s="552">
        <v>2027</v>
      </c>
    </row>
    <row r="179" spans="1:13" ht="30">
      <c r="A179" s="1360"/>
      <c r="B179" s="1358">
        <v>21</v>
      </c>
      <c r="C179" s="1358">
        <v>9.1</v>
      </c>
      <c r="D179" s="1358">
        <v>1</v>
      </c>
      <c r="E179" s="1358" t="s">
        <v>298</v>
      </c>
      <c r="F179" s="1359" t="s">
        <v>1141</v>
      </c>
      <c r="G179" s="1361"/>
      <c r="H179" s="1360"/>
      <c r="I179" s="1362"/>
      <c r="J179" s="1362"/>
      <c r="K179" s="552"/>
      <c r="L179" s="553" t="s">
        <v>1495</v>
      </c>
      <c r="M179" s="552">
        <v>2027</v>
      </c>
    </row>
    <row r="180" spans="1:13" ht="30">
      <c r="A180" s="1360"/>
      <c r="B180" s="1358">
        <v>26</v>
      </c>
      <c r="C180" s="1358">
        <v>6</v>
      </c>
      <c r="D180" s="1358">
        <v>0.8</v>
      </c>
      <c r="E180" s="1358" t="s">
        <v>292</v>
      </c>
      <c r="F180" s="1359" t="s">
        <v>1141</v>
      </c>
      <c r="G180" s="1361"/>
      <c r="H180" s="1360"/>
      <c r="I180" s="1362"/>
      <c r="J180" s="1362"/>
      <c r="K180" s="552"/>
      <c r="L180" s="553" t="s">
        <v>1496</v>
      </c>
      <c r="M180" s="552">
        <v>2027</v>
      </c>
    </row>
    <row r="181" spans="1:13" ht="30">
      <c r="A181" s="1360"/>
      <c r="B181" s="1358">
        <v>26</v>
      </c>
      <c r="C181" s="1358">
        <v>16.2</v>
      </c>
      <c r="D181" s="1358">
        <v>1</v>
      </c>
      <c r="E181" s="1358" t="s">
        <v>292</v>
      </c>
      <c r="F181" s="1359" t="s">
        <v>1141</v>
      </c>
      <c r="G181" s="1361"/>
      <c r="H181" s="1360"/>
      <c r="I181" s="1362"/>
      <c r="J181" s="1362"/>
      <c r="K181" s="552"/>
      <c r="L181" s="553" t="s">
        <v>1493</v>
      </c>
      <c r="M181" s="552">
        <v>2027</v>
      </c>
    </row>
    <row r="182" spans="1:13" ht="30">
      <c r="A182" s="1360"/>
      <c r="B182" s="1358">
        <v>27</v>
      </c>
      <c r="C182" s="1358">
        <v>13.3</v>
      </c>
      <c r="D182" s="1358">
        <v>1</v>
      </c>
      <c r="E182" s="1358" t="s">
        <v>298</v>
      </c>
      <c r="F182" s="1359" t="s">
        <v>1141</v>
      </c>
      <c r="G182" s="1361"/>
      <c r="H182" s="1360"/>
      <c r="I182" s="1362"/>
      <c r="J182" s="1362"/>
      <c r="K182" s="552"/>
      <c r="L182" s="553" t="s">
        <v>1468</v>
      </c>
      <c r="M182" s="552">
        <v>2027</v>
      </c>
    </row>
    <row r="183" spans="1:13" ht="30">
      <c r="A183" s="1360"/>
      <c r="B183" s="1358">
        <v>29</v>
      </c>
      <c r="C183" s="1358">
        <v>1.1</v>
      </c>
      <c r="D183" s="1358">
        <v>0.9</v>
      </c>
      <c r="E183" s="1358" t="s">
        <v>298</v>
      </c>
      <c r="F183" s="1359" t="s">
        <v>1141</v>
      </c>
      <c r="G183" s="1361"/>
      <c r="H183" s="1360"/>
      <c r="I183" s="1362"/>
      <c r="J183" s="1362"/>
      <c r="K183" s="552"/>
      <c r="L183" s="553" t="s">
        <v>1493</v>
      </c>
      <c r="M183" s="552">
        <v>2027</v>
      </c>
    </row>
    <row r="184" spans="1:13" ht="30">
      <c r="A184" s="1360"/>
      <c r="B184" s="1358">
        <v>29</v>
      </c>
      <c r="C184" s="1358">
        <v>1.2</v>
      </c>
      <c r="D184" s="1358">
        <v>1</v>
      </c>
      <c r="E184" s="1358" t="s">
        <v>298</v>
      </c>
      <c r="F184" s="1359" t="s">
        <v>1141</v>
      </c>
      <c r="G184" s="1361"/>
      <c r="H184" s="1360"/>
      <c r="I184" s="1362"/>
      <c r="J184" s="1362"/>
      <c r="K184" s="552"/>
      <c r="L184" s="553" t="s">
        <v>1493</v>
      </c>
      <c r="M184" s="552">
        <v>2027</v>
      </c>
    </row>
    <row r="185" spans="1:13" ht="30">
      <c r="A185" s="1360"/>
      <c r="B185" s="1358">
        <v>31</v>
      </c>
      <c r="C185" s="1358">
        <v>1.6</v>
      </c>
      <c r="D185" s="1358">
        <v>0.8</v>
      </c>
      <c r="E185" s="1358" t="s">
        <v>298</v>
      </c>
      <c r="F185" s="1359" t="s">
        <v>1141</v>
      </c>
      <c r="G185" s="1361"/>
      <c r="H185" s="1360"/>
      <c r="I185" s="1362"/>
      <c r="J185" s="1362"/>
      <c r="K185" s="552"/>
      <c r="L185" s="553" t="s">
        <v>1976</v>
      </c>
      <c r="M185" s="552">
        <v>2027</v>
      </c>
    </row>
    <row r="186" spans="1:13" ht="30">
      <c r="A186" s="1360"/>
      <c r="B186" s="1358">
        <v>31</v>
      </c>
      <c r="C186" s="1358">
        <v>1.9</v>
      </c>
      <c r="D186" s="1358">
        <v>0.9</v>
      </c>
      <c r="E186" s="1358" t="s">
        <v>298</v>
      </c>
      <c r="F186" s="1359" t="s">
        <v>1141</v>
      </c>
      <c r="G186" s="1361"/>
      <c r="H186" s="1360"/>
      <c r="I186" s="1362"/>
      <c r="J186" s="1362"/>
      <c r="K186" s="552"/>
      <c r="L186" s="553" t="s">
        <v>1972</v>
      </c>
      <c r="M186" s="552">
        <v>2027</v>
      </c>
    </row>
    <row r="187" spans="1:13" ht="30">
      <c r="A187" s="1360"/>
      <c r="B187" s="1358">
        <v>41</v>
      </c>
      <c r="C187" s="1358">
        <v>2.1</v>
      </c>
      <c r="D187" s="1358">
        <v>0.9</v>
      </c>
      <c r="E187" s="1358" t="s">
        <v>298</v>
      </c>
      <c r="F187" s="1359" t="s">
        <v>1141</v>
      </c>
      <c r="G187" s="1361"/>
      <c r="H187" s="1360"/>
      <c r="I187" s="1362"/>
      <c r="J187" s="1362"/>
      <c r="K187" s="552"/>
      <c r="L187" s="553" t="s">
        <v>1497</v>
      </c>
      <c r="M187" s="552">
        <v>2027</v>
      </c>
    </row>
    <row r="188" spans="1:13" ht="30">
      <c r="A188" s="1360"/>
      <c r="B188" s="1358">
        <v>49</v>
      </c>
      <c r="C188" s="1358">
        <v>6</v>
      </c>
      <c r="D188" s="1358">
        <v>0.8</v>
      </c>
      <c r="E188" s="1358" t="s">
        <v>292</v>
      </c>
      <c r="F188" s="1359" t="s">
        <v>1141</v>
      </c>
      <c r="G188" s="1361"/>
      <c r="H188" s="1360"/>
      <c r="I188" s="1362"/>
      <c r="J188" s="1362"/>
      <c r="K188" s="552"/>
      <c r="L188" s="553" t="s">
        <v>1498</v>
      </c>
      <c r="M188" s="552">
        <v>2027</v>
      </c>
    </row>
    <row r="189" spans="1:13" ht="30">
      <c r="A189" s="1360"/>
      <c r="B189" s="1358">
        <v>50</v>
      </c>
      <c r="C189" s="1358">
        <v>9</v>
      </c>
      <c r="D189" s="1358">
        <v>0.9</v>
      </c>
      <c r="E189" s="1358" t="s">
        <v>298</v>
      </c>
      <c r="F189" s="1359" t="s">
        <v>1141</v>
      </c>
      <c r="G189" s="1361"/>
      <c r="H189" s="1360"/>
      <c r="I189" s="1362"/>
      <c r="J189" s="1362"/>
      <c r="K189" s="552"/>
      <c r="L189" s="553" t="s">
        <v>1499</v>
      </c>
      <c r="M189" s="552">
        <v>2027</v>
      </c>
    </row>
    <row r="190" spans="1:13" ht="30">
      <c r="A190" s="1360"/>
      <c r="B190" s="1358">
        <v>54</v>
      </c>
      <c r="C190" s="1358">
        <v>16</v>
      </c>
      <c r="D190" s="1358">
        <v>0.2</v>
      </c>
      <c r="E190" s="1358" t="s">
        <v>292</v>
      </c>
      <c r="F190" s="1359" t="s">
        <v>1141</v>
      </c>
      <c r="G190" s="1361"/>
      <c r="H190" s="1360"/>
      <c r="I190" s="1362"/>
      <c r="J190" s="1362"/>
      <c r="K190" s="552"/>
      <c r="L190" s="553" t="s">
        <v>1500</v>
      </c>
      <c r="M190" s="552">
        <v>2027</v>
      </c>
    </row>
    <row r="191" spans="1:13" ht="30">
      <c r="A191" s="1360"/>
      <c r="B191" s="1358">
        <v>58</v>
      </c>
      <c r="C191" s="1358">
        <v>5.2</v>
      </c>
      <c r="D191" s="1358">
        <v>1</v>
      </c>
      <c r="E191" s="1358" t="s">
        <v>292</v>
      </c>
      <c r="F191" s="1359" t="s">
        <v>1141</v>
      </c>
      <c r="G191" s="1361"/>
      <c r="H191" s="1360"/>
      <c r="I191" s="1362"/>
      <c r="J191" s="1362"/>
      <c r="K191" s="552"/>
      <c r="L191" s="553" t="s">
        <v>1501</v>
      </c>
      <c r="M191" s="552">
        <v>2027</v>
      </c>
    </row>
    <row r="192" spans="1:13" ht="30">
      <c r="A192" s="1360"/>
      <c r="B192" s="1358">
        <v>60</v>
      </c>
      <c r="C192" s="1358">
        <v>12.1</v>
      </c>
      <c r="D192" s="1358">
        <v>1</v>
      </c>
      <c r="E192" s="1358" t="s">
        <v>298</v>
      </c>
      <c r="F192" s="1359" t="s">
        <v>1141</v>
      </c>
      <c r="G192" s="1361"/>
      <c r="H192" s="1360"/>
      <c r="I192" s="1362"/>
      <c r="J192" s="1362"/>
      <c r="K192" s="552"/>
      <c r="L192" s="553" t="s">
        <v>1972</v>
      </c>
      <c r="M192" s="552">
        <v>2027</v>
      </c>
    </row>
    <row r="193" spans="1:13" ht="30">
      <c r="A193" s="1360"/>
      <c r="B193" s="1358">
        <v>68</v>
      </c>
      <c r="C193" s="1358">
        <v>10.3</v>
      </c>
      <c r="D193" s="1358">
        <v>1</v>
      </c>
      <c r="E193" s="1358" t="s">
        <v>292</v>
      </c>
      <c r="F193" s="1359" t="s">
        <v>1141</v>
      </c>
      <c r="G193" s="1361"/>
      <c r="H193" s="1360"/>
      <c r="I193" s="1362"/>
      <c r="J193" s="1362"/>
      <c r="K193" s="552"/>
      <c r="L193" s="553" t="s">
        <v>1972</v>
      </c>
      <c r="M193" s="552">
        <v>2027</v>
      </c>
    </row>
    <row r="194" spans="1:13" ht="30">
      <c r="A194" s="1360"/>
      <c r="B194" s="1358">
        <v>68</v>
      </c>
      <c r="C194" s="1358">
        <v>24.1</v>
      </c>
      <c r="D194" s="1358">
        <v>1</v>
      </c>
      <c r="E194" s="1358" t="s">
        <v>298</v>
      </c>
      <c r="F194" s="1359" t="s">
        <v>1141</v>
      </c>
      <c r="G194" s="1361"/>
      <c r="H194" s="1360"/>
      <c r="I194" s="1362"/>
      <c r="J194" s="1362"/>
      <c r="K194" s="552"/>
      <c r="L194" s="553" t="s">
        <v>1972</v>
      </c>
      <c r="M194" s="552">
        <v>2027</v>
      </c>
    </row>
    <row r="195" spans="1:13" ht="30">
      <c r="A195" s="1360"/>
      <c r="B195" s="1358">
        <v>69</v>
      </c>
      <c r="C195" s="1358">
        <v>8</v>
      </c>
      <c r="D195" s="1358">
        <v>0.5</v>
      </c>
      <c r="E195" s="1358" t="s">
        <v>304</v>
      </c>
      <c r="F195" s="1359" t="s">
        <v>1141</v>
      </c>
      <c r="G195" s="1361"/>
      <c r="H195" s="1360"/>
      <c r="I195" s="1362"/>
      <c r="J195" s="1362"/>
      <c r="K195" s="552"/>
      <c r="L195" s="553" t="s">
        <v>1502</v>
      </c>
      <c r="M195" s="552">
        <v>2027</v>
      </c>
    </row>
    <row r="196" spans="1:13" ht="30">
      <c r="A196" s="1360"/>
      <c r="B196" s="1358">
        <v>72</v>
      </c>
      <c r="C196" s="1358">
        <v>11.1</v>
      </c>
      <c r="D196" s="1358">
        <v>1</v>
      </c>
      <c r="E196" s="1358" t="s">
        <v>298</v>
      </c>
      <c r="F196" s="1359" t="s">
        <v>1141</v>
      </c>
      <c r="G196" s="1361"/>
      <c r="H196" s="1360"/>
      <c r="I196" s="1362"/>
      <c r="J196" s="1362"/>
      <c r="K196" s="552"/>
      <c r="L196" s="553" t="s">
        <v>1972</v>
      </c>
      <c r="M196" s="552">
        <v>2027</v>
      </c>
    </row>
    <row r="197" spans="1:13" ht="30">
      <c r="A197" s="1360"/>
      <c r="B197" s="1358">
        <v>78</v>
      </c>
      <c r="C197" s="1358">
        <v>22.1</v>
      </c>
      <c r="D197" s="1358">
        <v>1</v>
      </c>
      <c r="E197" s="1358" t="s">
        <v>298</v>
      </c>
      <c r="F197" s="1359" t="s">
        <v>1141</v>
      </c>
      <c r="G197" s="1361"/>
      <c r="H197" s="1360"/>
      <c r="I197" s="1362"/>
      <c r="J197" s="1362"/>
      <c r="K197" s="552"/>
      <c r="L197" s="553" t="s">
        <v>1972</v>
      </c>
      <c r="M197" s="552">
        <v>2027</v>
      </c>
    </row>
    <row r="198" spans="1:13" ht="30">
      <c r="A198" s="1360"/>
      <c r="B198" s="1358">
        <v>80</v>
      </c>
      <c r="C198" s="1358">
        <v>16.2</v>
      </c>
      <c r="D198" s="1358">
        <v>0.8</v>
      </c>
      <c r="E198" s="1358" t="s">
        <v>298</v>
      </c>
      <c r="F198" s="1359" t="s">
        <v>1141</v>
      </c>
      <c r="G198" s="1361"/>
      <c r="H198" s="1360"/>
      <c r="I198" s="1362"/>
      <c r="J198" s="1362"/>
      <c r="K198" s="552"/>
      <c r="L198" s="553" t="s">
        <v>1972</v>
      </c>
      <c r="M198" s="552">
        <v>2027</v>
      </c>
    </row>
    <row r="199" spans="1:13" ht="30">
      <c r="A199" s="1360"/>
      <c r="B199" s="1358">
        <v>80</v>
      </c>
      <c r="C199" s="1358">
        <v>30</v>
      </c>
      <c r="D199" s="1358">
        <v>0.4</v>
      </c>
      <c r="E199" s="1358" t="s">
        <v>298</v>
      </c>
      <c r="F199" s="1359" t="s">
        <v>1141</v>
      </c>
      <c r="G199" s="1361"/>
      <c r="H199" s="1360"/>
      <c r="I199" s="1362"/>
      <c r="J199" s="1362"/>
      <c r="K199" s="552"/>
      <c r="L199" s="553" t="s">
        <v>1503</v>
      </c>
      <c r="M199" s="552">
        <v>2026</v>
      </c>
    </row>
    <row r="200" spans="1:13" ht="30">
      <c r="A200" s="1360"/>
      <c r="B200" s="1358">
        <v>85</v>
      </c>
      <c r="C200" s="1358">
        <v>4.3</v>
      </c>
      <c r="D200" s="1358">
        <v>1</v>
      </c>
      <c r="E200" s="1358" t="s">
        <v>292</v>
      </c>
      <c r="F200" s="1359" t="s">
        <v>1141</v>
      </c>
      <c r="G200" s="1361"/>
      <c r="H200" s="1360"/>
      <c r="I200" s="1362"/>
      <c r="J200" s="1362"/>
      <c r="K200" s="552"/>
      <c r="L200" s="553" t="s">
        <v>1504</v>
      </c>
      <c r="M200" s="552">
        <v>2027</v>
      </c>
    </row>
    <row r="201" spans="1:13" ht="30">
      <c r="A201" s="1360"/>
      <c r="B201" s="1358">
        <v>85</v>
      </c>
      <c r="C201" s="1358">
        <v>4.4</v>
      </c>
      <c r="D201" s="1358">
        <v>0.9</v>
      </c>
      <c r="E201" s="1358" t="s">
        <v>292</v>
      </c>
      <c r="F201" s="1359" t="s">
        <v>1141</v>
      </c>
      <c r="G201" s="1361"/>
      <c r="H201" s="1360"/>
      <c r="I201" s="1362"/>
      <c r="J201" s="1362"/>
      <c r="K201" s="552"/>
      <c r="L201" s="553" t="s">
        <v>1504</v>
      </c>
      <c r="M201" s="552">
        <v>2027</v>
      </c>
    </row>
    <row r="202" spans="1:13" ht="30">
      <c r="A202" s="1360"/>
      <c r="B202" s="1358">
        <v>92</v>
      </c>
      <c r="C202" s="1358">
        <v>42.1</v>
      </c>
      <c r="D202" s="1358">
        <v>1</v>
      </c>
      <c r="E202" s="1358" t="s">
        <v>292</v>
      </c>
      <c r="F202" s="1359" t="s">
        <v>1141</v>
      </c>
      <c r="G202" s="1361"/>
      <c r="H202" s="1360"/>
      <c r="I202" s="1362"/>
      <c r="J202" s="1362"/>
      <c r="K202" s="552"/>
      <c r="L202" s="553" t="s">
        <v>1505</v>
      </c>
      <c r="M202" s="552">
        <v>2027</v>
      </c>
    </row>
    <row r="203" spans="1:13" ht="30">
      <c r="A203" s="1360"/>
      <c r="B203" s="1358">
        <v>95</v>
      </c>
      <c r="C203" s="1846">
        <v>22.12</v>
      </c>
      <c r="D203" s="1358">
        <v>1</v>
      </c>
      <c r="E203" s="1358" t="s">
        <v>298</v>
      </c>
      <c r="F203" s="1359" t="s">
        <v>1141</v>
      </c>
      <c r="G203" s="1361"/>
      <c r="H203" s="1360"/>
      <c r="I203" s="1362"/>
      <c r="J203" s="1362"/>
      <c r="K203" s="552"/>
      <c r="L203" s="553" t="s">
        <v>1506</v>
      </c>
      <c r="M203" s="552">
        <v>2027</v>
      </c>
    </row>
    <row r="204" spans="1:13" ht="30">
      <c r="A204" s="1360"/>
      <c r="B204" s="1358">
        <v>96</v>
      </c>
      <c r="C204" s="1358">
        <v>17.2</v>
      </c>
      <c r="D204" s="1358">
        <v>0.6</v>
      </c>
      <c r="E204" s="1358" t="s">
        <v>292</v>
      </c>
      <c r="F204" s="1359" t="s">
        <v>1141</v>
      </c>
      <c r="G204" s="1361"/>
      <c r="H204" s="1360"/>
      <c r="I204" s="1362"/>
      <c r="J204" s="1362"/>
      <c r="K204" s="552"/>
      <c r="L204" s="553" t="s">
        <v>1507</v>
      </c>
      <c r="M204" s="552">
        <v>2027</v>
      </c>
    </row>
    <row r="205" spans="1:13" ht="30">
      <c r="A205" s="1360"/>
      <c r="B205" s="1358">
        <v>98</v>
      </c>
      <c r="C205" s="1358">
        <v>1.1</v>
      </c>
      <c r="D205" s="1358">
        <v>0.8</v>
      </c>
      <c r="E205" s="1358" t="s">
        <v>292</v>
      </c>
      <c r="F205" s="1359" t="s">
        <v>1141</v>
      </c>
      <c r="G205" s="1361"/>
      <c r="H205" s="1360"/>
      <c r="I205" s="1362"/>
      <c r="J205" s="1362"/>
      <c r="K205" s="552"/>
      <c r="L205" s="553" t="s">
        <v>1508</v>
      </c>
      <c r="M205" s="552">
        <v>2027</v>
      </c>
    </row>
    <row r="206" spans="1:13" ht="14.25">
      <c r="A206" s="555" t="s">
        <v>249</v>
      </c>
      <c r="B206" s="552"/>
      <c r="C206" s="552"/>
      <c r="D206" s="555">
        <f>SUM(D174:D205)</f>
        <v>27.6</v>
      </c>
      <c r="E206" s="552"/>
      <c r="F206" s="552"/>
      <c r="G206" s="552"/>
      <c r="H206" s="552"/>
      <c r="I206" s="552"/>
      <c r="J206" s="552"/>
      <c r="K206" s="552"/>
      <c r="L206" s="552"/>
      <c r="M206" s="552"/>
    </row>
    <row r="207" spans="1:13" ht="15" customHeight="1">
      <c r="A207" s="555"/>
      <c r="B207" s="552"/>
      <c r="C207" s="552"/>
      <c r="D207" s="552"/>
      <c r="E207" s="552"/>
      <c r="F207" s="2299" t="s">
        <v>334</v>
      </c>
      <c r="G207" s="2299"/>
      <c r="H207" s="2299"/>
      <c r="I207" s="2299"/>
      <c r="J207" s="554"/>
      <c r="K207" s="552"/>
      <c r="L207" s="553"/>
      <c r="M207" s="552"/>
    </row>
    <row r="208" spans="1:13" ht="30">
      <c r="A208" s="553" t="s">
        <v>332</v>
      </c>
      <c r="B208" s="1842">
        <v>11</v>
      </c>
      <c r="C208" s="1842">
        <v>8.1</v>
      </c>
      <c r="D208" s="1842">
        <v>0.7</v>
      </c>
      <c r="E208" s="1842" t="s">
        <v>304</v>
      </c>
      <c r="F208" s="1359" t="s">
        <v>1141</v>
      </c>
      <c r="G208" s="1847"/>
      <c r="H208" s="1847"/>
      <c r="I208" s="1844"/>
      <c r="J208" s="1844"/>
      <c r="K208" s="1842"/>
      <c r="L208" s="1359" t="s">
        <v>1977</v>
      </c>
      <c r="M208" s="552">
        <v>2026</v>
      </c>
    </row>
    <row r="209" spans="1:13" ht="30">
      <c r="A209" s="553"/>
      <c r="B209" s="1842">
        <v>11</v>
      </c>
      <c r="C209" s="1842">
        <v>19.1</v>
      </c>
      <c r="D209" s="1842">
        <v>0.8</v>
      </c>
      <c r="E209" s="1842" t="s">
        <v>304</v>
      </c>
      <c r="F209" s="1359" t="s">
        <v>1141</v>
      </c>
      <c r="G209" s="1847"/>
      <c r="H209" s="1847"/>
      <c r="I209" s="1844"/>
      <c r="J209" s="1844"/>
      <c r="K209" s="1842"/>
      <c r="L209" s="1359" t="s">
        <v>1978</v>
      </c>
      <c r="M209" s="552">
        <v>2026</v>
      </c>
    </row>
    <row r="210" spans="1:13" ht="30">
      <c r="A210" s="553"/>
      <c r="B210" s="1842">
        <v>11</v>
      </c>
      <c r="C210" s="1842">
        <v>21.1</v>
      </c>
      <c r="D210" s="1842">
        <v>1</v>
      </c>
      <c r="E210" s="1842" t="s">
        <v>304</v>
      </c>
      <c r="F210" s="1359" t="s">
        <v>1141</v>
      </c>
      <c r="G210" s="1847"/>
      <c r="H210" s="1847"/>
      <c r="I210" s="1844"/>
      <c r="J210" s="1844"/>
      <c r="K210" s="1842"/>
      <c r="L210" s="1359" t="s">
        <v>1979</v>
      </c>
      <c r="M210" s="552">
        <v>2026</v>
      </c>
    </row>
    <row r="211" spans="1:13" ht="30">
      <c r="A211" s="553"/>
      <c r="B211" s="1842">
        <v>13</v>
      </c>
      <c r="C211" s="1842">
        <v>7.3</v>
      </c>
      <c r="D211" s="1842">
        <v>0.9</v>
      </c>
      <c r="E211" s="1842" t="s">
        <v>304</v>
      </c>
      <c r="F211" s="1359" t="s">
        <v>1141</v>
      </c>
      <c r="G211" s="1847"/>
      <c r="H211" s="1847"/>
      <c r="I211" s="1844"/>
      <c r="J211" s="1844"/>
      <c r="K211" s="1842"/>
      <c r="L211" s="1359" t="s">
        <v>1980</v>
      </c>
      <c r="M211" s="552">
        <v>2026</v>
      </c>
    </row>
    <row r="212" spans="1:13" ht="30">
      <c r="A212" s="553"/>
      <c r="B212" s="1842">
        <v>15</v>
      </c>
      <c r="C212" s="1842">
        <v>5.4</v>
      </c>
      <c r="D212" s="1842">
        <v>0.9</v>
      </c>
      <c r="E212" s="1842" t="s">
        <v>304</v>
      </c>
      <c r="F212" s="1359" t="s">
        <v>1141</v>
      </c>
      <c r="G212" s="1847"/>
      <c r="H212" s="1847"/>
      <c r="I212" s="1844"/>
      <c r="J212" s="1844"/>
      <c r="K212" s="1842"/>
      <c r="L212" s="1359" t="s">
        <v>1981</v>
      </c>
      <c r="M212" s="552">
        <v>2026</v>
      </c>
    </row>
    <row r="213" spans="1:13" ht="30">
      <c r="A213" s="553"/>
      <c r="B213" s="1842">
        <v>18</v>
      </c>
      <c r="C213" s="1842">
        <v>17.7</v>
      </c>
      <c r="D213" s="1842">
        <v>0.8</v>
      </c>
      <c r="E213" s="1842" t="s">
        <v>298</v>
      </c>
      <c r="F213" s="1359" t="s">
        <v>1141</v>
      </c>
      <c r="G213" s="1847"/>
      <c r="H213" s="1847"/>
      <c r="I213" s="1844"/>
      <c r="J213" s="1844"/>
      <c r="K213" s="1842"/>
      <c r="L213" s="1359" t="s">
        <v>1982</v>
      </c>
      <c r="M213" s="552">
        <v>2026</v>
      </c>
    </row>
    <row r="214" spans="1:13" ht="30">
      <c r="A214" s="553"/>
      <c r="B214" s="1842">
        <v>18</v>
      </c>
      <c r="C214" s="1842">
        <v>17.8</v>
      </c>
      <c r="D214" s="1842">
        <v>1</v>
      </c>
      <c r="E214" s="1842" t="s">
        <v>298</v>
      </c>
      <c r="F214" s="1359" t="s">
        <v>1141</v>
      </c>
      <c r="G214" s="1847"/>
      <c r="H214" s="1847"/>
      <c r="I214" s="1844"/>
      <c r="J214" s="1844"/>
      <c r="K214" s="1842"/>
      <c r="L214" s="1359" t="s">
        <v>1982</v>
      </c>
      <c r="M214" s="552">
        <v>2026</v>
      </c>
    </row>
    <row r="215" spans="1:13" ht="30">
      <c r="A215" s="553"/>
      <c r="B215" s="1842">
        <v>18</v>
      </c>
      <c r="C215" s="1842">
        <v>17.9</v>
      </c>
      <c r="D215" s="1842">
        <v>0.8</v>
      </c>
      <c r="E215" s="1842" t="s">
        <v>298</v>
      </c>
      <c r="F215" s="1359" t="s">
        <v>1141</v>
      </c>
      <c r="G215" s="1847"/>
      <c r="H215" s="1847"/>
      <c r="I215" s="1844"/>
      <c r="J215" s="1844"/>
      <c r="K215" s="1842"/>
      <c r="L215" s="1359" t="s">
        <v>1982</v>
      </c>
      <c r="M215" s="552">
        <v>2026</v>
      </c>
    </row>
    <row r="216" spans="1:13" ht="30">
      <c r="A216" s="553"/>
      <c r="B216" s="1842">
        <v>20</v>
      </c>
      <c r="C216" s="1842">
        <v>6.5</v>
      </c>
      <c r="D216" s="1842">
        <v>0.9</v>
      </c>
      <c r="E216" s="1842" t="s">
        <v>298</v>
      </c>
      <c r="F216" s="1359" t="s">
        <v>1141</v>
      </c>
      <c r="G216" s="1847"/>
      <c r="H216" s="1847"/>
      <c r="I216" s="1844"/>
      <c r="J216" s="1844"/>
      <c r="K216" s="1842"/>
      <c r="L216" s="1359" t="s">
        <v>1496</v>
      </c>
      <c r="M216" s="552">
        <v>2026</v>
      </c>
    </row>
    <row r="217" spans="1:13" ht="30">
      <c r="A217" s="553"/>
      <c r="B217" s="1842">
        <v>20</v>
      </c>
      <c r="C217" s="1842">
        <v>6.6</v>
      </c>
      <c r="D217" s="1842">
        <v>1</v>
      </c>
      <c r="E217" s="1842" t="s">
        <v>298</v>
      </c>
      <c r="F217" s="1359" t="s">
        <v>1141</v>
      </c>
      <c r="G217" s="1847"/>
      <c r="H217" s="1847"/>
      <c r="I217" s="1844"/>
      <c r="J217" s="1844"/>
      <c r="K217" s="1842"/>
      <c r="L217" s="1359" t="s">
        <v>1496</v>
      </c>
      <c r="M217" s="552">
        <v>2026</v>
      </c>
    </row>
    <row r="218" spans="1:13" ht="30">
      <c r="A218" s="553"/>
      <c r="B218" s="1842">
        <v>23</v>
      </c>
      <c r="C218" s="1842">
        <v>6.1</v>
      </c>
      <c r="D218" s="1842">
        <v>1</v>
      </c>
      <c r="E218" s="1842" t="s">
        <v>298</v>
      </c>
      <c r="F218" s="1359" t="s">
        <v>1141</v>
      </c>
      <c r="G218" s="1847"/>
      <c r="H218" s="1847"/>
      <c r="I218" s="1844"/>
      <c r="J218" s="1844"/>
      <c r="K218" s="1842"/>
      <c r="L218" s="1359" t="s">
        <v>1983</v>
      </c>
      <c r="M218" s="552">
        <v>2026</v>
      </c>
    </row>
    <row r="219" spans="1:13" ht="30">
      <c r="A219" s="553"/>
      <c r="B219" s="1842">
        <v>23</v>
      </c>
      <c r="C219" s="1842">
        <v>6.2</v>
      </c>
      <c r="D219" s="1842">
        <v>0.8</v>
      </c>
      <c r="E219" s="1842" t="s">
        <v>298</v>
      </c>
      <c r="F219" s="1359" t="s">
        <v>1141</v>
      </c>
      <c r="G219" s="1847"/>
      <c r="H219" s="1847"/>
      <c r="I219" s="1844"/>
      <c r="J219" s="1844"/>
      <c r="K219" s="1842"/>
      <c r="L219" s="1359" t="s">
        <v>1984</v>
      </c>
      <c r="M219" s="552">
        <v>2026</v>
      </c>
    </row>
    <row r="220" spans="1:13" ht="30">
      <c r="A220" s="553"/>
      <c r="B220" s="1842">
        <v>28</v>
      </c>
      <c r="C220" s="1842">
        <v>2.1</v>
      </c>
      <c r="D220" s="1842">
        <v>0.9</v>
      </c>
      <c r="E220" s="1842" t="s">
        <v>298</v>
      </c>
      <c r="F220" s="1359" t="s">
        <v>1141</v>
      </c>
      <c r="G220" s="1847"/>
      <c r="H220" s="1847"/>
      <c r="I220" s="1844"/>
      <c r="J220" s="1844"/>
      <c r="K220" s="1842"/>
      <c r="L220" s="1359" t="s">
        <v>1985</v>
      </c>
      <c r="M220" s="552">
        <v>2026</v>
      </c>
    </row>
    <row r="221" spans="1:13" ht="30">
      <c r="A221" s="553"/>
      <c r="B221" s="1842">
        <v>28</v>
      </c>
      <c r="C221" s="1842">
        <v>2.2</v>
      </c>
      <c r="D221" s="1842">
        <v>0.8</v>
      </c>
      <c r="E221" s="1842" t="s">
        <v>298</v>
      </c>
      <c r="F221" s="1359" t="s">
        <v>1141</v>
      </c>
      <c r="G221" s="1847"/>
      <c r="H221" s="1847"/>
      <c r="I221" s="1844"/>
      <c r="J221" s="1844"/>
      <c r="K221" s="1842"/>
      <c r="L221" s="1359" t="s">
        <v>1986</v>
      </c>
      <c r="M221" s="552">
        <v>2026</v>
      </c>
    </row>
    <row r="222" spans="1:13" ht="30">
      <c r="A222" s="553"/>
      <c r="B222" s="1842">
        <v>29</v>
      </c>
      <c r="C222" s="1842">
        <v>3</v>
      </c>
      <c r="D222" s="1842">
        <v>0.9</v>
      </c>
      <c r="E222" s="1842" t="s">
        <v>304</v>
      </c>
      <c r="F222" s="1359" t="s">
        <v>1141</v>
      </c>
      <c r="G222" s="1847"/>
      <c r="H222" s="1847"/>
      <c r="I222" s="1844"/>
      <c r="J222" s="1844"/>
      <c r="K222" s="1842"/>
      <c r="L222" s="1359" t="s">
        <v>1987</v>
      </c>
      <c r="M222" s="552">
        <v>2026</v>
      </c>
    </row>
    <row r="223" spans="1:13" ht="30">
      <c r="A223" s="553"/>
      <c r="B223" s="1842">
        <v>31</v>
      </c>
      <c r="C223" s="1842">
        <v>6.2</v>
      </c>
      <c r="D223" s="1842">
        <v>1</v>
      </c>
      <c r="E223" s="1842" t="s">
        <v>304</v>
      </c>
      <c r="F223" s="1359" t="s">
        <v>1141</v>
      </c>
      <c r="G223" s="1847"/>
      <c r="H223" s="1847"/>
      <c r="I223" s="1844"/>
      <c r="J223" s="1844"/>
      <c r="K223" s="1842"/>
      <c r="L223" s="1359" t="s">
        <v>1988</v>
      </c>
      <c r="M223" s="552">
        <v>2026</v>
      </c>
    </row>
    <row r="224" spans="1:13" ht="30">
      <c r="A224" s="553"/>
      <c r="B224" s="1842">
        <v>33</v>
      </c>
      <c r="C224" s="1842">
        <v>8.3</v>
      </c>
      <c r="D224" s="1842">
        <v>0.8</v>
      </c>
      <c r="E224" s="1842" t="s">
        <v>298</v>
      </c>
      <c r="F224" s="1359" t="s">
        <v>1141</v>
      </c>
      <c r="G224" s="1847"/>
      <c r="H224" s="1847"/>
      <c r="I224" s="1844"/>
      <c r="J224" s="1844"/>
      <c r="K224" s="1842"/>
      <c r="L224" s="1359" t="s">
        <v>1986</v>
      </c>
      <c r="M224" s="552">
        <v>2026</v>
      </c>
    </row>
    <row r="225" spans="1:13" ht="30">
      <c r="A225" s="553"/>
      <c r="B225" s="1842">
        <v>43</v>
      </c>
      <c r="C225" s="1842">
        <v>5</v>
      </c>
      <c r="D225" s="1842">
        <v>1</v>
      </c>
      <c r="E225" s="1842" t="s">
        <v>304</v>
      </c>
      <c r="F225" s="1359" t="s">
        <v>1141</v>
      </c>
      <c r="G225" s="1847"/>
      <c r="H225" s="1847"/>
      <c r="I225" s="1844"/>
      <c r="J225" s="1844"/>
      <c r="K225" s="1842"/>
      <c r="L225" s="1359" t="s">
        <v>1989</v>
      </c>
      <c r="M225" s="552">
        <v>2026</v>
      </c>
    </row>
    <row r="226" spans="1:13" ht="30">
      <c r="A226" s="553"/>
      <c r="B226" s="1842">
        <v>43</v>
      </c>
      <c r="C226" s="1842">
        <v>10.1</v>
      </c>
      <c r="D226" s="1842">
        <v>0.9</v>
      </c>
      <c r="E226" s="1842" t="s">
        <v>298</v>
      </c>
      <c r="F226" s="1359" t="s">
        <v>1141</v>
      </c>
      <c r="G226" s="1847"/>
      <c r="H226" s="1847"/>
      <c r="I226" s="1844"/>
      <c r="J226" s="1844"/>
      <c r="K226" s="1842"/>
      <c r="L226" s="1359" t="s">
        <v>1468</v>
      </c>
      <c r="M226" s="552">
        <v>2026</v>
      </c>
    </row>
    <row r="227" spans="1:13" ht="30">
      <c r="A227" s="553"/>
      <c r="B227" s="1842">
        <v>43</v>
      </c>
      <c r="C227" s="1842">
        <v>10.2</v>
      </c>
      <c r="D227" s="1842">
        <v>0.6</v>
      </c>
      <c r="E227" s="1842" t="s">
        <v>298</v>
      </c>
      <c r="F227" s="1359" t="s">
        <v>1141</v>
      </c>
      <c r="G227" s="1847"/>
      <c r="H227" s="1847"/>
      <c r="I227" s="1844"/>
      <c r="J227" s="1844"/>
      <c r="K227" s="1842"/>
      <c r="L227" s="1359" t="s">
        <v>1468</v>
      </c>
      <c r="M227" s="552">
        <v>2026</v>
      </c>
    </row>
    <row r="228" spans="1:13" ht="30">
      <c r="A228" s="553"/>
      <c r="B228" s="1842">
        <v>45</v>
      </c>
      <c r="C228" s="1842">
        <v>1.2</v>
      </c>
      <c r="D228" s="1842">
        <v>1</v>
      </c>
      <c r="E228" s="1842" t="s">
        <v>298</v>
      </c>
      <c r="F228" s="1359" t="s">
        <v>1141</v>
      </c>
      <c r="G228" s="1847"/>
      <c r="H228" s="1847"/>
      <c r="I228" s="1844"/>
      <c r="J228" s="1844"/>
      <c r="K228" s="1842"/>
      <c r="L228" s="1359" t="s">
        <v>1990</v>
      </c>
      <c r="M228" s="552">
        <v>2027</v>
      </c>
    </row>
    <row r="229" spans="1:13" ht="30">
      <c r="A229" s="553"/>
      <c r="B229" s="1842">
        <v>46</v>
      </c>
      <c r="C229" s="1842">
        <v>10.4</v>
      </c>
      <c r="D229" s="1842">
        <v>0.9</v>
      </c>
      <c r="E229" s="1842" t="s">
        <v>298</v>
      </c>
      <c r="F229" s="1359" t="s">
        <v>1141</v>
      </c>
      <c r="G229" s="1847"/>
      <c r="H229" s="1847"/>
      <c r="I229" s="1844"/>
      <c r="J229" s="1844"/>
      <c r="K229" s="1842"/>
      <c r="L229" s="1359" t="s">
        <v>1986</v>
      </c>
      <c r="M229" s="552">
        <v>2027</v>
      </c>
    </row>
    <row r="230" spans="1:13" ht="30">
      <c r="A230" s="553"/>
      <c r="B230" s="1842">
        <v>59</v>
      </c>
      <c r="C230" s="1842">
        <v>12.2</v>
      </c>
      <c r="D230" s="1842">
        <v>1</v>
      </c>
      <c r="E230" s="1358" t="s">
        <v>298</v>
      </c>
      <c r="F230" s="1359" t="s">
        <v>1141</v>
      </c>
      <c r="G230" s="1848"/>
      <c r="H230" s="1849"/>
      <c r="I230" s="1850"/>
      <c r="J230" s="1850"/>
      <c r="K230" s="1842"/>
      <c r="L230" s="1359" t="s">
        <v>1991</v>
      </c>
      <c r="M230" s="552">
        <v>2027</v>
      </c>
    </row>
    <row r="231" spans="1:13" ht="30">
      <c r="A231" s="553"/>
      <c r="B231" s="1842">
        <v>61</v>
      </c>
      <c r="C231" s="1842">
        <v>9.1</v>
      </c>
      <c r="D231" s="1842">
        <v>0.9</v>
      </c>
      <c r="E231" s="1358" t="s">
        <v>298</v>
      </c>
      <c r="F231" s="1359" t="s">
        <v>1141</v>
      </c>
      <c r="G231" s="1848"/>
      <c r="H231" s="1849"/>
      <c r="I231" s="1850"/>
      <c r="J231" s="1850"/>
      <c r="K231" s="1842"/>
      <c r="L231" s="1359" t="s">
        <v>1986</v>
      </c>
      <c r="M231" s="552">
        <v>2027</v>
      </c>
    </row>
    <row r="232" spans="1:13" ht="30">
      <c r="A232" s="553"/>
      <c r="B232" s="1842">
        <v>62</v>
      </c>
      <c r="C232" s="1851" t="s">
        <v>734</v>
      </c>
      <c r="D232" s="1842">
        <v>0.9</v>
      </c>
      <c r="E232" s="1842" t="s">
        <v>304</v>
      </c>
      <c r="F232" s="1359" t="s">
        <v>1141</v>
      </c>
      <c r="G232" s="1847"/>
      <c r="H232" s="1847"/>
      <c r="I232" s="1844"/>
      <c r="J232" s="1844"/>
      <c r="K232" s="1842"/>
      <c r="L232" s="1359" t="s">
        <v>1992</v>
      </c>
      <c r="M232" s="552">
        <v>2026</v>
      </c>
    </row>
    <row r="233" spans="1:13" ht="30">
      <c r="A233" s="553"/>
      <c r="B233" s="1842">
        <v>63</v>
      </c>
      <c r="C233" s="1842">
        <v>2.3</v>
      </c>
      <c r="D233" s="1842">
        <v>0.9</v>
      </c>
      <c r="E233" s="1358" t="s">
        <v>298</v>
      </c>
      <c r="F233" s="1359" t="s">
        <v>1141</v>
      </c>
      <c r="G233" s="1848"/>
      <c r="H233" s="1849"/>
      <c r="I233" s="1850"/>
      <c r="J233" s="1850"/>
      <c r="K233" s="1842"/>
      <c r="L233" s="1359" t="s">
        <v>1975</v>
      </c>
      <c r="M233" s="552">
        <v>2027</v>
      </c>
    </row>
    <row r="234" spans="1:13" ht="30">
      <c r="A234" s="553"/>
      <c r="B234" s="1842">
        <v>63</v>
      </c>
      <c r="C234" s="1842">
        <v>4.1</v>
      </c>
      <c r="D234" s="1842">
        <v>1</v>
      </c>
      <c r="E234" s="1358" t="s">
        <v>298</v>
      </c>
      <c r="F234" s="1359" t="s">
        <v>1141</v>
      </c>
      <c r="G234" s="1848"/>
      <c r="H234" s="1849"/>
      <c r="I234" s="1850"/>
      <c r="J234" s="1850"/>
      <c r="K234" s="1842"/>
      <c r="L234" s="1359" t="s">
        <v>1468</v>
      </c>
      <c r="M234" s="552">
        <v>2027</v>
      </c>
    </row>
    <row r="235" spans="1:13" ht="30">
      <c r="A235" s="553"/>
      <c r="B235" s="1842">
        <v>63</v>
      </c>
      <c r="C235" s="1842">
        <v>6.5</v>
      </c>
      <c r="D235" s="1842">
        <v>0.9</v>
      </c>
      <c r="E235" s="1358" t="s">
        <v>298</v>
      </c>
      <c r="F235" s="1359" t="s">
        <v>1141</v>
      </c>
      <c r="G235" s="1848"/>
      <c r="H235" s="1849"/>
      <c r="I235" s="1850"/>
      <c r="J235" s="1850"/>
      <c r="K235" s="1842"/>
      <c r="L235" s="1359" t="s">
        <v>1975</v>
      </c>
      <c r="M235" s="552">
        <v>2027</v>
      </c>
    </row>
    <row r="236" spans="1:13" ht="30">
      <c r="A236" s="553"/>
      <c r="B236" s="1842">
        <v>63</v>
      </c>
      <c r="C236" s="1842">
        <v>6.6</v>
      </c>
      <c r="D236" s="1842">
        <v>1</v>
      </c>
      <c r="E236" s="1358" t="s">
        <v>298</v>
      </c>
      <c r="F236" s="1359" t="s">
        <v>1141</v>
      </c>
      <c r="G236" s="1848"/>
      <c r="H236" s="1849"/>
      <c r="I236" s="1850"/>
      <c r="J236" s="1850"/>
      <c r="K236" s="1842"/>
      <c r="L236" s="1359" t="s">
        <v>1975</v>
      </c>
      <c r="M236" s="552">
        <v>2027</v>
      </c>
    </row>
    <row r="237" spans="1:13" ht="30">
      <c r="A237" s="553"/>
      <c r="B237" s="1842">
        <v>72</v>
      </c>
      <c r="C237" s="1842">
        <v>2.6</v>
      </c>
      <c r="D237" s="1842">
        <v>1</v>
      </c>
      <c r="E237" s="1842" t="s">
        <v>298</v>
      </c>
      <c r="F237" s="1359" t="s">
        <v>1141</v>
      </c>
      <c r="G237" s="1847"/>
      <c r="H237" s="1847"/>
      <c r="I237" s="1844"/>
      <c r="J237" s="1844"/>
      <c r="K237" s="1842"/>
      <c r="L237" s="1359" t="s">
        <v>1993</v>
      </c>
      <c r="M237" s="552">
        <v>2026</v>
      </c>
    </row>
    <row r="238" spans="1:13" ht="30">
      <c r="A238" s="553"/>
      <c r="B238" s="1842">
        <v>72</v>
      </c>
      <c r="C238" s="1842">
        <v>10.1</v>
      </c>
      <c r="D238" s="1842">
        <v>1</v>
      </c>
      <c r="E238" s="1842" t="s">
        <v>298</v>
      </c>
      <c r="F238" s="1359" t="s">
        <v>1141</v>
      </c>
      <c r="G238" s="1847"/>
      <c r="H238" s="1847"/>
      <c r="I238" s="1844"/>
      <c r="J238" s="1844"/>
      <c r="K238" s="1842"/>
      <c r="L238" s="1359" t="s">
        <v>1991</v>
      </c>
      <c r="M238" s="552">
        <v>2027</v>
      </c>
    </row>
    <row r="239" spans="1:13" ht="30">
      <c r="A239" s="553"/>
      <c r="B239" s="1842">
        <v>73</v>
      </c>
      <c r="C239" s="1842">
        <v>1.4</v>
      </c>
      <c r="D239" s="1842">
        <v>1</v>
      </c>
      <c r="E239" s="1842" t="s">
        <v>298</v>
      </c>
      <c r="F239" s="1359" t="s">
        <v>1141</v>
      </c>
      <c r="G239" s="1847"/>
      <c r="H239" s="1847"/>
      <c r="I239" s="1844"/>
      <c r="J239" s="1844"/>
      <c r="K239" s="1842"/>
      <c r="L239" s="1359" t="s">
        <v>1507</v>
      </c>
      <c r="M239" s="552">
        <v>2027</v>
      </c>
    </row>
    <row r="240" spans="1:13" ht="30">
      <c r="A240" s="553"/>
      <c r="B240" s="1842">
        <v>73</v>
      </c>
      <c r="C240" s="1842">
        <v>1.5</v>
      </c>
      <c r="D240" s="1842">
        <v>0.7</v>
      </c>
      <c r="E240" s="1842" t="s">
        <v>298</v>
      </c>
      <c r="F240" s="1359" t="s">
        <v>1141</v>
      </c>
      <c r="G240" s="1847"/>
      <c r="H240" s="1847"/>
      <c r="I240" s="1844"/>
      <c r="J240" s="1844"/>
      <c r="K240" s="1842"/>
      <c r="L240" s="1359" t="s">
        <v>1507</v>
      </c>
      <c r="M240" s="552">
        <v>2027</v>
      </c>
    </row>
    <row r="241" spans="1:13" ht="30">
      <c r="A241" s="553"/>
      <c r="B241" s="1842">
        <v>76</v>
      </c>
      <c r="C241" s="1842">
        <v>1.4</v>
      </c>
      <c r="D241" s="1842">
        <v>1</v>
      </c>
      <c r="E241" s="1842" t="s">
        <v>298</v>
      </c>
      <c r="F241" s="1359" t="s">
        <v>1141</v>
      </c>
      <c r="G241" s="1847"/>
      <c r="H241" s="1847"/>
      <c r="I241" s="1844"/>
      <c r="J241" s="1844"/>
      <c r="K241" s="1842"/>
      <c r="L241" s="1359" t="s">
        <v>1468</v>
      </c>
      <c r="M241" s="552">
        <v>2026</v>
      </c>
    </row>
    <row r="242" spans="1:13" ht="30">
      <c r="A242" s="553"/>
      <c r="B242" s="1842">
        <v>82</v>
      </c>
      <c r="C242" s="1842">
        <v>9.1</v>
      </c>
      <c r="D242" s="1842">
        <v>1</v>
      </c>
      <c r="E242" s="1842" t="s">
        <v>298</v>
      </c>
      <c r="F242" s="1359" t="s">
        <v>1141</v>
      </c>
      <c r="G242" s="1847"/>
      <c r="H242" s="1847"/>
      <c r="I242" s="1844"/>
      <c r="J242" s="1844"/>
      <c r="K242" s="1842"/>
      <c r="L242" s="1359" t="s">
        <v>1994</v>
      </c>
      <c r="M242" s="552">
        <v>2026</v>
      </c>
    </row>
    <row r="243" spans="1:13" ht="30">
      <c r="A243" s="553"/>
      <c r="B243" s="1842">
        <v>80</v>
      </c>
      <c r="C243" s="1842">
        <v>20</v>
      </c>
      <c r="D243" s="1842">
        <v>0.4</v>
      </c>
      <c r="E243" s="1842" t="s">
        <v>298</v>
      </c>
      <c r="F243" s="1359" t="s">
        <v>1141</v>
      </c>
      <c r="G243" s="1847"/>
      <c r="H243" s="1847"/>
      <c r="I243" s="1844"/>
      <c r="J243" s="1844"/>
      <c r="K243" s="1842"/>
      <c r="L243" s="1359" t="s">
        <v>1995</v>
      </c>
      <c r="M243" s="552">
        <v>2026</v>
      </c>
    </row>
    <row r="244" spans="1:13" ht="30">
      <c r="A244" s="553"/>
      <c r="B244" s="1842">
        <v>83</v>
      </c>
      <c r="C244" s="1842">
        <v>6.1</v>
      </c>
      <c r="D244" s="1842">
        <v>0.4</v>
      </c>
      <c r="E244" s="1842" t="s">
        <v>298</v>
      </c>
      <c r="F244" s="1359" t="s">
        <v>1141</v>
      </c>
      <c r="G244" s="1847"/>
      <c r="H244" s="1847"/>
      <c r="I244" s="1844"/>
      <c r="J244" s="1844"/>
      <c r="K244" s="1842"/>
      <c r="L244" s="1359" t="s">
        <v>1994</v>
      </c>
      <c r="M244" s="552">
        <v>2026</v>
      </c>
    </row>
    <row r="245" spans="1:13" ht="30">
      <c r="A245" s="553"/>
      <c r="B245" s="1842">
        <v>84</v>
      </c>
      <c r="C245" s="1842">
        <v>2.5</v>
      </c>
      <c r="D245" s="1842">
        <v>0.7</v>
      </c>
      <c r="E245" s="1358" t="s">
        <v>298</v>
      </c>
      <c r="F245" s="1359" t="s">
        <v>1141</v>
      </c>
      <c r="G245" s="1848"/>
      <c r="H245" s="1849"/>
      <c r="I245" s="1850"/>
      <c r="J245" s="1850"/>
      <c r="K245" s="1842"/>
      <c r="L245" s="1359" t="s">
        <v>1468</v>
      </c>
      <c r="M245" s="552">
        <v>2027</v>
      </c>
    </row>
    <row r="246" spans="1:13" ht="30">
      <c r="A246" s="553"/>
      <c r="B246" s="1842">
        <v>84</v>
      </c>
      <c r="C246" s="1842">
        <v>3</v>
      </c>
      <c r="D246" s="1842">
        <v>1</v>
      </c>
      <c r="E246" s="1358" t="s">
        <v>298</v>
      </c>
      <c r="F246" s="1359" t="s">
        <v>1141</v>
      </c>
      <c r="G246" s="1848"/>
      <c r="H246" s="1849"/>
      <c r="I246" s="1850"/>
      <c r="J246" s="1850"/>
      <c r="K246" s="1842"/>
      <c r="L246" s="1359" t="s">
        <v>1468</v>
      </c>
      <c r="M246" s="552">
        <v>2027</v>
      </c>
    </row>
    <row r="247" spans="1:13" ht="30">
      <c r="A247" s="553"/>
      <c r="B247" s="1842">
        <v>84</v>
      </c>
      <c r="C247" s="1842">
        <v>6.4</v>
      </c>
      <c r="D247" s="1842">
        <v>0.3</v>
      </c>
      <c r="E247" s="1358" t="s">
        <v>298</v>
      </c>
      <c r="F247" s="1359" t="s">
        <v>1141</v>
      </c>
      <c r="G247" s="1848"/>
      <c r="H247" s="1849"/>
      <c r="I247" s="1850"/>
      <c r="J247" s="1850"/>
      <c r="K247" s="1842"/>
      <c r="L247" s="1359" t="s">
        <v>1468</v>
      </c>
      <c r="M247" s="552">
        <v>2027</v>
      </c>
    </row>
    <row r="248" spans="1:13" ht="30">
      <c r="A248" s="553"/>
      <c r="B248" s="1842">
        <v>84</v>
      </c>
      <c r="C248" s="1842">
        <v>8.1</v>
      </c>
      <c r="D248" s="1842">
        <v>1</v>
      </c>
      <c r="E248" s="1358" t="s">
        <v>298</v>
      </c>
      <c r="F248" s="1359" t="s">
        <v>1141</v>
      </c>
      <c r="G248" s="1848"/>
      <c r="H248" s="1849"/>
      <c r="I248" s="1850"/>
      <c r="J248" s="1850"/>
      <c r="K248" s="1842"/>
      <c r="L248" s="1359" t="s">
        <v>1996</v>
      </c>
      <c r="M248" s="552">
        <v>2027</v>
      </c>
    </row>
    <row r="249" spans="1:13" ht="30">
      <c r="A249" s="553"/>
      <c r="B249" s="1842">
        <v>85</v>
      </c>
      <c r="C249" s="1842">
        <v>4.3</v>
      </c>
      <c r="D249" s="1842">
        <v>0.8</v>
      </c>
      <c r="E249" s="1842" t="s">
        <v>304</v>
      </c>
      <c r="F249" s="1359" t="s">
        <v>1141</v>
      </c>
      <c r="G249" s="1847"/>
      <c r="H249" s="1847"/>
      <c r="I249" s="1844"/>
      <c r="J249" s="1844"/>
      <c r="K249" s="1842"/>
      <c r="L249" s="1359" t="s">
        <v>1997</v>
      </c>
      <c r="M249" s="552">
        <v>2026</v>
      </c>
    </row>
    <row r="250" spans="1:13" ht="30">
      <c r="A250" s="553"/>
      <c r="B250" s="1842">
        <v>87</v>
      </c>
      <c r="C250" s="1842">
        <v>11</v>
      </c>
      <c r="D250" s="1842">
        <v>0.6</v>
      </c>
      <c r="E250" s="1842" t="s">
        <v>298</v>
      </c>
      <c r="F250" s="1359" t="s">
        <v>1141</v>
      </c>
      <c r="G250" s="1847"/>
      <c r="H250" s="1847"/>
      <c r="I250" s="1844"/>
      <c r="J250" s="1844"/>
      <c r="K250" s="1842"/>
      <c r="L250" s="1359" t="s">
        <v>1975</v>
      </c>
      <c r="M250" s="552"/>
    </row>
    <row r="251" spans="1:13" ht="30">
      <c r="A251" s="553"/>
      <c r="B251" s="1842">
        <v>88</v>
      </c>
      <c r="C251" s="1842">
        <v>7.5</v>
      </c>
      <c r="D251" s="1842">
        <v>0.9</v>
      </c>
      <c r="E251" s="1842" t="s">
        <v>298</v>
      </c>
      <c r="F251" s="1359" t="s">
        <v>1141</v>
      </c>
      <c r="G251" s="1847"/>
      <c r="H251" s="1847"/>
      <c r="I251" s="1844"/>
      <c r="J251" s="1844"/>
      <c r="K251" s="1842"/>
      <c r="L251" s="1359" t="s">
        <v>1975</v>
      </c>
      <c r="M251" s="552">
        <v>2026</v>
      </c>
    </row>
    <row r="252" spans="1:13" ht="14.25">
      <c r="A252" s="555" t="s">
        <v>249</v>
      </c>
      <c r="B252" s="1852"/>
      <c r="C252" s="1842"/>
      <c r="D252" s="1853">
        <f>SUM(D208:D251)</f>
        <v>37.79999999999999</v>
      </c>
      <c r="E252" s="1842"/>
      <c r="F252" s="1842"/>
      <c r="G252" s="1842"/>
      <c r="H252" s="1842"/>
      <c r="I252" s="1842"/>
      <c r="J252" s="1842"/>
      <c r="K252" s="1842"/>
      <c r="L252" s="1842"/>
      <c r="M252" s="552"/>
    </row>
    <row r="253" spans="1:13" ht="15">
      <c r="A253" s="555"/>
      <c r="B253" s="1842"/>
      <c r="C253" s="1842"/>
      <c r="D253" s="1853"/>
      <c r="E253" s="1842"/>
      <c r="F253" s="2278" t="s">
        <v>336</v>
      </c>
      <c r="G253" s="2278"/>
      <c r="H253" s="2278"/>
      <c r="I253" s="2278"/>
      <c r="J253" s="1842"/>
      <c r="K253" s="1842"/>
      <c r="L253" s="1359"/>
      <c r="M253" s="552"/>
    </row>
    <row r="254" spans="1:13" ht="30">
      <c r="A254" s="553" t="s">
        <v>332</v>
      </c>
      <c r="B254" s="1842">
        <v>19</v>
      </c>
      <c r="C254" s="1842">
        <v>8.2</v>
      </c>
      <c r="D254" s="1844">
        <v>1</v>
      </c>
      <c r="E254" s="1842" t="s">
        <v>912</v>
      </c>
      <c r="F254" s="1359" t="s">
        <v>1141</v>
      </c>
      <c r="G254" s="1842"/>
      <c r="H254" s="1842"/>
      <c r="I254" s="1842"/>
      <c r="J254" s="1842"/>
      <c r="K254" s="1842"/>
      <c r="L254" s="1359" t="s">
        <v>1473</v>
      </c>
      <c r="M254" s="552">
        <v>2027</v>
      </c>
    </row>
    <row r="255" spans="1:13" ht="24" customHeight="1">
      <c r="A255" s="555"/>
      <c r="B255" s="1842">
        <v>35</v>
      </c>
      <c r="C255" s="1842">
        <v>8.4</v>
      </c>
      <c r="D255" s="1844">
        <v>0.8</v>
      </c>
      <c r="E255" s="1842" t="s">
        <v>292</v>
      </c>
      <c r="F255" s="1359" t="s">
        <v>1141</v>
      </c>
      <c r="G255" s="1842"/>
      <c r="H255" s="1842"/>
      <c r="I255" s="1842"/>
      <c r="J255" s="1842"/>
      <c r="K255" s="1842"/>
      <c r="L255" s="1359" t="s">
        <v>714</v>
      </c>
      <c r="M255" s="552">
        <v>2027</v>
      </c>
    </row>
    <row r="256" spans="1:13" ht="24" customHeight="1">
      <c r="A256" s="555"/>
      <c r="B256" s="1842">
        <v>42</v>
      </c>
      <c r="C256" s="1842">
        <v>1.1</v>
      </c>
      <c r="D256" s="1844">
        <v>0.2</v>
      </c>
      <c r="E256" s="1842" t="s">
        <v>292</v>
      </c>
      <c r="F256" s="1359" t="s">
        <v>1141</v>
      </c>
      <c r="G256" s="1842"/>
      <c r="H256" s="1842"/>
      <c r="I256" s="1842"/>
      <c r="J256" s="1842"/>
      <c r="K256" s="1842"/>
      <c r="L256" s="1359" t="s">
        <v>1972</v>
      </c>
      <c r="M256" s="552">
        <v>2027</v>
      </c>
    </row>
    <row r="257" spans="1:13" ht="23.25" customHeight="1">
      <c r="A257" s="553"/>
      <c r="B257" s="552">
        <v>42</v>
      </c>
      <c r="C257" s="552">
        <v>6.3</v>
      </c>
      <c r="D257" s="554">
        <v>0.7</v>
      </c>
      <c r="E257" s="552" t="s">
        <v>1509</v>
      </c>
      <c r="F257" s="553" t="s">
        <v>1141</v>
      </c>
      <c r="G257" s="552"/>
      <c r="H257" s="552"/>
      <c r="I257" s="552"/>
      <c r="J257" s="552"/>
      <c r="K257" s="552"/>
      <c r="L257" s="553" t="s">
        <v>1473</v>
      </c>
      <c r="M257" s="552">
        <v>2027</v>
      </c>
    </row>
    <row r="258" spans="1:13" ht="14.25">
      <c r="A258" s="555" t="s">
        <v>249</v>
      </c>
      <c r="B258" s="552">
        <v>14</v>
      </c>
      <c r="C258" s="552"/>
      <c r="D258" s="1854">
        <f>SUM(D254:D257)</f>
        <v>2.7</v>
      </c>
      <c r="E258" s="552"/>
      <c r="F258" s="552"/>
      <c r="G258" s="552"/>
      <c r="H258" s="552"/>
      <c r="I258" s="552"/>
      <c r="J258" s="552"/>
      <c r="K258" s="552"/>
      <c r="L258" s="553"/>
      <c r="M258" s="552"/>
    </row>
    <row r="259" spans="1:13" ht="15">
      <c r="A259" s="555"/>
      <c r="B259" s="552"/>
      <c r="C259" s="36"/>
      <c r="D259" s="36"/>
      <c r="E259" s="36"/>
      <c r="F259" s="2293" t="s">
        <v>311</v>
      </c>
      <c r="G259" s="2293"/>
      <c r="H259" s="2293"/>
      <c r="I259" s="2293"/>
      <c r="J259" s="36"/>
      <c r="K259" s="36"/>
      <c r="L259" s="36"/>
      <c r="M259" s="36"/>
    </row>
    <row r="260" spans="1:13" ht="14.25">
      <c r="A260" s="553" t="s">
        <v>332</v>
      </c>
      <c r="B260" s="111">
        <v>5</v>
      </c>
      <c r="C260" s="111">
        <v>4.9</v>
      </c>
      <c r="D260" s="111">
        <v>1</v>
      </c>
      <c r="E260" s="553" t="s">
        <v>314</v>
      </c>
      <c r="F260" s="553" t="s">
        <v>1141</v>
      </c>
      <c r="G260" s="553" t="s">
        <v>1998</v>
      </c>
      <c r="H260" s="552" t="s">
        <v>337</v>
      </c>
      <c r="I260" s="619" t="s">
        <v>1744</v>
      </c>
      <c r="J260" s="553">
        <v>0.5</v>
      </c>
      <c r="K260" s="619" t="s">
        <v>97</v>
      </c>
      <c r="L260" s="105"/>
      <c r="M260" s="553">
        <v>2027</v>
      </c>
    </row>
    <row r="261" spans="1:13" ht="14.25">
      <c r="A261" s="1360"/>
      <c r="B261" s="111">
        <v>5</v>
      </c>
      <c r="C261" s="619" t="s">
        <v>1510</v>
      </c>
      <c r="D261" s="111">
        <v>0.8</v>
      </c>
      <c r="E261" s="553" t="s">
        <v>314</v>
      </c>
      <c r="F261" s="553" t="s">
        <v>1141</v>
      </c>
      <c r="G261" s="553" t="s">
        <v>1999</v>
      </c>
      <c r="H261" s="552" t="s">
        <v>337</v>
      </c>
      <c r="I261" s="619" t="s">
        <v>2000</v>
      </c>
      <c r="J261" s="553">
        <v>0.5</v>
      </c>
      <c r="K261" s="619" t="s">
        <v>97</v>
      </c>
      <c r="L261" s="105"/>
      <c r="M261" s="553">
        <v>2027</v>
      </c>
    </row>
    <row r="262" spans="1:13" ht="14.25">
      <c r="A262" s="110"/>
      <c r="B262" s="553">
        <v>13</v>
      </c>
      <c r="C262" s="553">
        <v>5.3</v>
      </c>
      <c r="D262" s="553">
        <v>0.9</v>
      </c>
      <c r="E262" s="553" t="s">
        <v>314</v>
      </c>
      <c r="F262" s="553" t="s">
        <v>1141</v>
      </c>
      <c r="G262" s="553" t="s">
        <v>2001</v>
      </c>
      <c r="H262" s="552" t="s">
        <v>337</v>
      </c>
      <c r="I262" s="553">
        <v>8</v>
      </c>
      <c r="J262" s="553">
        <v>0.5</v>
      </c>
      <c r="K262" s="553" t="s">
        <v>97</v>
      </c>
      <c r="L262" s="105"/>
      <c r="M262" s="553">
        <v>2027</v>
      </c>
    </row>
    <row r="263" spans="1:13" ht="14.25">
      <c r="A263" s="1855"/>
      <c r="B263" s="553">
        <v>28</v>
      </c>
      <c r="C263" s="553">
        <v>9.5</v>
      </c>
      <c r="D263" s="553">
        <v>1</v>
      </c>
      <c r="E263" s="553" t="s">
        <v>314</v>
      </c>
      <c r="F263" s="553" t="s">
        <v>1141</v>
      </c>
      <c r="G263" s="553" t="s">
        <v>2002</v>
      </c>
      <c r="H263" s="552" t="s">
        <v>337</v>
      </c>
      <c r="I263" s="553">
        <v>7.8</v>
      </c>
      <c r="J263" s="553">
        <v>1.5</v>
      </c>
      <c r="K263" s="553" t="s">
        <v>97</v>
      </c>
      <c r="L263" s="105"/>
      <c r="M263" s="553">
        <v>2027</v>
      </c>
    </row>
    <row r="264" spans="1:13" ht="14.25">
      <c r="A264" s="1855"/>
      <c r="B264" s="553">
        <v>28</v>
      </c>
      <c r="C264" s="553">
        <v>9.6</v>
      </c>
      <c r="D264" s="553">
        <v>1</v>
      </c>
      <c r="E264" s="553" t="s">
        <v>314</v>
      </c>
      <c r="F264" s="553" t="s">
        <v>1141</v>
      </c>
      <c r="G264" s="553" t="s">
        <v>2003</v>
      </c>
      <c r="H264" s="552" t="s">
        <v>337</v>
      </c>
      <c r="I264" s="553">
        <v>7.9</v>
      </c>
      <c r="J264" s="553">
        <v>1.5</v>
      </c>
      <c r="K264" s="553" t="s">
        <v>97</v>
      </c>
      <c r="L264" s="105"/>
      <c r="M264" s="553">
        <v>2027</v>
      </c>
    </row>
    <row r="265" spans="1:13" ht="14.25">
      <c r="A265" s="1855"/>
      <c r="B265" s="553">
        <v>28</v>
      </c>
      <c r="C265" s="553">
        <v>9.7</v>
      </c>
      <c r="D265" s="553">
        <v>0.6</v>
      </c>
      <c r="E265" s="553" t="s">
        <v>314</v>
      </c>
      <c r="F265" s="553" t="s">
        <v>1141</v>
      </c>
      <c r="G265" s="553" t="s">
        <v>2003</v>
      </c>
      <c r="H265" s="552" t="s">
        <v>337</v>
      </c>
      <c r="I265" s="553">
        <v>7.9</v>
      </c>
      <c r="J265" s="553">
        <v>1.5</v>
      </c>
      <c r="K265" s="553" t="s">
        <v>97</v>
      </c>
      <c r="L265" s="105"/>
      <c r="M265" s="553">
        <v>2027</v>
      </c>
    </row>
    <row r="266" spans="1:13" ht="14.25">
      <c r="A266" s="1855"/>
      <c r="B266" s="553">
        <v>28</v>
      </c>
      <c r="C266" s="553">
        <v>9.8</v>
      </c>
      <c r="D266" s="553">
        <v>1</v>
      </c>
      <c r="E266" s="553" t="s">
        <v>314</v>
      </c>
      <c r="F266" s="553" t="s">
        <v>1141</v>
      </c>
      <c r="G266" s="553" t="s">
        <v>1999</v>
      </c>
      <c r="H266" s="552" t="s">
        <v>337</v>
      </c>
      <c r="I266" s="553">
        <v>7.8</v>
      </c>
      <c r="J266" s="553">
        <v>1.5</v>
      </c>
      <c r="K266" s="553" t="s">
        <v>97</v>
      </c>
      <c r="L266" s="105"/>
      <c r="M266" s="553">
        <v>2027</v>
      </c>
    </row>
    <row r="267" spans="1:13" ht="14.25">
      <c r="A267" s="1855"/>
      <c r="B267" s="553">
        <v>44</v>
      </c>
      <c r="C267" s="553">
        <v>1.3</v>
      </c>
      <c r="D267" s="553">
        <v>1</v>
      </c>
      <c r="E267" s="553" t="s">
        <v>314</v>
      </c>
      <c r="F267" s="553" t="s">
        <v>1141</v>
      </c>
      <c r="G267" s="553" t="s">
        <v>1998</v>
      </c>
      <c r="H267" s="552" t="s">
        <v>337</v>
      </c>
      <c r="I267" s="553">
        <v>7.4</v>
      </c>
      <c r="J267" s="553">
        <v>1.5</v>
      </c>
      <c r="K267" s="553" t="s">
        <v>97</v>
      </c>
      <c r="L267" s="105"/>
      <c r="M267" s="553">
        <v>2027</v>
      </c>
    </row>
    <row r="268" spans="1:13" ht="14.25">
      <c r="A268" s="1855"/>
      <c r="B268" s="553">
        <v>44</v>
      </c>
      <c r="C268" s="553">
        <v>1.4</v>
      </c>
      <c r="D268" s="553">
        <v>1</v>
      </c>
      <c r="E268" s="553" t="s">
        <v>314</v>
      </c>
      <c r="F268" s="553" t="s">
        <v>1141</v>
      </c>
      <c r="G268" s="553" t="s">
        <v>2003</v>
      </c>
      <c r="H268" s="552" t="s">
        <v>337</v>
      </c>
      <c r="I268" s="553">
        <v>7.7</v>
      </c>
      <c r="J268" s="553">
        <v>1.5</v>
      </c>
      <c r="K268" s="553" t="s">
        <v>97</v>
      </c>
      <c r="L268" s="105"/>
      <c r="M268" s="553">
        <v>2027</v>
      </c>
    </row>
    <row r="269" spans="1:13" ht="14.25">
      <c r="A269" s="1855"/>
      <c r="B269" s="553">
        <v>44</v>
      </c>
      <c r="C269" s="553">
        <v>19.2</v>
      </c>
      <c r="D269" s="553">
        <v>0.9</v>
      </c>
      <c r="E269" s="553" t="s">
        <v>314</v>
      </c>
      <c r="F269" s="553" t="s">
        <v>1141</v>
      </c>
      <c r="G269" s="553" t="s">
        <v>2003</v>
      </c>
      <c r="H269" s="552" t="s">
        <v>337</v>
      </c>
      <c r="I269" s="553">
        <v>7.9</v>
      </c>
      <c r="J269" s="553">
        <v>1.5</v>
      </c>
      <c r="K269" s="553" t="s">
        <v>97</v>
      </c>
      <c r="L269" s="105"/>
      <c r="M269" s="553">
        <v>2027</v>
      </c>
    </row>
    <row r="270" spans="1:13" ht="14.25">
      <c r="A270" s="1855"/>
      <c r="B270" s="553">
        <v>44</v>
      </c>
      <c r="C270" s="553">
        <v>19.3</v>
      </c>
      <c r="D270" s="553">
        <v>1</v>
      </c>
      <c r="E270" s="553" t="s">
        <v>314</v>
      </c>
      <c r="F270" s="553" t="s">
        <v>1141</v>
      </c>
      <c r="G270" s="553" t="s">
        <v>2004</v>
      </c>
      <c r="H270" s="552" t="s">
        <v>337</v>
      </c>
      <c r="I270" s="553">
        <v>8.2</v>
      </c>
      <c r="J270" s="553">
        <v>1.5</v>
      </c>
      <c r="K270" s="553" t="s">
        <v>97</v>
      </c>
      <c r="L270" s="105"/>
      <c r="M270" s="553">
        <v>2027</v>
      </c>
    </row>
    <row r="271" spans="1:13" ht="14.25">
      <c r="A271" s="1855"/>
      <c r="B271" s="553">
        <v>46</v>
      </c>
      <c r="C271" s="553">
        <v>6.3</v>
      </c>
      <c r="D271" s="553">
        <v>1</v>
      </c>
      <c r="E271" s="553" t="s">
        <v>314</v>
      </c>
      <c r="F271" s="553" t="s">
        <v>1141</v>
      </c>
      <c r="G271" s="553" t="s">
        <v>2003</v>
      </c>
      <c r="H271" s="552" t="s">
        <v>337</v>
      </c>
      <c r="I271" s="619" t="s">
        <v>734</v>
      </c>
      <c r="J271" s="553">
        <v>1.5</v>
      </c>
      <c r="K271" s="553" t="s">
        <v>97</v>
      </c>
      <c r="L271" s="105"/>
      <c r="M271" s="553">
        <v>2027</v>
      </c>
    </row>
    <row r="272" spans="1:13" ht="14.25">
      <c r="A272" s="1855"/>
      <c r="B272" s="553">
        <v>46</v>
      </c>
      <c r="C272" s="553">
        <v>6.4</v>
      </c>
      <c r="D272" s="553">
        <v>1</v>
      </c>
      <c r="E272" s="553" t="s">
        <v>314</v>
      </c>
      <c r="F272" s="553" t="s">
        <v>1141</v>
      </c>
      <c r="G272" s="553" t="s">
        <v>2005</v>
      </c>
      <c r="H272" s="552" t="s">
        <v>337</v>
      </c>
      <c r="I272" s="619" t="s">
        <v>2006</v>
      </c>
      <c r="J272" s="553">
        <v>1.5</v>
      </c>
      <c r="K272" s="553" t="s">
        <v>97</v>
      </c>
      <c r="L272" s="105"/>
      <c r="M272" s="553">
        <v>2027</v>
      </c>
    </row>
    <row r="273" spans="1:13" ht="14.25">
      <c r="A273" s="1855"/>
      <c r="B273" s="553">
        <v>46</v>
      </c>
      <c r="C273" s="553">
        <v>6.5</v>
      </c>
      <c r="D273" s="553">
        <v>1</v>
      </c>
      <c r="E273" s="553" t="s">
        <v>314</v>
      </c>
      <c r="F273" s="553" t="s">
        <v>1141</v>
      </c>
      <c r="G273" s="553" t="s">
        <v>2003</v>
      </c>
      <c r="H273" s="552" t="s">
        <v>337</v>
      </c>
      <c r="I273" s="553">
        <v>8.4</v>
      </c>
      <c r="J273" s="553">
        <v>1.5</v>
      </c>
      <c r="K273" s="553" t="s">
        <v>97</v>
      </c>
      <c r="L273" s="105"/>
      <c r="M273" s="553">
        <v>2027</v>
      </c>
    </row>
    <row r="274" spans="1:13" ht="14.25">
      <c r="A274" s="1855"/>
      <c r="B274" s="553">
        <v>46</v>
      </c>
      <c r="C274" s="553">
        <v>6.6</v>
      </c>
      <c r="D274" s="553">
        <v>0.8</v>
      </c>
      <c r="E274" s="553" t="s">
        <v>314</v>
      </c>
      <c r="F274" s="553" t="s">
        <v>1141</v>
      </c>
      <c r="G274" s="553" t="s">
        <v>2003</v>
      </c>
      <c r="H274" s="552" t="s">
        <v>337</v>
      </c>
      <c r="I274" s="553">
        <v>8.1</v>
      </c>
      <c r="J274" s="553">
        <v>1.5</v>
      </c>
      <c r="K274" s="553" t="s">
        <v>97</v>
      </c>
      <c r="L274" s="105"/>
      <c r="M274" s="553">
        <v>2027</v>
      </c>
    </row>
    <row r="275" spans="1:13" ht="14.25">
      <c r="A275" s="1855"/>
      <c r="B275" s="553">
        <v>46</v>
      </c>
      <c r="C275" s="553">
        <v>6.7</v>
      </c>
      <c r="D275" s="553">
        <v>1</v>
      </c>
      <c r="E275" s="553" t="s">
        <v>314</v>
      </c>
      <c r="F275" s="553" t="s">
        <v>1141</v>
      </c>
      <c r="G275" s="553" t="s">
        <v>2002</v>
      </c>
      <c r="H275" s="552" t="s">
        <v>337</v>
      </c>
      <c r="I275" s="553">
        <v>7.8</v>
      </c>
      <c r="J275" s="553">
        <v>1.5</v>
      </c>
      <c r="K275" s="553" t="s">
        <v>97</v>
      </c>
      <c r="L275" s="105"/>
      <c r="M275" s="553">
        <v>2027</v>
      </c>
    </row>
    <row r="276" spans="1:13" ht="14.25">
      <c r="A276" s="1855"/>
      <c r="B276" s="553">
        <v>47</v>
      </c>
      <c r="C276" s="553">
        <v>1.2</v>
      </c>
      <c r="D276" s="553">
        <v>1</v>
      </c>
      <c r="E276" s="553" t="s">
        <v>314</v>
      </c>
      <c r="F276" s="553" t="s">
        <v>1141</v>
      </c>
      <c r="G276" s="553" t="s">
        <v>2003</v>
      </c>
      <c r="H276" s="552" t="s">
        <v>337</v>
      </c>
      <c r="I276" s="553">
        <v>7.9</v>
      </c>
      <c r="J276" s="553">
        <v>1.5</v>
      </c>
      <c r="K276" s="553" t="s">
        <v>97</v>
      </c>
      <c r="L276" s="105"/>
      <c r="M276" s="553">
        <v>2027</v>
      </c>
    </row>
    <row r="277" spans="1:13" ht="14.25">
      <c r="A277" s="1855"/>
      <c r="B277" s="553">
        <v>47</v>
      </c>
      <c r="C277" s="553">
        <v>1.3</v>
      </c>
      <c r="D277" s="553">
        <v>1</v>
      </c>
      <c r="E277" s="553" t="s">
        <v>314</v>
      </c>
      <c r="F277" s="553" t="s">
        <v>1141</v>
      </c>
      <c r="G277" s="553" t="s">
        <v>2003</v>
      </c>
      <c r="H277" s="552" t="s">
        <v>337</v>
      </c>
      <c r="I277" s="553">
        <v>8.3</v>
      </c>
      <c r="J277" s="553">
        <v>1.5</v>
      </c>
      <c r="K277" s="553" t="s">
        <v>97</v>
      </c>
      <c r="L277" s="105"/>
      <c r="M277" s="553">
        <v>2027</v>
      </c>
    </row>
    <row r="278" spans="1:13" ht="14.25">
      <c r="A278" s="1855"/>
      <c r="B278" s="553">
        <v>47</v>
      </c>
      <c r="C278" s="553">
        <v>16.3</v>
      </c>
      <c r="D278" s="553">
        <v>0.9</v>
      </c>
      <c r="E278" s="553" t="s">
        <v>314</v>
      </c>
      <c r="F278" s="553" t="s">
        <v>1141</v>
      </c>
      <c r="G278" s="553" t="s">
        <v>2002</v>
      </c>
      <c r="H278" s="552" t="s">
        <v>337</v>
      </c>
      <c r="I278" s="553">
        <v>7.3</v>
      </c>
      <c r="J278" s="553">
        <v>0.5</v>
      </c>
      <c r="K278" s="553" t="s">
        <v>97</v>
      </c>
      <c r="L278" s="105"/>
      <c r="M278" s="553">
        <v>2027</v>
      </c>
    </row>
    <row r="279" spans="1:13" ht="14.25">
      <c r="A279" s="1855"/>
      <c r="B279" s="553">
        <v>55</v>
      </c>
      <c r="C279" s="553">
        <v>8.2</v>
      </c>
      <c r="D279" s="553">
        <v>1</v>
      </c>
      <c r="E279" s="553" t="s">
        <v>314</v>
      </c>
      <c r="F279" s="553" t="s">
        <v>1141</v>
      </c>
      <c r="G279" s="553" t="s">
        <v>2007</v>
      </c>
      <c r="H279" s="552" t="s">
        <v>337</v>
      </c>
      <c r="I279" s="619" t="s">
        <v>2000</v>
      </c>
      <c r="J279" s="553">
        <v>0.4</v>
      </c>
      <c r="K279" s="619" t="s">
        <v>201</v>
      </c>
      <c r="L279" s="105"/>
      <c r="M279" s="553">
        <v>2027</v>
      </c>
    </row>
    <row r="280" spans="1:13" ht="14.25">
      <c r="A280" s="1855"/>
      <c r="B280" s="553">
        <v>55</v>
      </c>
      <c r="C280" s="553">
        <v>8.3</v>
      </c>
      <c r="D280" s="553">
        <v>1</v>
      </c>
      <c r="E280" s="553" t="s">
        <v>314</v>
      </c>
      <c r="F280" s="553" t="s">
        <v>1141</v>
      </c>
      <c r="G280" s="553" t="s">
        <v>2007</v>
      </c>
      <c r="H280" s="552" t="s">
        <v>337</v>
      </c>
      <c r="I280" s="619" t="s">
        <v>824</v>
      </c>
      <c r="J280" s="553">
        <v>0.4</v>
      </c>
      <c r="K280" s="619" t="s">
        <v>201</v>
      </c>
      <c r="L280" s="105"/>
      <c r="M280" s="553">
        <v>2027</v>
      </c>
    </row>
    <row r="281" spans="1:13" ht="14.25">
      <c r="A281" s="1856"/>
      <c r="B281" s="553">
        <v>55</v>
      </c>
      <c r="C281" s="553">
        <v>8.4</v>
      </c>
      <c r="D281" s="553">
        <v>1</v>
      </c>
      <c r="E281" s="553" t="s">
        <v>314</v>
      </c>
      <c r="F281" s="553" t="s">
        <v>1141</v>
      </c>
      <c r="G281" s="553" t="s">
        <v>1999</v>
      </c>
      <c r="H281" s="552" t="s">
        <v>337</v>
      </c>
      <c r="I281" s="553">
        <v>7.4</v>
      </c>
      <c r="J281" s="553">
        <v>0.9</v>
      </c>
      <c r="K281" s="553" t="s">
        <v>97</v>
      </c>
      <c r="L281" s="105"/>
      <c r="M281" s="553">
        <v>2027</v>
      </c>
    </row>
    <row r="282" spans="1:13" ht="14.25">
      <c r="A282" s="1855"/>
      <c r="B282" s="553">
        <v>56</v>
      </c>
      <c r="C282" s="553">
        <v>12.1</v>
      </c>
      <c r="D282" s="1364">
        <v>1</v>
      </c>
      <c r="E282" s="553" t="s">
        <v>314</v>
      </c>
      <c r="F282" s="553" t="s">
        <v>1141</v>
      </c>
      <c r="G282" s="553" t="s">
        <v>2003</v>
      </c>
      <c r="H282" s="552" t="s">
        <v>337</v>
      </c>
      <c r="I282" s="553">
        <v>7.9</v>
      </c>
      <c r="J282" s="553">
        <v>0.5</v>
      </c>
      <c r="K282" s="553" t="s">
        <v>97</v>
      </c>
      <c r="L282" s="105"/>
      <c r="M282" s="553">
        <v>2027</v>
      </c>
    </row>
    <row r="283" spans="1:13" ht="14.25">
      <c r="A283" s="1855"/>
      <c r="B283" s="111">
        <v>56</v>
      </c>
      <c r="C283" s="111">
        <v>12.2</v>
      </c>
      <c r="D283" s="111">
        <v>1</v>
      </c>
      <c r="E283" s="553" t="s">
        <v>314</v>
      </c>
      <c r="F283" s="553" t="s">
        <v>1141</v>
      </c>
      <c r="G283" s="553" t="s">
        <v>2002</v>
      </c>
      <c r="H283" s="552" t="s">
        <v>337</v>
      </c>
      <c r="I283" s="553">
        <v>7.8</v>
      </c>
      <c r="J283" s="553">
        <v>0.5</v>
      </c>
      <c r="K283" s="553" t="s">
        <v>97</v>
      </c>
      <c r="L283" s="105"/>
      <c r="M283" s="553">
        <v>2027</v>
      </c>
    </row>
    <row r="284" spans="1:13" ht="14.25">
      <c r="A284" s="1855"/>
      <c r="B284" s="111">
        <v>70</v>
      </c>
      <c r="C284" s="111">
        <v>1.5</v>
      </c>
      <c r="D284" s="111">
        <v>1</v>
      </c>
      <c r="E284" s="553" t="s">
        <v>314</v>
      </c>
      <c r="F284" s="553" t="s">
        <v>1141</v>
      </c>
      <c r="G284" s="553" t="s">
        <v>1998</v>
      </c>
      <c r="H284" s="552" t="s">
        <v>337</v>
      </c>
      <c r="I284" s="553">
        <v>7.4</v>
      </c>
      <c r="J284" s="553">
        <v>0.5</v>
      </c>
      <c r="K284" s="553" t="s">
        <v>97</v>
      </c>
      <c r="L284" s="105"/>
      <c r="M284" s="553">
        <v>2027</v>
      </c>
    </row>
    <row r="285" spans="1:13" ht="14.25">
      <c r="A285" s="1855"/>
      <c r="B285" s="553">
        <v>70</v>
      </c>
      <c r="C285" s="553">
        <v>1.6</v>
      </c>
      <c r="D285" s="553">
        <v>1</v>
      </c>
      <c r="E285" s="553" t="s">
        <v>314</v>
      </c>
      <c r="F285" s="553" t="s">
        <v>1141</v>
      </c>
      <c r="G285" s="553" t="s">
        <v>1999</v>
      </c>
      <c r="H285" s="552" t="s">
        <v>337</v>
      </c>
      <c r="I285" s="553">
        <v>7.7</v>
      </c>
      <c r="J285" s="553">
        <v>0.5</v>
      </c>
      <c r="K285" s="553" t="s">
        <v>97</v>
      </c>
      <c r="L285" s="105"/>
      <c r="M285" s="553">
        <v>2027</v>
      </c>
    </row>
    <row r="286" spans="1:13" ht="14.25">
      <c r="A286" s="1855"/>
      <c r="B286" s="105"/>
      <c r="C286" s="105"/>
      <c r="D286" s="105">
        <f>SUM(D260:D285)</f>
        <v>24.9</v>
      </c>
      <c r="E286" s="553"/>
      <c r="F286" s="553"/>
      <c r="G286" s="553"/>
      <c r="H286" s="552"/>
      <c r="I286" s="553"/>
      <c r="J286" s="553"/>
      <c r="K286" s="553"/>
      <c r="L286" s="553"/>
      <c r="M286" s="553"/>
    </row>
    <row r="287" spans="1:13" ht="14.25">
      <c r="A287" s="2269" t="s">
        <v>339</v>
      </c>
      <c r="B287" s="2269"/>
      <c r="C287" s="2269"/>
      <c r="D287" s="1857">
        <f>D286+D258+D252+D206+D172+D108</f>
        <v>175.29999999999998</v>
      </c>
      <c r="E287" s="36"/>
      <c r="F287" s="36"/>
      <c r="G287" s="36"/>
      <c r="H287" s="36"/>
      <c r="I287" s="36"/>
      <c r="J287" s="36"/>
      <c r="K287" s="36"/>
      <c r="L287" s="36"/>
      <c r="M287" s="36"/>
    </row>
    <row r="290" spans="1:4" ht="18">
      <c r="A290" s="874" t="s">
        <v>971</v>
      </c>
      <c r="D290" s="608">
        <f>D291+D292</f>
        <v>225.3</v>
      </c>
    </row>
    <row r="291" spans="1:4" ht="18">
      <c r="A291" s="875" t="s">
        <v>970</v>
      </c>
      <c r="D291" s="608">
        <v>50</v>
      </c>
    </row>
    <row r="292" spans="1:4" ht="18">
      <c r="A292" s="875" t="s">
        <v>972</v>
      </c>
      <c r="D292" s="608">
        <v>175.3</v>
      </c>
    </row>
  </sheetData>
  <sheetProtection/>
  <mergeCells count="45">
    <mergeCell ref="F259:I259"/>
    <mergeCell ref="F80:I80"/>
    <mergeCell ref="A108:B108"/>
    <mergeCell ref="A109:B109"/>
    <mergeCell ref="F109:I109"/>
    <mergeCell ref="F207:I207"/>
    <mergeCell ref="F173:I173"/>
    <mergeCell ref="H9:L9"/>
    <mergeCell ref="A74:M74"/>
    <mergeCell ref="A75:M75"/>
    <mergeCell ref="E77:E78"/>
    <mergeCell ref="M77:M78"/>
    <mergeCell ref="G77:K77"/>
    <mergeCell ref="A77:A78"/>
    <mergeCell ref="B77:B78"/>
    <mergeCell ref="C77:C78"/>
    <mergeCell ref="A5:A7"/>
    <mergeCell ref="B5:B7"/>
    <mergeCell ref="C5:C7"/>
    <mergeCell ref="L5:L7"/>
    <mergeCell ref="M5:U5"/>
    <mergeCell ref="E5:E7"/>
    <mergeCell ref="F5:F7"/>
    <mergeCell ref="G5:G7"/>
    <mergeCell ref="K5:K7"/>
    <mergeCell ref="A1:S1"/>
    <mergeCell ref="A2:T2"/>
    <mergeCell ref="A3:T3"/>
    <mergeCell ref="I6:I7"/>
    <mergeCell ref="J6:J7"/>
    <mergeCell ref="M6:M7"/>
    <mergeCell ref="H5:H7"/>
    <mergeCell ref="I5:J5"/>
    <mergeCell ref="D5:D7"/>
    <mergeCell ref="N6:U6"/>
    <mergeCell ref="A287:C287"/>
    <mergeCell ref="F33:L33"/>
    <mergeCell ref="B48:D48"/>
    <mergeCell ref="F49:L49"/>
    <mergeCell ref="B51:D51"/>
    <mergeCell ref="F52:L52"/>
    <mergeCell ref="F253:I253"/>
    <mergeCell ref="L77:L78"/>
    <mergeCell ref="D77:D78"/>
    <mergeCell ref="B70:D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2:U271"/>
  <sheetViews>
    <sheetView zoomScalePageLayoutView="0" workbookViewId="0" topLeftCell="A1">
      <selection activeCell="H6" sqref="H6:H8"/>
    </sheetView>
  </sheetViews>
  <sheetFormatPr defaultColWidth="9.140625" defaultRowHeight="15"/>
  <cols>
    <col min="1" max="1" width="7.57421875" style="0" customWidth="1"/>
    <col min="2" max="2" width="6.421875" style="0" customWidth="1"/>
    <col min="3" max="3" width="7.8515625" style="0" customWidth="1"/>
    <col min="4" max="4" width="10.140625" style="0" customWidth="1"/>
    <col min="5" max="5" width="11.57421875" style="0" customWidth="1"/>
    <col min="6" max="6" width="15.28125" style="0" customWidth="1"/>
    <col min="7" max="7" width="16.00390625" style="0" customWidth="1"/>
    <col min="8" max="8" width="13.421875" style="0" customWidth="1"/>
    <col min="9" max="9" width="12.421875" style="0" customWidth="1"/>
    <col min="11" max="11" width="22.00390625" style="0" customWidth="1"/>
    <col min="12" max="12" width="12.57421875" style="0" customWidth="1"/>
    <col min="13" max="13" width="12.00390625" style="0" bestFit="1" customWidth="1"/>
    <col min="14" max="14" width="13.57421875" style="0" customWidth="1"/>
    <col min="17" max="19" width="0" style="0" hidden="1" customWidth="1"/>
    <col min="20" max="20" width="14.28125" style="0" customWidth="1"/>
    <col min="21" max="21" width="11.140625" style="0" customWidth="1"/>
  </cols>
  <sheetData>
    <row r="2" spans="1:21" ht="17.25">
      <c r="A2" s="2318" t="s">
        <v>283</v>
      </c>
      <c r="B2" s="2318"/>
      <c r="C2" s="2318"/>
      <c r="D2" s="2318"/>
      <c r="E2" s="2318"/>
      <c r="F2" s="2318"/>
      <c r="G2" s="2318"/>
      <c r="H2" s="2318"/>
      <c r="I2" s="2318"/>
      <c r="J2" s="2318"/>
      <c r="K2" s="2318"/>
      <c r="L2" s="2318"/>
      <c r="M2" s="2318"/>
      <c r="N2" s="2318"/>
      <c r="O2" s="2318"/>
      <c r="P2" s="2318"/>
      <c r="Q2" s="2318"/>
      <c r="R2" s="33"/>
      <c r="S2" s="33"/>
      <c r="T2" s="33"/>
      <c r="U2" s="33"/>
    </row>
    <row r="3" spans="1:21" ht="17.25">
      <c r="A3" s="2318" t="s">
        <v>2090</v>
      </c>
      <c r="B3" s="2318"/>
      <c r="C3" s="2318"/>
      <c r="D3" s="2318"/>
      <c r="E3" s="2318"/>
      <c r="F3" s="2318"/>
      <c r="G3" s="2318"/>
      <c r="H3" s="2318"/>
      <c r="I3" s="2318"/>
      <c r="J3" s="2318"/>
      <c r="K3" s="2318"/>
      <c r="L3" s="2318"/>
      <c r="M3" s="2318"/>
      <c r="N3" s="2318"/>
      <c r="O3" s="2318"/>
      <c r="P3" s="2318"/>
      <c r="Q3" s="2318"/>
      <c r="R3" s="2318"/>
      <c r="S3" s="2318"/>
      <c r="T3" s="2318"/>
      <c r="U3" s="2318"/>
    </row>
    <row r="4" spans="1:21" ht="17.25">
      <c r="A4" s="2319" t="s">
        <v>340</v>
      </c>
      <c r="B4" s="2319"/>
      <c r="C4" s="2319"/>
      <c r="D4" s="2319"/>
      <c r="E4" s="2319"/>
      <c r="F4" s="2319"/>
      <c r="G4" s="2319"/>
      <c r="H4" s="2319"/>
      <c r="I4" s="2319"/>
      <c r="J4" s="2319"/>
      <c r="K4" s="2319"/>
      <c r="L4" s="2320"/>
      <c r="M4" s="2320"/>
      <c r="N4" s="2320"/>
      <c r="O4" s="2320"/>
      <c r="P4" s="2320"/>
      <c r="Q4" s="2320"/>
      <c r="R4" s="449"/>
      <c r="S4" s="449"/>
      <c r="T4" s="449"/>
      <c r="U4" s="449"/>
    </row>
    <row r="5" spans="1:21" ht="14.25" customHeight="1">
      <c r="A5" s="2329" t="s">
        <v>148</v>
      </c>
      <c r="B5" s="2329" t="s">
        <v>149</v>
      </c>
      <c r="C5" s="2335" t="s">
        <v>150</v>
      </c>
      <c r="D5" s="2353" t="s">
        <v>341</v>
      </c>
      <c r="E5" s="2329" t="s">
        <v>152</v>
      </c>
      <c r="F5" s="2335" t="s">
        <v>342</v>
      </c>
      <c r="G5" s="2329" t="s">
        <v>343</v>
      </c>
      <c r="H5" s="2325" t="s">
        <v>344</v>
      </c>
      <c r="I5" s="2326"/>
      <c r="J5" s="2329" t="s">
        <v>156</v>
      </c>
      <c r="K5" s="2327" t="s">
        <v>157</v>
      </c>
      <c r="L5" s="2332" t="s">
        <v>345</v>
      </c>
      <c r="M5" s="2333"/>
      <c r="N5" s="2333"/>
      <c r="O5" s="2333"/>
      <c r="P5" s="2333"/>
      <c r="Q5" s="2333"/>
      <c r="R5" s="2333"/>
      <c r="S5" s="2333"/>
      <c r="T5" s="2333"/>
      <c r="U5" s="2334"/>
    </row>
    <row r="6" spans="1:21" ht="14.25" customHeight="1">
      <c r="A6" s="2330"/>
      <c r="B6" s="2330"/>
      <c r="C6" s="2336"/>
      <c r="D6" s="2354"/>
      <c r="E6" s="2330"/>
      <c r="F6" s="2336"/>
      <c r="G6" s="2330"/>
      <c r="H6" s="2329" t="s">
        <v>2064</v>
      </c>
      <c r="I6" s="2346" t="s">
        <v>347</v>
      </c>
      <c r="J6" s="2330"/>
      <c r="K6" s="2356"/>
      <c r="L6" s="2349" t="s">
        <v>249</v>
      </c>
      <c r="M6" s="2332" t="s">
        <v>348</v>
      </c>
      <c r="N6" s="2333"/>
      <c r="O6" s="2333"/>
      <c r="P6" s="2333"/>
      <c r="Q6" s="2333"/>
      <c r="R6" s="2333"/>
      <c r="S6" s="2333"/>
      <c r="T6" s="2333"/>
      <c r="U6" s="2334"/>
    </row>
    <row r="7" spans="1:21" ht="27" customHeight="1">
      <c r="A7" s="2330"/>
      <c r="B7" s="2330"/>
      <c r="C7" s="2336"/>
      <c r="D7" s="2354"/>
      <c r="E7" s="2330"/>
      <c r="F7" s="2336"/>
      <c r="G7" s="2330"/>
      <c r="H7" s="2330"/>
      <c r="I7" s="2347"/>
      <c r="J7" s="2330"/>
      <c r="K7" s="2356"/>
      <c r="L7" s="2352"/>
      <c r="M7" s="2327" t="s">
        <v>1919</v>
      </c>
      <c r="N7" s="2327" t="s">
        <v>1928</v>
      </c>
      <c r="O7" s="2327" t="s">
        <v>351</v>
      </c>
      <c r="P7" s="2327" t="s">
        <v>900</v>
      </c>
      <c r="Q7" s="2349" t="s">
        <v>775</v>
      </c>
      <c r="R7" s="2349" t="s">
        <v>353</v>
      </c>
      <c r="S7" s="2327" t="s">
        <v>354</v>
      </c>
      <c r="T7" s="2327" t="s">
        <v>901</v>
      </c>
      <c r="U7" s="2327" t="s">
        <v>1878</v>
      </c>
    </row>
    <row r="8" spans="1:21" ht="29.25" customHeight="1">
      <c r="A8" s="2331"/>
      <c r="B8" s="2331"/>
      <c r="C8" s="2337"/>
      <c r="D8" s="2355"/>
      <c r="E8" s="2331"/>
      <c r="F8" s="2337"/>
      <c r="G8" s="2331"/>
      <c r="H8" s="2331"/>
      <c r="I8" s="2348"/>
      <c r="J8" s="2331"/>
      <c r="K8" s="2328"/>
      <c r="L8" s="2350"/>
      <c r="M8" s="2328"/>
      <c r="N8" s="2328"/>
      <c r="O8" s="2328"/>
      <c r="P8" s="2328"/>
      <c r="Q8" s="2350"/>
      <c r="R8" s="2350"/>
      <c r="S8" s="2328"/>
      <c r="T8" s="2328"/>
      <c r="U8" s="2328"/>
    </row>
    <row r="9" spans="1:21" ht="15">
      <c r="A9" s="2122" t="s">
        <v>2065</v>
      </c>
      <c r="B9" s="120"/>
      <c r="C9" s="120"/>
      <c r="D9" s="120"/>
      <c r="E9" s="120"/>
      <c r="F9" s="121"/>
      <c r="G9" s="121"/>
      <c r="H9" s="120"/>
      <c r="I9" s="120"/>
      <c r="J9" s="121"/>
      <c r="K9" s="121"/>
      <c r="L9" s="120"/>
      <c r="M9" s="120"/>
      <c r="N9" s="120"/>
      <c r="O9" s="120"/>
      <c r="P9" s="120"/>
      <c r="Q9" s="120"/>
      <c r="R9" s="1"/>
      <c r="S9" s="1"/>
      <c r="T9" s="1"/>
      <c r="U9" s="1"/>
    </row>
    <row r="10" spans="1:21" ht="14.25" customHeight="1">
      <c r="A10" s="2122" t="s">
        <v>356</v>
      </c>
      <c r="B10" s="120"/>
      <c r="C10" s="120"/>
      <c r="D10" s="120"/>
      <c r="E10" s="120"/>
      <c r="F10" s="121"/>
      <c r="G10" s="121"/>
      <c r="H10" s="120"/>
      <c r="I10" s="120"/>
      <c r="J10" s="121"/>
      <c r="K10" s="121"/>
      <c r="L10" s="120"/>
      <c r="M10" s="120"/>
      <c r="N10" s="120"/>
      <c r="O10" s="120"/>
      <c r="P10" s="120"/>
      <c r="Q10" s="120"/>
      <c r="R10" s="1"/>
      <c r="S10" s="1"/>
      <c r="T10" s="1"/>
      <c r="U10" s="1"/>
    </row>
    <row r="11" spans="1:21" ht="14.25" customHeight="1">
      <c r="A11" s="2">
        <v>1</v>
      </c>
      <c r="B11" s="8">
        <v>33</v>
      </c>
      <c r="C11" s="6" t="s">
        <v>1161</v>
      </c>
      <c r="D11" s="9">
        <v>1</v>
      </c>
      <c r="E11" s="6" t="s">
        <v>260</v>
      </c>
      <c r="F11" s="6" t="s">
        <v>177</v>
      </c>
      <c r="G11" s="6" t="s">
        <v>357</v>
      </c>
      <c r="H11" s="4" t="s">
        <v>358</v>
      </c>
      <c r="I11" s="4" t="s">
        <v>692</v>
      </c>
      <c r="J11" s="6" t="s">
        <v>319</v>
      </c>
      <c r="K11" s="6" t="s">
        <v>1162</v>
      </c>
      <c r="L11" s="7">
        <f aca="true" t="shared" si="0" ref="L11:L17">SUM(M11:T11)</f>
        <v>5.779999999999999</v>
      </c>
      <c r="M11" s="1">
        <f>(5680*50/100)/1000*D11</f>
        <v>2.84</v>
      </c>
      <c r="N11" s="1">
        <f>(5680*50/100)/1000*D11</f>
        <v>2.84</v>
      </c>
      <c r="O11" s="1"/>
      <c r="P11" s="1"/>
      <c r="Q11" s="1">
        <v>0.1</v>
      </c>
      <c r="R11" s="1"/>
      <c r="S11" s="1"/>
      <c r="T11" s="1"/>
      <c r="U11" s="1"/>
    </row>
    <row r="12" spans="1:21" ht="14.25" customHeight="1">
      <c r="A12" s="2">
        <v>2</v>
      </c>
      <c r="B12" s="8">
        <v>33</v>
      </c>
      <c r="C12" s="6" t="s">
        <v>828</v>
      </c>
      <c r="D12" s="9">
        <v>1</v>
      </c>
      <c r="E12" s="6" t="s">
        <v>260</v>
      </c>
      <c r="F12" s="6" t="s">
        <v>292</v>
      </c>
      <c r="G12" s="6" t="s">
        <v>357</v>
      </c>
      <c r="H12" s="4" t="s">
        <v>358</v>
      </c>
      <c r="I12" s="4" t="s">
        <v>692</v>
      </c>
      <c r="J12" s="6" t="s">
        <v>319</v>
      </c>
      <c r="K12" s="6" t="s">
        <v>905</v>
      </c>
      <c r="L12" s="7">
        <f t="shared" si="0"/>
        <v>5.779999999999999</v>
      </c>
      <c r="M12" s="1">
        <f>(5680*50/100)/1000*D12</f>
        <v>2.84</v>
      </c>
      <c r="N12" s="1">
        <f>(5680*50/100)/1000*D12</f>
        <v>2.84</v>
      </c>
      <c r="O12" s="1"/>
      <c r="P12" s="1">
        <v>0.1</v>
      </c>
      <c r="Q12" s="1"/>
      <c r="R12" s="1"/>
      <c r="S12" s="1"/>
      <c r="T12" s="1"/>
      <c r="U12" s="1"/>
    </row>
    <row r="13" spans="1:21" ht="15">
      <c r="A13" s="2">
        <v>3</v>
      </c>
      <c r="B13" s="8">
        <v>39</v>
      </c>
      <c r="C13" s="1078" t="s">
        <v>1163</v>
      </c>
      <c r="D13" s="9">
        <v>1</v>
      </c>
      <c r="E13" s="6" t="s">
        <v>260</v>
      </c>
      <c r="F13" s="6" t="s">
        <v>292</v>
      </c>
      <c r="G13" s="6" t="s">
        <v>357</v>
      </c>
      <c r="H13" s="4" t="s">
        <v>358</v>
      </c>
      <c r="I13" s="4" t="s">
        <v>692</v>
      </c>
      <c r="J13" s="6" t="s">
        <v>319</v>
      </c>
      <c r="K13" s="6" t="s">
        <v>905</v>
      </c>
      <c r="L13" s="7">
        <f t="shared" si="0"/>
        <v>5.779999999999999</v>
      </c>
      <c r="M13" s="1">
        <f>(5680*50/100)/1000*D13</f>
        <v>2.84</v>
      </c>
      <c r="N13" s="1">
        <f>(5680*50/100)/1000*D13</f>
        <v>2.84</v>
      </c>
      <c r="O13" s="1"/>
      <c r="P13" s="1">
        <v>0.1</v>
      </c>
      <c r="Q13" s="1"/>
      <c r="R13" s="1"/>
      <c r="S13" s="1"/>
      <c r="T13" s="1"/>
      <c r="U13" s="1"/>
    </row>
    <row r="14" spans="1:21" ht="15">
      <c r="A14" s="2">
        <v>4</v>
      </c>
      <c r="B14" s="8">
        <v>46</v>
      </c>
      <c r="C14" s="6" t="s">
        <v>272</v>
      </c>
      <c r="D14" s="9">
        <v>0.9</v>
      </c>
      <c r="E14" s="6" t="s">
        <v>260</v>
      </c>
      <c r="F14" s="6" t="s">
        <v>292</v>
      </c>
      <c r="G14" s="6" t="s">
        <v>357</v>
      </c>
      <c r="H14" s="4" t="s">
        <v>358</v>
      </c>
      <c r="I14" s="4" t="s">
        <v>692</v>
      </c>
      <c r="J14" s="6" t="s">
        <v>319</v>
      </c>
      <c r="K14" s="6" t="s">
        <v>2066</v>
      </c>
      <c r="L14" s="7">
        <f t="shared" si="0"/>
        <v>5.212</v>
      </c>
      <c r="M14" s="1">
        <f>(5680*67/100)/1000*D14</f>
        <v>3.42504</v>
      </c>
      <c r="N14" s="1">
        <f>(5680*33/100)/1000*D14</f>
        <v>1.68696</v>
      </c>
      <c r="O14" s="1"/>
      <c r="P14" s="1">
        <v>0.05</v>
      </c>
      <c r="Q14" s="1">
        <v>0.05</v>
      </c>
      <c r="R14" s="1"/>
      <c r="S14" s="1"/>
      <c r="T14" s="1"/>
      <c r="U14" s="1"/>
    </row>
    <row r="15" spans="1:21" ht="15">
      <c r="A15" s="2">
        <v>5</v>
      </c>
      <c r="B15" s="8">
        <v>54</v>
      </c>
      <c r="C15" s="6" t="s">
        <v>1164</v>
      </c>
      <c r="D15" s="9">
        <v>0.9</v>
      </c>
      <c r="E15" s="6" t="s">
        <v>260</v>
      </c>
      <c r="F15" s="6" t="s">
        <v>292</v>
      </c>
      <c r="G15" s="6" t="s">
        <v>357</v>
      </c>
      <c r="H15" s="4" t="s">
        <v>358</v>
      </c>
      <c r="I15" s="4" t="s">
        <v>692</v>
      </c>
      <c r="J15" s="6" t="s">
        <v>319</v>
      </c>
      <c r="K15" s="6" t="s">
        <v>1165</v>
      </c>
      <c r="L15" s="7">
        <f t="shared" si="0"/>
        <v>5.212</v>
      </c>
      <c r="M15" s="1">
        <f>(5680*50/100)/1000*D15</f>
        <v>2.556</v>
      </c>
      <c r="N15" s="1">
        <f>(5680*50/100)/1000*D15</f>
        <v>2.556</v>
      </c>
      <c r="O15" s="1"/>
      <c r="P15" s="1"/>
      <c r="Q15" s="1"/>
      <c r="R15" s="1">
        <v>0.1</v>
      </c>
      <c r="S15" s="1"/>
      <c r="T15" s="1"/>
      <c r="U15" s="1"/>
    </row>
    <row r="16" spans="1:21" ht="15">
      <c r="A16" s="2">
        <v>6</v>
      </c>
      <c r="B16" s="8">
        <v>54</v>
      </c>
      <c r="C16" s="6" t="s">
        <v>857</v>
      </c>
      <c r="D16" s="9">
        <v>1</v>
      </c>
      <c r="E16" s="6" t="s">
        <v>260</v>
      </c>
      <c r="F16" s="6" t="s">
        <v>292</v>
      </c>
      <c r="G16" s="6" t="s">
        <v>357</v>
      </c>
      <c r="H16" s="4" t="s">
        <v>358</v>
      </c>
      <c r="I16" s="4" t="s">
        <v>692</v>
      </c>
      <c r="J16" s="6" t="s">
        <v>319</v>
      </c>
      <c r="K16" s="6" t="s">
        <v>1172</v>
      </c>
      <c r="L16" s="7">
        <f t="shared" si="0"/>
        <v>5.68</v>
      </c>
      <c r="M16" s="1">
        <f>(5680*67/100)/1000*D16</f>
        <v>3.8056</v>
      </c>
      <c r="N16" s="1">
        <f>(5680*33/100)/1000*D16</f>
        <v>1.8744</v>
      </c>
      <c r="O16" s="1"/>
      <c r="P16" s="1"/>
      <c r="Q16" s="1"/>
      <c r="R16" s="1"/>
      <c r="S16" s="1"/>
      <c r="T16" s="1"/>
      <c r="U16" s="1"/>
    </row>
    <row r="17" spans="1:21" ht="15">
      <c r="A17" s="2">
        <v>7</v>
      </c>
      <c r="B17" s="8">
        <v>7</v>
      </c>
      <c r="C17" s="6" t="s">
        <v>848</v>
      </c>
      <c r="D17" s="9">
        <v>0.8</v>
      </c>
      <c r="E17" s="6" t="s">
        <v>313</v>
      </c>
      <c r="F17" s="6" t="s">
        <v>304</v>
      </c>
      <c r="G17" s="6" t="s">
        <v>357</v>
      </c>
      <c r="H17" s="4" t="s">
        <v>358</v>
      </c>
      <c r="I17" s="4" t="s">
        <v>692</v>
      </c>
      <c r="J17" s="6" t="s">
        <v>363</v>
      </c>
      <c r="K17" s="6" t="s">
        <v>316</v>
      </c>
      <c r="L17" s="7">
        <f t="shared" si="0"/>
        <v>2.664</v>
      </c>
      <c r="M17" s="19"/>
      <c r="N17" s="19">
        <f>3.33*D17</f>
        <v>2.664</v>
      </c>
      <c r="O17" s="19"/>
      <c r="P17" s="19"/>
      <c r="Q17" s="1"/>
      <c r="R17" s="1"/>
      <c r="S17" s="1"/>
      <c r="T17" s="1"/>
      <c r="U17" s="1"/>
    </row>
    <row r="18" spans="1:21" ht="15">
      <c r="A18" s="122" t="s">
        <v>249</v>
      </c>
      <c r="B18" s="123"/>
      <c r="C18" s="6"/>
      <c r="D18" s="2123">
        <f>SUM(D11:D17)</f>
        <v>6.6</v>
      </c>
      <c r="E18" s="9"/>
      <c r="F18" s="9"/>
      <c r="G18" s="9"/>
      <c r="H18" s="9"/>
      <c r="I18" s="9"/>
      <c r="J18" s="9"/>
      <c r="K18" s="9"/>
      <c r="L18" s="2124">
        <f>SUM(L11:L17)</f>
        <v>36.108</v>
      </c>
      <c r="M18" s="2124">
        <f aca="true" t="shared" si="1" ref="M18:U18">SUM(M11:M17)</f>
        <v>18.30664</v>
      </c>
      <c r="N18" s="2124">
        <f t="shared" si="1"/>
        <v>17.30136</v>
      </c>
      <c r="O18" s="2124">
        <f t="shared" si="1"/>
        <v>0</v>
      </c>
      <c r="P18" s="2124">
        <f t="shared" si="1"/>
        <v>0.25</v>
      </c>
      <c r="Q18" s="2124">
        <f t="shared" si="1"/>
        <v>0.15000000000000002</v>
      </c>
      <c r="R18" s="2124">
        <f t="shared" si="1"/>
        <v>0.1</v>
      </c>
      <c r="S18" s="2124">
        <f t="shared" si="1"/>
        <v>0</v>
      </c>
      <c r="T18" s="2124">
        <f t="shared" si="1"/>
        <v>0</v>
      </c>
      <c r="U18" s="2124">
        <f t="shared" si="1"/>
        <v>0</v>
      </c>
    </row>
    <row r="19" spans="1:21" ht="14.25">
      <c r="A19" s="2125" t="s">
        <v>2067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5"/>
    </row>
    <row r="20" spans="1:21" ht="15">
      <c r="A20" s="10">
        <v>1</v>
      </c>
      <c r="B20" s="11">
        <v>30</v>
      </c>
      <c r="C20" s="12" t="s">
        <v>899</v>
      </c>
      <c r="D20" s="13">
        <v>0.6</v>
      </c>
      <c r="E20" s="14" t="s">
        <v>260</v>
      </c>
      <c r="F20" s="12" t="s">
        <v>292</v>
      </c>
      <c r="G20" s="12" t="s">
        <v>357</v>
      </c>
      <c r="H20" s="14" t="s">
        <v>358</v>
      </c>
      <c r="I20" s="4" t="s">
        <v>692</v>
      </c>
      <c r="J20" s="12" t="s">
        <v>319</v>
      </c>
      <c r="K20" s="6" t="s">
        <v>905</v>
      </c>
      <c r="L20" s="15">
        <f>SUM(M20:T20)</f>
        <v>3.4579999999999997</v>
      </c>
      <c r="M20" s="1">
        <f>(5680*50/100)/1000*D20</f>
        <v>1.704</v>
      </c>
      <c r="N20" s="1">
        <f>(5680*50/100)/1000*D20</f>
        <v>1.704</v>
      </c>
      <c r="O20" s="17"/>
      <c r="P20" s="17">
        <v>0.05</v>
      </c>
      <c r="Q20" s="17"/>
      <c r="R20" s="17"/>
      <c r="S20" s="17"/>
      <c r="T20" s="17"/>
      <c r="U20" s="17"/>
    </row>
    <row r="21" spans="1:21" ht="15">
      <c r="A21" s="10">
        <v>2</v>
      </c>
      <c r="B21" s="11">
        <v>41</v>
      </c>
      <c r="C21" s="12" t="s">
        <v>861</v>
      </c>
      <c r="D21" s="13">
        <v>1</v>
      </c>
      <c r="E21" s="14" t="s">
        <v>260</v>
      </c>
      <c r="F21" s="12" t="s">
        <v>298</v>
      </c>
      <c r="G21" s="12" t="s">
        <v>357</v>
      </c>
      <c r="H21" s="14" t="s">
        <v>358</v>
      </c>
      <c r="I21" s="4" t="s">
        <v>692</v>
      </c>
      <c r="J21" s="12" t="s">
        <v>319</v>
      </c>
      <c r="K21" s="6" t="s">
        <v>1166</v>
      </c>
      <c r="L21" s="15">
        <f aca="true" t="shared" si="2" ref="L21:L30">SUM(M21:T21)</f>
        <v>5.9799999999999995</v>
      </c>
      <c r="M21" s="1">
        <f aca="true" t="shared" si="3" ref="M21:M27">(5680*67/100)/1000*D21</f>
        <v>3.8056</v>
      </c>
      <c r="N21" s="1">
        <f aca="true" t="shared" si="4" ref="N21:N27">(5680*33/100)/1000*D21</f>
        <v>1.8744</v>
      </c>
      <c r="O21" s="17">
        <v>0.3</v>
      </c>
      <c r="P21" s="17"/>
      <c r="Q21" s="17"/>
      <c r="R21" s="17"/>
      <c r="S21" s="17"/>
      <c r="T21" s="17"/>
      <c r="U21" s="17"/>
    </row>
    <row r="22" spans="1:21" ht="15">
      <c r="A22" s="10">
        <v>3</v>
      </c>
      <c r="B22" s="11">
        <v>51</v>
      </c>
      <c r="C22" s="12" t="s">
        <v>269</v>
      </c>
      <c r="D22" s="13">
        <v>0.7</v>
      </c>
      <c r="E22" s="14" t="s">
        <v>260</v>
      </c>
      <c r="F22" s="12" t="s">
        <v>298</v>
      </c>
      <c r="G22" s="12" t="s">
        <v>357</v>
      </c>
      <c r="H22" s="14" t="s">
        <v>358</v>
      </c>
      <c r="I22" s="4" t="s">
        <v>692</v>
      </c>
      <c r="J22" s="12" t="s">
        <v>319</v>
      </c>
      <c r="K22" s="6" t="s">
        <v>1167</v>
      </c>
      <c r="L22" s="15">
        <f t="shared" si="2"/>
        <v>3.976</v>
      </c>
      <c r="M22" s="1">
        <f t="shared" si="3"/>
        <v>2.66392</v>
      </c>
      <c r="N22" s="1">
        <f t="shared" si="4"/>
        <v>1.31208</v>
      </c>
      <c r="O22" s="17"/>
      <c r="P22" s="17"/>
      <c r="Q22" s="17"/>
      <c r="R22" s="17"/>
      <c r="S22" s="17"/>
      <c r="T22" s="17"/>
      <c r="U22" s="17"/>
    </row>
    <row r="23" spans="1:21" ht="15">
      <c r="A23" s="10">
        <v>4</v>
      </c>
      <c r="B23" s="11">
        <v>57</v>
      </c>
      <c r="C23" s="12" t="s">
        <v>318</v>
      </c>
      <c r="D23" s="13">
        <v>1</v>
      </c>
      <c r="E23" s="14" t="s">
        <v>260</v>
      </c>
      <c r="F23" s="12" t="s">
        <v>335</v>
      </c>
      <c r="G23" s="12" t="s">
        <v>357</v>
      </c>
      <c r="H23" s="14" t="s">
        <v>358</v>
      </c>
      <c r="I23" s="4" t="s">
        <v>692</v>
      </c>
      <c r="J23" s="12" t="s">
        <v>319</v>
      </c>
      <c r="K23" s="6" t="s">
        <v>1174</v>
      </c>
      <c r="L23" s="15">
        <f t="shared" si="2"/>
        <v>5.779999999999999</v>
      </c>
      <c r="M23" s="1">
        <f t="shared" si="3"/>
        <v>3.8056</v>
      </c>
      <c r="N23" s="1">
        <f t="shared" si="4"/>
        <v>1.8744</v>
      </c>
      <c r="O23" s="17"/>
      <c r="P23" s="17">
        <v>0.1</v>
      </c>
      <c r="Q23" s="17"/>
      <c r="R23" s="17"/>
      <c r="S23" s="17"/>
      <c r="T23" s="17"/>
      <c r="U23" s="17"/>
    </row>
    <row r="24" spans="1:21" ht="15">
      <c r="A24" s="10">
        <v>5</v>
      </c>
      <c r="B24" s="11">
        <v>57</v>
      </c>
      <c r="C24" s="12" t="s">
        <v>365</v>
      </c>
      <c r="D24" s="13">
        <v>1</v>
      </c>
      <c r="E24" s="14" t="s">
        <v>260</v>
      </c>
      <c r="F24" s="12" t="s">
        <v>299</v>
      </c>
      <c r="G24" s="12" t="s">
        <v>357</v>
      </c>
      <c r="H24" s="14" t="s">
        <v>358</v>
      </c>
      <c r="I24" s="4" t="s">
        <v>692</v>
      </c>
      <c r="J24" s="12" t="s">
        <v>319</v>
      </c>
      <c r="K24" s="6" t="s">
        <v>1167</v>
      </c>
      <c r="L24" s="15">
        <f>SUM(M24:T24)</f>
        <v>5.68</v>
      </c>
      <c r="M24" s="1">
        <f t="shared" si="3"/>
        <v>3.8056</v>
      </c>
      <c r="N24" s="1">
        <f t="shared" si="4"/>
        <v>1.8744</v>
      </c>
      <c r="O24" s="17"/>
      <c r="P24" s="17"/>
      <c r="Q24" s="17"/>
      <c r="R24" s="17"/>
      <c r="S24" s="17"/>
      <c r="T24" s="17"/>
      <c r="U24" s="17"/>
    </row>
    <row r="25" spans="1:21" ht="15">
      <c r="A25" s="10">
        <v>6</v>
      </c>
      <c r="B25" s="11">
        <v>57</v>
      </c>
      <c r="C25" s="12" t="s">
        <v>310</v>
      </c>
      <c r="D25" s="13">
        <v>1</v>
      </c>
      <c r="E25" s="14" t="s">
        <v>260</v>
      </c>
      <c r="F25" s="12" t="s">
        <v>292</v>
      </c>
      <c r="G25" s="12" t="s">
        <v>357</v>
      </c>
      <c r="H25" s="14" t="s">
        <v>358</v>
      </c>
      <c r="I25" s="4" t="s">
        <v>692</v>
      </c>
      <c r="J25" s="12" t="s">
        <v>319</v>
      </c>
      <c r="K25" s="6" t="s">
        <v>1167</v>
      </c>
      <c r="L25" s="15">
        <f t="shared" si="2"/>
        <v>5.68</v>
      </c>
      <c r="M25" s="1">
        <f t="shared" si="3"/>
        <v>3.8056</v>
      </c>
      <c r="N25" s="1">
        <f t="shared" si="4"/>
        <v>1.8744</v>
      </c>
      <c r="O25" s="17"/>
      <c r="P25" s="17"/>
      <c r="Q25" s="17"/>
      <c r="R25" s="17"/>
      <c r="S25" s="17"/>
      <c r="T25" s="17"/>
      <c r="U25" s="17"/>
    </row>
    <row r="26" spans="1:21" ht="15">
      <c r="A26" s="10">
        <v>7</v>
      </c>
      <c r="B26" s="11">
        <v>58</v>
      </c>
      <c r="C26" s="12" t="s">
        <v>932</v>
      </c>
      <c r="D26" s="13">
        <v>0.9</v>
      </c>
      <c r="E26" s="14" t="s">
        <v>260</v>
      </c>
      <c r="F26" s="12" t="s">
        <v>292</v>
      </c>
      <c r="G26" s="12" t="s">
        <v>357</v>
      </c>
      <c r="H26" s="14" t="s">
        <v>398</v>
      </c>
      <c r="I26" s="4" t="s">
        <v>692</v>
      </c>
      <c r="J26" s="12" t="s">
        <v>319</v>
      </c>
      <c r="K26" s="6" t="s">
        <v>1168</v>
      </c>
      <c r="L26" s="15">
        <f t="shared" si="2"/>
        <v>5.262</v>
      </c>
      <c r="M26" s="1">
        <f t="shared" si="3"/>
        <v>3.42504</v>
      </c>
      <c r="N26" s="1">
        <f t="shared" si="4"/>
        <v>1.68696</v>
      </c>
      <c r="O26" s="17">
        <v>0.1</v>
      </c>
      <c r="P26" s="17">
        <v>0.05</v>
      </c>
      <c r="Q26" s="17"/>
      <c r="R26" s="17"/>
      <c r="S26" s="17"/>
      <c r="T26" s="17"/>
      <c r="U26" s="17"/>
    </row>
    <row r="27" spans="1:21" ht="15">
      <c r="A27" s="10">
        <v>8</v>
      </c>
      <c r="B27" s="11">
        <v>59</v>
      </c>
      <c r="C27" s="12" t="s">
        <v>1169</v>
      </c>
      <c r="D27" s="13">
        <v>0.9</v>
      </c>
      <c r="E27" s="14" t="s">
        <v>260</v>
      </c>
      <c r="F27" s="12" t="s">
        <v>292</v>
      </c>
      <c r="G27" s="12" t="s">
        <v>357</v>
      </c>
      <c r="H27" s="14" t="s">
        <v>398</v>
      </c>
      <c r="I27" s="4" t="s">
        <v>692</v>
      </c>
      <c r="J27" s="12" t="s">
        <v>319</v>
      </c>
      <c r="K27" s="6" t="s">
        <v>1167</v>
      </c>
      <c r="L27" s="15">
        <f t="shared" si="2"/>
        <v>5.112</v>
      </c>
      <c r="M27" s="1">
        <f t="shared" si="3"/>
        <v>3.42504</v>
      </c>
      <c r="N27" s="1">
        <f t="shared" si="4"/>
        <v>1.68696</v>
      </c>
      <c r="O27" s="17"/>
      <c r="P27" s="17"/>
      <c r="Q27" s="17"/>
      <c r="R27" s="17"/>
      <c r="S27" s="17"/>
      <c r="T27" s="17"/>
      <c r="U27" s="17"/>
    </row>
    <row r="28" spans="1:21" ht="15">
      <c r="A28" s="10">
        <v>9</v>
      </c>
      <c r="B28" s="11">
        <v>28</v>
      </c>
      <c r="C28" s="12" t="s">
        <v>863</v>
      </c>
      <c r="D28" s="13">
        <v>0.9</v>
      </c>
      <c r="E28" s="14" t="s">
        <v>313</v>
      </c>
      <c r="F28" s="12" t="s">
        <v>292</v>
      </c>
      <c r="G28" s="12" t="s">
        <v>357</v>
      </c>
      <c r="H28" s="14" t="s">
        <v>398</v>
      </c>
      <c r="I28" s="4" t="s">
        <v>692</v>
      </c>
      <c r="J28" s="12" t="s">
        <v>363</v>
      </c>
      <c r="K28" s="1078" t="s">
        <v>757</v>
      </c>
      <c r="L28" s="126">
        <f>SUM(M28:T28)</f>
        <v>2.9970000000000003</v>
      </c>
      <c r="M28" s="1"/>
      <c r="N28" s="1">
        <f>(3330*100/100)/1000*D28</f>
        <v>2.9970000000000003</v>
      </c>
      <c r="O28" s="17"/>
      <c r="P28" s="17"/>
      <c r="Q28" s="17"/>
      <c r="R28" s="17"/>
      <c r="S28" s="17"/>
      <c r="T28" s="17"/>
      <c r="U28" s="17"/>
    </row>
    <row r="29" spans="1:21" ht="15">
      <c r="A29" s="10">
        <v>10</v>
      </c>
      <c r="B29" s="11">
        <v>59</v>
      </c>
      <c r="C29" s="1079" t="s">
        <v>1170</v>
      </c>
      <c r="D29" s="13">
        <v>0.4</v>
      </c>
      <c r="E29" s="14" t="s">
        <v>260</v>
      </c>
      <c r="F29" s="12" t="s">
        <v>292</v>
      </c>
      <c r="G29" s="12" t="s">
        <v>357</v>
      </c>
      <c r="H29" s="14" t="s">
        <v>398</v>
      </c>
      <c r="I29" s="4" t="s">
        <v>692</v>
      </c>
      <c r="J29" s="12" t="s">
        <v>319</v>
      </c>
      <c r="K29" s="6" t="s">
        <v>1167</v>
      </c>
      <c r="L29" s="15">
        <f t="shared" si="2"/>
        <v>2.2720000000000002</v>
      </c>
      <c r="M29" s="1">
        <f>(5680*67/100)/1000*D29</f>
        <v>1.52224</v>
      </c>
      <c r="N29" s="1">
        <f>(5680*33/100)/1000*D29</f>
        <v>0.7497600000000001</v>
      </c>
      <c r="O29" s="17"/>
      <c r="P29" s="17"/>
      <c r="Q29" s="17"/>
      <c r="R29" s="17"/>
      <c r="S29" s="17"/>
      <c r="T29" s="17"/>
      <c r="U29" s="17"/>
    </row>
    <row r="30" spans="1:21" ht="15">
      <c r="A30" s="10">
        <v>11</v>
      </c>
      <c r="B30" s="11">
        <v>1</v>
      </c>
      <c r="C30" s="12" t="s">
        <v>180</v>
      </c>
      <c r="D30" s="13">
        <v>0.8</v>
      </c>
      <c r="E30" s="14" t="s">
        <v>260</v>
      </c>
      <c r="F30" s="12" t="s">
        <v>292</v>
      </c>
      <c r="G30" s="12" t="s">
        <v>357</v>
      </c>
      <c r="H30" s="14" t="s">
        <v>398</v>
      </c>
      <c r="I30" s="4" t="s">
        <v>692</v>
      </c>
      <c r="J30" s="12" t="s">
        <v>319</v>
      </c>
      <c r="K30" s="6" t="s">
        <v>1167</v>
      </c>
      <c r="L30" s="15">
        <f t="shared" si="2"/>
        <v>4.5440000000000005</v>
      </c>
      <c r="M30" s="1">
        <f>(5680*67/100)/1000*D30</f>
        <v>3.04448</v>
      </c>
      <c r="N30" s="1">
        <f>(5680*33/100)/1000*D30</f>
        <v>1.4995200000000002</v>
      </c>
      <c r="O30" s="17"/>
      <c r="P30" s="17"/>
      <c r="Q30" s="17"/>
      <c r="R30" s="17"/>
      <c r="S30" s="17"/>
      <c r="T30" s="17"/>
      <c r="U30" s="17"/>
    </row>
    <row r="31" spans="1:21" ht="15">
      <c r="A31" s="10">
        <v>12</v>
      </c>
      <c r="B31" s="11">
        <v>14</v>
      </c>
      <c r="C31" s="12" t="s">
        <v>928</v>
      </c>
      <c r="D31" s="13">
        <v>0.9</v>
      </c>
      <c r="E31" s="14" t="s">
        <v>260</v>
      </c>
      <c r="F31" s="12" t="s">
        <v>292</v>
      </c>
      <c r="G31" s="12" t="s">
        <v>357</v>
      </c>
      <c r="H31" s="14" t="s">
        <v>358</v>
      </c>
      <c r="I31" s="4" t="s">
        <v>692</v>
      </c>
      <c r="J31" s="12" t="s">
        <v>319</v>
      </c>
      <c r="K31" s="6" t="s">
        <v>1172</v>
      </c>
      <c r="L31" s="15">
        <f>SUM(M31:T31)</f>
        <v>5.112</v>
      </c>
      <c r="M31" s="1">
        <f>(5680*67/100)/1000*D31</f>
        <v>3.42504</v>
      </c>
      <c r="N31" s="1">
        <f>(5680*33/100)/1000*D31</f>
        <v>1.68696</v>
      </c>
      <c r="O31" s="17"/>
      <c r="P31" s="17"/>
      <c r="Q31" s="17"/>
      <c r="R31" s="17"/>
      <c r="S31" s="17"/>
      <c r="T31" s="17"/>
      <c r="U31" s="17"/>
    </row>
    <row r="32" spans="1:21" ht="15">
      <c r="A32" s="10">
        <v>13</v>
      </c>
      <c r="B32" s="11">
        <v>29</v>
      </c>
      <c r="C32" s="12" t="s">
        <v>907</v>
      </c>
      <c r="D32" s="13">
        <v>1</v>
      </c>
      <c r="E32" s="14" t="s">
        <v>260</v>
      </c>
      <c r="F32" s="12" t="s">
        <v>292</v>
      </c>
      <c r="G32" s="12" t="s">
        <v>357</v>
      </c>
      <c r="H32" s="14" t="s">
        <v>358</v>
      </c>
      <c r="I32" s="4" t="s">
        <v>692</v>
      </c>
      <c r="J32" s="12" t="s">
        <v>319</v>
      </c>
      <c r="K32" s="6" t="s">
        <v>1172</v>
      </c>
      <c r="L32" s="15">
        <f>SUM(M32:T32)</f>
        <v>5.68</v>
      </c>
      <c r="M32" s="1">
        <f>(5680*67/100)/1000*D32</f>
        <v>3.8056</v>
      </c>
      <c r="N32" s="1">
        <f>(5680*33/100)/1000*D32</f>
        <v>1.8744</v>
      </c>
      <c r="O32" s="17"/>
      <c r="P32" s="17"/>
      <c r="Q32" s="17"/>
      <c r="R32" s="17"/>
      <c r="S32" s="17"/>
      <c r="T32" s="17"/>
      <c r="U32" s="17"/>
    </row>
    <row r="33" spans="1:21" ht="15">
      <c r="A33" s="122" t="s">
        <v>249</v>
      </c>
      <c r="B33" s="127"/>
      <c r="C33" s="30"/>
      <c r="D33" s="2126">
        <f>SUM(D20:D32)</f>
        <v>11.100000000000001</v>
      </c>
      <c r="E33" s="31"/>
      <c r="F33" s="31"/>
      <c r="G33" s="31"/>
      <c r="H33" s="31"/>
      <c r="I33" s="31"/>
      <c r="J33" s="31"/>
      <c r="K33" s="31"/>
      <c r="L33" s="2127">
        <f>SUM(L20:L32)</f>
        <v>61.533</v>
      </c>
      <c r="M33" s="2127">
        <f>SUM(M20:M32)</f>
        <v>38.237759999999994</v>
      </c>
      <c r="N33" s="2127">
        <f>SUM(N20:N32)</f>
        <v>22.69524</v>
      </c>
      <c r="O33" s="2127">
        <f aca="true" t="shared" si="5" ref="O33:U33">SUM(O20:O31)</f>
        <v>0.4</v>
      </c>
      <c r="P33" s="2127">
        <f t="shared" si="5"/>
        <v>0.2</v>
      </c>
      <c r="Q33" s="2127">
        <f t="shared" si="5"/>
        <v>0</v>
      </c>
      <c r="R33" s="2127">
        <f t="shared" si="5"/>
        <v>0</v>
      </c>
      <c r="S33" s="2127">
        <f t="shared" si="5"/>
        <v>0</v>
      </c>
      <c r="T33" s="2127">
        <f t="shared" si="5"/>
        <v>0</v>
      </c>
      <c r="U33" s="2127">
        <f t="shared" si="5"/>
        <v>0</v>
      </c>
    </row>
    <row r="34" spans="1:21" ht="14.25">
      <c r="A34" s="2125" t="s">
        <v>366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5"/>
    </row>
    <row r="35" spans="1:21" ht="15">
      <c r="A35" s="801">
        <v>1</v>
      </c>
      <c r="B35" s="802">
        <v>9</v>
      </c>
      <c r="C35" s="803" t="s">
        <v>906</v>
      </c>
      <c r="D35" s="804">
        <v>1</v>
      </c>
      <c r="E35" s="805" t="s">
        <v>260</v>
      </c>
      <c r="F35" s="803" t="s">
        <v>292</v>
      </c>
      <c r="G35" s="803" t="s">
        <v>357</v>
      </c>
      <c r="H35" s="805" t="s">
        <v>358</v>
      </c>
      <c r="I35" s="806" t="s">
        <v>692</v>
      </c>
      <c r="J35" s="803" t="s">
        <v>319</v>
      </c>
      <c r="K35" s="803" t="s">
        <v>1172</v>
      </c>
      <c r="L35" s="126">
        <f>SUM(M35:U35)</f>
        <v>5.68</v>
      </c>
      <c r="M35" s="1">
        <f>(5680*67/100)/1000*D35</f>
        <v>3.8056</v>
      </c>
      <c r="N35" s="1">
        <f>(5680*33/100)/1000*D35</f>
        <v>1.8744</v>
      </c>
      <c r="O35" s="17"/>
      <c r="P35" s="17"/>
      <c r="Q35" s="17"/>
      <c r="R35" s="17"/>
      <c r="S35" s="17"/>
      <c r="T35" s="17"/>
      <c r="U35" s="17"/>
    </row>
    <row r="36" spans="1:21" ht="15">
      <c r="A36" s="801">
        <v>2</v>
      </c>
      <c r="B36" s="802">
        <v>9</v>
      </c>
      <c r="C36" s="803" t="s">
        <v>829</v>
      </c>
      <c r="D36" s="804">
        <v>1</v>
      </c>
      <c r="E36" s="805" t="s">
        <v>260</v>
      </c>
      <c r="F36" s="803" t="s">
        <v>292</v>
      </c>
      <c r="G36" s="803" t="s">
        <v>357</v>
      </c>
      <c r="H36" s="805" t="s">
        <v>358</v>
      </c>
      <c r="I36" s="806" t="s">
        <v>692</v>
      </c>
      <c r="J36" s="803" t="s">
        <v>319</v>
      </c>
      <c r="K36" s="803" t="s">
        <v>1172</v>
      </c>
      <c r="L36" s="126">
        <f aca="true" t="shared" si="6" ref="L36:L48">SUM(M36:U36)</f>
        <v>5.68</v>
      </c>
      <c r="M36" s="1">
        <f aca="true" t="shared" si="7" ref="M36:M43">(5680*67/100)/1000*D36</f>
        <v>3.8056</v>
      </c>
      <c r="N36" s="1">
        <f aca="true" t="shared" si="8" ref="N36:N43">(5680*33/100)/1000*D36</f>
        <v>1.8744</v>
      </c>
      <c r="O36" s="17"/>
      <c r="P36" s="17"/>
      <c r="Q36" s="17"/>
      <c r="R36" s="17"/>
      <c r="S36" s="17"/>
      <c r="T36" s="17"/>
      <c r="U36" s="17"/>
    </row>
    <row r="37" spans="1:21" ht="15">
      <c r="A37" s="801">
        <v>3</v>
      </c>
      <c r="B37" s="802">
        <v>11</v>
      </c>
      <c r="C37" s="803" t="s">
        <v>1173</v>
      </c>
      <c r="D37" s="804">
        <v>0.8</v>
      </c>
      <c r="E37" s="805" t="s">
        <v>260</v>
      </c>
      <c r="F37" s="803" t="s">
        <v>292</v>
      </c>
      <c r="G37" s="803" t="s">
        <v>357</v>
      </c>
      <c r="H37" s="805" t="s">
        <v>358</v>
      </c>
      <c r="I37" s="806" t="s">
        <v>692</v>
      </c>
      <c r="J37" s="803" t="s">
        <v>319</v>
      </c>
      <c r="K37" s="803" t="s">
        <v>1172</v>
      </c>
      <c r="L37" s="126">
        <f t="shared" si="6"/>
        <v>4.5440000000000005</v>
      </c>
      <c r="M37" s="1">
        <f t="shared" si="7"/>
        <v>3.04448</v>
      </c>
      <c r="N37" s="1">
        <f t="shared" si="8"/>
        <v>1.4995200000000002</v>
      </c>
      <c r="O37" s="17"/>
      <c r="P37" s="17"/>
      <c r="Q37" s="17"/>
      <c r="R37" s="17"/>
      <c r="S37" s="17"/>
      <c r="T37" s="17"/>
      <c r="U37" s="17"/>
    </row>
    <row r="38" spans="1:21" ht="15">
      <c r="A38" s="801">
        <v>4</v>
      </c>
      <c r="B38" s="802">
        <v>19</v>
      </c>
      <c r="C38" s="803" t="s">
        <v>928</v>
      </c>
      <c r="D38" s="804">
        <v>1</v>
      </c>
      <c r="E38" s="805" t="s">
        <v>260</v>
      </c>
      <c r="F38" s="803" t="s">
        <v>292</v>
      </c>
      <c r="G38" s="803" t="s">
        <v>357</v>
      </c>
      <c r="H38" s="805" t="s">
        <v>358</v>
      </c>
      <c r="I38" s="806" t="s">
        <v>692</v>
      </c>
      <c r="J38" s="803" t="s">
        <v>319</v>
      </c>
      <c r="K38" s="6" t="s">
        <v>898</v>
      </c>
      <c r="L38" s="126">
        <f t="shared" si="6"/>
        <v>5.68</v>
      </c>
      <c r="M38" s="1">
        <f t="shared" si="7"/>
        <v>3.8056</v>
      </c>
      <c r="N38" s="1">
        <f t="shared" si="8"/>
        <v>1.8744</v>
      </c>
      <c r="O38" s="17"/>
      <c r="P38" s="17"/>
      <c r="Q38" s="17"/>
      <c r="R38" s="17"/>
      <c r="S38" s="17"/>
      <c r="T38" s="17"/>
      <c r="U38" s="17"/>
    </row>
    <row r="39" spans="1:21" ht="15">
      <c r="A39" s="801">
        <v>5</v>
      </c>
      <c r="B39" s="802">
        <v>21</v>
      </c>
      <c r="C39" s="803" t="s">
        <v>897</v>
      </c>
      <c r="D39" s="804">
        <v>1</v>
      </c>
      <c r="E39" s="805" t="s">
        <v>260</v>
      </c>
      <c r="F39" s="803" t="s">
        <v>292</v>
      </c>
      <c r="G39" s="803" t="s">
        <v>357</v>
      </c>
      <c r="H39" s="805" t="s">
        <v>358</v>
      </c>
      <c r="I39" s="806" t="s">
        <v>692</v>
      </c>
      <c r="J39" s="803" t="s">
        <v>319</v>
      </c>
      <c r="K39" s="6" t="s">
        <v>2068</v>
      </c>
      <c r="L39" s="126">
        <f t="shared" si="6"/>
        <v>5.83</v>
      </c>
      <c r="M39" s="1">
        <f t="shared" si="7"/>
        <v>3.8056</v>
      </c>
      <c r="N39" s="1">
        <f t="shared" si="8"/>
        <v>1.8744</v>
      </c>
      <c r="O39" s="17"/>
      <c r="P39" s="17">
        <v>0.15</v>
      </c>
      <c r="Q39" s="17"/>
      <c r="R39" s="17"/>
      <c r="S39" s="17"/>
      <c r="T39" s="17"/>
      <c r="U39" s="17"/>
    </row>
    <row r="40" spans="1:21" ht="15">
      <c r="A40" s="801">
        <v>6</v>
      </c>
      <c r="B40" s="802">
        <v>22</v>
      </c>
      <c r="C40" s="803" t="s">
        <v>876</v>
      </c>
      <c r="D40" s="804">
        <v>0.9</v>
      </c>
      <c r="E40" s="805" t="s">
        <v>260</v>
      </c>
      <c r="F40" s="803" t="s">
        <v>292</v>
      </c>
      <c r="G40" s="803" t="s">
        <v>357</v>
      </c>
      <c r="H40" s="805" t="s">
        <v>358</v>
      </c>
      <c r="I40" s="806" t="s">
        <v>692</v>
      </c>
      <c r="J40" s="803" t="s">
        <v>319</v>
      </c>
      <c r="K40" s="6" t="s">
        <v>1162</v>
      </c>
      <c r="L40" s="126">
        <f t="shared" si="6"/>
        <v>5.212</v>
      </c>
      <c r="M40" s="1">
        <f>(5680*50/100)/1000*D40</f>
        <v>2.556</v>
      </c>
      <c r="N40" s="1">
        <f>(5680*50/100)/1000*D40</f>
        <v>2.556</v>
      </c>
      <c r="O40" s="17"/>
      <c r="P40" s="17"/>
      <c r="Q40" s="17">
        <v>0.1</v>
      </c>
      <c r="R40" s="17"/>
      <c r="S40" s="17"/>
      <c r="T40" s="17"/>
      <c r="U40" s="17"/>
    </row>
    <row r="41" spans="1:21" ht="15">
      <c r="A41" s="801">
        <v>7</v>
      </c>
      <c r="B41" s="802">
        <v>22</v>
      </c>
      <c r="C41" s="803" t="s">
        <v>903</v>
      </c>
      <c r="D41" s="804">
        <v>0.9</v>
      </c>
      <c r="E41" s="805" t="s">
        <v>260</v>
      </c>
      <c r="F41" s="803" t="s">
        <v>292</v>
      </c>
      <c r="G41" s="803" t="s">
        <v>357</v>
      </c>
      <c r="H41" s="805" t="s">
        <v>358</v>
      </c>
      <c r="I41" s="806" t="s">
        <v>692</v>
      </c>
      <c r="J41" s="803" t="s">
        <v>319</v>
      </c>
      <c r="K41" s="6" t="s">
        <v>905</v>
      </c>
      <c r="L41" s="126">
        <f t="shared" si="6"/>
        <v>5.212</v>
      </c>
      <c r="M41" s="1">
        <f>(5680*50/100)/1000*D41</f>
        <v>2.556</v>
      </c>
      <c r="N41" s="1">
        <f>(5680*50/100)/1000*D41</f>
        <v>2.556</v>
      </c>
      <c r="O41" s="17"/>
      <c r="P41" s="17">
        <v>0.1</v>
      </c>
      <c r="Q41" s="17"/>
      <c r="R41" s="17"/>
      <c r="S41" s="17"/>
      <c r="T41" s="17"/>
      <c r="U41" s="17"/>
    </row>
    <row r="42" spans="1:21" ht="15">
      <c r="A42" s="801">
        <v>8</v>
      </c>
      <c r="B42" s="802">
        <v>23</v>
      </c>
      <c r="C42" s="803" t="s">
        <v>874</v>
      </c>
      <c r="D42" s="804">
        <v>1</v>
      </c>
      <c r="E42" s="805" t="s">
        <v>260</v>
      </c>
      <c r="F42" s="803" t="s">
        <v>292</v>
      </c>
      <c r="G42" s="803" t="s">
        <v>357</v>
      </c>
      <c r="H42" s="805" t="s">
        <v>358</v>
      </c>
      <c r="I42" s="806" t="s">
        <v>692</v>
      </c>
      <c r="J42" s="803" t="s">
        <v>319</v>
      </c>
      <c r="K42" s="803" t="s">
        <v>1172</v>
      </c>
      <c r="L42" s="126">
        <f t="shared" si="6"/>
        <v>5.68</v>
      </c>
      <c r="M42" s="1">
        <f t="shared" si="7"/>
        <v>3.8056</v>
      </c>
      <c r="N42" s="1">
        <f t="shared" si="8"/>
        <v>1.8744</v>
      </c>
      <c r="O42" s="17"/>
      <c r="P42" s="17"/>
      <c r="Q42" s="17"/>
      <c r="R42" s="17"/>
      <c r="S42" s="17"/>
      <c r="T42" s="17"/>
      <c r="U42" s="17"/>
    </row>
    <row r="43" spans="1:21" ht="15">
      <c r="A43" s="801">
        <v>9</v>
      </c>
      <c r="B43" s="802">
        <v>42</v>
      </c>
      <c r="C43" s="803" t="s">
        <v>1175</v>
      </c>
      <c r="D43" s="804">
        <v>1</v>
      </c>
      <c r="E43" s="805" t="s">
        <v>260</v>
      </c>
      <c r="F43" s="803" t="s">
        <v>292</v>
      </c>
      <c r="G43" s="803" t="s">
        <v>357</v>
      </c>
      <c r="H43" s="805" t="s">
        <v>358</v>
      </c>
      <c r="I43" s="806" t="s">
        <v>692</v>
      </c>
      <c r="J43" s="803" t="s">
        <v>319</v>
      </c>
      <c r="K43" s="803" t="s">
        <v>1172</v>
      </c>
      <c r="L43" s="126">
        <f t="shared" si="6"/>
        <v>5.68</v>
      </c>
      <c r="M43" s="1">
        <f t="shared" si="7"/>
        <v>3.8056</v>
      </c>
      <c r="N43" s="1">
        <f t="shared" si="8"/>
        <v>1.8744</v>
      </c>
      <c r="O43" s="2128"/>
      <c r="P43" s="17"/>
      <c r="Q43" s="17"/>
      <c r="R43" s="17"/>
      <c r="S43" s="17"/>
      <c r="T43" s="17"/>
      <c r="U43" s="17"/>
    </row>
    <row r="44" spans="1:21" ht="15">
      <c r="A44" s="801">
        <v>10</v>
      </c>
      <c r="B44" s="802">
        <v>53</v>
      </c>
      <c r="C44" s="803" t="s">
        <v>930</v>
      </c>
      <c r="D44" s="804">
        <v>1</v>
      </c>
      <c r="E44" s="805" t="s">
        <v>313</v>
      </c>
      <c r="F44" s="803" t="s">
        <v>292</v>
      </c>
      <c r="G44" s="803" t="s">
        <v>357</v>
      </c>
      <c r="H44" s="805" t="s">
        <v>358</v>
      </c>
      <c r="I44" s="806" t="s">
        <v>692</v>
      </c>
      <c r="J44" s="803" t="s">
        <v>363</v>
      </c>
      <c r="K44" s="803" t="s">
        <v>2069</v>
      </c>
      <c r="L44" s="126">
        <f t="shared" si="6"/>
        <v>3.73</v>
      </c>
      <c r="M44" s="807"/>
      <c r="N44" s="807">
        <v>3.33</v>
      </c>
      <c r="O44" s="18"/>
      <c r="P44" s="17"/>
      <c r="Q44" s="17"/>
      <c r="R44" s="17">
        <v>0.4</v>
      </c>
      <c r="S44" s="17"/>
      <c r="T44" s="17"/>
      <c r="U44" s="17"/>
    </row>
    <row r="45" spans="1:21" ht="15">
      <c r="A45" s="801">
        <v>11</v>
      </c>
      <c r="B45" s="802">
        <v>49</v>
      </c>
      <c r="C45" s="803" t="s">
        <v>990</v>
      </c>
      <c r="D45" s="804">
        <v>0.9</v>
      </c>
      <c r="E45" s="805" t="s">
        <v>313</v>
      </c>
      <c r="F45" s="803" t="s">
        <v>292</v>
      </c>
      <c r="G45" s="803" t="s">
        <v>357</v>
      </c>
      <c r="H45" s="805" t="s">
        <v>358</v>
      </c>
      <c r="I45" s="806" t="s">
        <v>692</v>
      </c>
      <c r="J45" s="803" t="s">
        <v>363</v>
      </c>
      <c r="K45" s="803" t="s">
        <v>2070</v>
      </c>
      <c r="L45" s="126">
        <f t="shared" si="6"/>
        <v>3.6</v>
      </c>
      <c r="M45" s="807"/>
      <c r="N45" s="807">
        <v>3</v>
      </c>
      <c r="O45" s="18"/>
      <c r="P45" s="17"/>
      <c r="Q45" s="17"/>
      <c r="R45" s="17">
        <v>0.5</v>
      </c>
      <c r="S45" s="17">
        <v>0.1</v>
      </c>
      <c r="T45" s="17"/>
      <c r="U45" s="17"/>
    </row>
    <row r="46" spans="1:21" ht="15">
      <c r="A46" s="801">
        <v>12</v>
      </c>
      <c r="B46" s="802">
        <v>32</v>
      </c>
      <c r="C46" s="803" t="s">
        <v>272</v>
      </c>
      <c r="D46" s="804">
        <v>0.4</v>
      </c>
      <c r="E46" s="805" t="s">
        <v>260</v>
      </c>
      <c r="F46" s="803" t="s">
        <v>292</v>
      </c>
      <c r="G46" s="803" t="s">
        <v>357</v>
      </c>
      <c r="H46" s="805" t="s">
        <v>358</v>
      </c>
      <c r="I46" s="806" t="s">
        <v>692</v>
      </c>
      <c r="J46" s="803" t="s">
        <v>319</v>
      </c>
      <c r="K46" s="803" t="s">
        <v>1172</v>
      </c>
      <c r="L46" s="126">
        <f t="shared" si="6"/>
        <v>2.2720000000000002</v>
      </c>
      <c r="M46" s="1">
        <f>(5680*67/100)/1000*D46</f>
        <v>1.52224</v>
      </c>
      <c r="N46" s="1">
        <f>(5680*33/100)/1000*D46</f>
        <v>0.7497600000000001</v>
      </c>
      <c r="O46" s="18"/>
      <c r="P46" s="17"/>
      <c r="Q46" s="17"/>
      <c r="R46" s="17"/>
      <c r="S46" s="17"/>
      <c r="T46" s="17"/>
      <c r="U46" s="17"/>
    </row>
    <row r="47" spans="1:21" ht="15">
      <c r="A47" s="801">
        <v>13</v>
      </c>
      <c r="B47" s="802">
        <v>11</v>
      </c>
      <c r="C47" s="803" t="s">
        <v>273</v>
      </c>
      <c r="D47" s="804">
        <v>0.4</v>
      </c>
      <c r="E47" s="805" t="s">
        <v>260</v>
      </c>
      <c r="F47" s="803" t="s">
        <v>292</v>
      </c>
      <c r="G47" s="803" t="s">
        <v>357</v>
      </c>
      <c r="H47" s="805" t="s">
        <v>358</v>
      </c>
      <c r="I47" s="806" t="s">
        <v>692</v>
      </c>
      <c r="J47" s="803" t="s">
        <v>319</v>
      </c>
      <c r="K47" s="803" t="s">
        <v>1172</v>
      </c>
      <c r="L47" s="126">
        <f t="shared" si="6"/>
        <v>2.2720000000000002</v>
      </c>
      <c r="M47" s="1">
        <f>(5680*67/100)/1000*D47</f>
        <v>1.52224</v>
      </c>
      <c r="N47" s="1">
        <f>(5680*33/100)/1000*D47</f>
        <v>0.7497600000000001</v>
      </c>
      <c r="O47" s="23"/>
      <c r="P47" s="17"/>
      <c r="Q47" s="17"/>
      <c r="R47" s="17"/>
      <c r="S47" s="17"/>
      <c r="T47" s="17"/>
      <c r="U47" s="17"/>
    </row>
    <row r="48" spans="1:21" ht="15">
      <c r="A48" s="801">
        <v>14</v>
      </c>
      <c r="B48" s="802">
        <v>21</v>
      </c>
      <c r="C48" s="803" t="s">
        <v>988</v>
      </c>
      <c r="D48" s="804">
        <v>0.4</v>
      </c>
      <c r="E48" s="805" t="s">
        <v>260</v>
      </c>
      <c r="F48" s="803" t="s">
        <v>292</v>
      </c>
      <c r="G48" s="803" t="s">
        <v>357</v>
      </c>
      <c r="H48" s="805" t="s">
        <v>358</v>
      </c>
      <c r="I48" s="806" t="s">
        <v>692</v>
      </c>
      <c r="J48" s="803" t="s">
        <v>319</v>
      </c>
      <c r="K48" s="803" t="s">
        <v>1172</v>
      </c>
      <c r="L48" s="126">
        <f t="shared" si="6"/>
        <v>2.2720000000000002</v>
      </c>
      <c r="M48" s="1">
        <f>(5680*67/100)/1000*D48</f>
        <v>1.52224</v>
      </c>
      <c r="N48" s="1">
        <f>(5680*33/100)/1000*D48</f>
        <v>0.7497600000000001</v>
      </c>
      <c r="O48" s="2129"/>
      <c r="P48" s="17"/>
      <c r="Q48" s="17"/>
      <c r="R48" s="17"/>
      <c r="S48" s="17"/>
      <c r="T48" s="17"/>
      <c r="U48" s="17"/>
    </row>
    <row r="49" spans="1:21" ht="15">
      <c r="A49" s="2130" t="s">
        <v>249</v>
      </c>
      <c r="B49" s="2131"/>
      <c r="C49" s="2132"/>
      <c r="D49" s="2133">
        <f>SUM(D35:D48)</f>
        <v>11.700000000000003</v>
      </c>
      <c r="E49" s="2134"/>
      <c r="F49" s="2134"/>
      <c r="G49" s="2134"/>
      <c r="H49" s="2134"/>
      <c r="I49" s="2134"/>
      <c r="J49" s="2134"/>
      <c r="K49" s="2134"/>
      <c r="L49" s="2135">
        <f>SUM(L35:L48)</f>
        <v>63.344</v>
      </c>
      <c r="M49" s="2135">
        <f aca="true" t="shared" si="9" ref="M49:U49">SUM(M35:M48)</f>
        <v>35.556799999999996</v>
      </c>
      <c r="N49" s="2135">
        <f t="shared" si="9"/>
        <v>26.437199999999994</v>
      </c>
      <c r="O49" s="2135">
        <f t="shared" si="9"/>
        <v>0</v>
      </c>
      <c r="P49" s="2135">
        <f t="shared" si="9"/>
        <v>0.25</v>
      </c>
      <c r="Q49" s="2135">
        <f t="shared" si="9"/>
        <v>0.1</v>
      </c>
      <c r="R49" s="2135">
        <f t="shared" si="9"/>
        <v>0.9</v>
      </c>
      <c r="S49" s="2135">
        <f t="shared" si="9"/>
        <v>0.1</v>
      </c>
      <c r="T49" s="2135">
        <f t="shared" si="9"/>
        <v>0</v>
      </c>
      <c r="U49" s="2135">
        <f t="shared" si="9"/>
        <v>0</v>
      </c>
    </row>
    <row r="50" spans="1:21" ht="14.25">
      <c r="A50" s="2125" t="s">
        <v>368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5"/>
    </row>
    <row r="51" spans="1:21" ht="15">
      <c r="A51" s="10">
        <v>1</v>
      </c>
      <c r="B51" s="11">
        <v>26</v>
      </c>
      <c r="C51" s="12" t="s">
        <v>857</v>
      </c>
      <c r="D51" s="13">
        <v>0.9</v>
      </c>
      <c r="E51" s="14" t="s">
        <v>313</v>
      </c>
      <c r="F51" s="12" t="s">
        <v>292</v>
      </c>
      <c r="G51" s="12" t="s">
        <v>357</v>
      </c>
      <c r="H51" s="14" t="s">
        <v>358</v>
      </c>
      <c r="I51" s="4" t="s">
        <v>692</v>
      </c>
      <c r="J51" s="803" t="s">
        <v>363</v>
      </c>
      <c r="K51" s="803" t="s">
        <v>1176</v>
      </c>
      <c r="L51" s="126">
        <f aca="true" t="shared" si="10" ref="L51:L62">SUM(M51:T51)</f>
        <v>2.9970000000000003</v>
      </c>
      <c r="M51" s="126"/>
      <c r="N51" s="126">
        <f aca="true" t="shared" si="11" ref="N51:N56">3.33*D51</f>
        <v>2.9970000000000003</v>
      </c>
      <c r="O51" s="17"/>
      <c r="P51" s="17"/>
      <c r="Q51" s="17"/>
      <c r="R51" s="17"/>
      <c r="S51" s="17"/>
      <c r="T51" s="17"/>
      <c r="U51" s="17"/>
    </row>
    <row r="52" spans="1:21" ht="15">
      <c r="A52" s="10">
        <v>2</v>
      </c>
      <c r="B52" s="11">
        <v>50</v>
      </c>
      <c r="C52" s="12" t="s">
        <v>373</v>
      </c>
      <c r="D52" s="13">
        <v>0.9</v>
      </c>
      <c r="E52" s="14" t="s">
        <v>313</v>
      </c>
      <c r="F52" s="12" t="s">
        <v>292</v>
      </c>
      <c r="G52" s="12" t="s">
        <v>357</v>
      </c>
      <c r="H52" s="14" t="s">
        <v>358</v>
      </c>
      <c r="I52" s="4" t="s">
        <v>692</v>
      </c>
      <c r="J52" s="803" t="s">
        <v>1177</v>
      </c>
      <c r="K52" s="803" t="s">
        <v>1176</v>
      </c>
      <c r="L52" s="126">
        <f t="shared" si="10"/>
        <v>2.9970000000000003</v>
      </c>
      <c r="M52" s="126"/>
      <c r="N52" s="126">
        <f t="shared" si="11"/>
        <v>2.9970000000000003</v>
      </c>
      <c r="O52" s="17"/>
      <c r="P52" s="17"/>
      <c r="Q52" s="17"/>
      <c r="R52" s="17"/>
      <c r="S52" s="17"/>
      <c r="T52" s="17"/>
      <c r="U52" s="17"/>
    </row>
    <row r="53" spans="1:21" ht="15">
      <c r="A53" s="10">
        <v>3</v>
      </c>
      <c r="B53" s="11">
        <v>52</v>
      </c>
      <c r="C53" s="12" t="s">
        <v>1178</v>
      </c>
      <c r="D53" s="13">
        <v>1</v>
      </c>
      <c r="E53" s="14" t="s">
        <v>313</v>
      </c>
      <c r="F53" s="12" t="s">
        <v>292</v>
      </c>
      <c r="G53" s="12" t="s">
        <v>357</v>
      </c>
      <c r="H53" s="14" t="s">
        <v>358</v>
      </c>
      <c r="I53" s="4" t="s">
        <v>692</v>
      </c>
      <c r="J53" s="803" t="s">
        <v>363</v>
      </c>
      <c r="K53" s="803" t="s">
        <v>1176</v>
      </c>
      <c r="L53" s="126">
        <f t="shared" si="10"/>
        <v>3.33</v>
      </c>
      <c r="M53" s="17"/>
      <c r="N53" s="126">
        <f t="shared" si="11"/>
        <v>3.33</v>
      </c>
      <c r="O53" s="17"/>
      <c r="P53" s="17"/>
      <c r="Q53" s="17"/>
      <c r="R53" s="17"/>
      <c r="S53" s="17"/>
      <c r="T53" s="17"/>
      <c r="U53" s="17"/>
    </row>
    <row r="54" spans="1:21" ht="15">
      <c r="A54" s="10">
        <v>4</v>
      </c>
      <c r="B54" s="11">
        <v>57</v>
      </c>
      <c r="C54" s="12" t="s">
        <v>865</v>
      </c>
      <c r="D54" s="13">
        <v>1</v>
      </c>
      <c r="E54" s="14" t="s">
        <v>313</v>
      </c>
      <c r="F54" s="12" t="s">
        <v>292</v>
      </c>
      <c r="G54" s="12" t="s">
        <v>357</v>
      </c>
      <c r="H54" s="14" t="s">
        <v>358</v>
      </c>
      <c r="I54" s="4" t="s">
        <v>692</v>
      </c>
      <c r="J54" s="803" t="s">
        <v>363</v>
      </c>
      <c r="K54" s="803" t="s">
        <v>1176</v>
      </c>
      <c r="L54" s="126">
        <f t="shared" si="10"/>
        <v>3.33</v>
      </c>
      <c r="M54" s="17"/>
      <c r="N54" s="126">
        <f t="shared" si="11"/>
        <v>3.33</v>
      </c>
      <c r="O54" s="17"/>
      <c r="P54" s="17"/>
      <c r="Q54" s="17"/>
      <c r="R54" s="17"/>
      <c r="S54" s="17"/>
      <c r="T54" s="17"/>
      <c r="U54" s="17"/>
    </row>
    <row r="55" spans="1:21" ht="15">
      <c r="A55" s="10">
        <v>5</v>
      </c>
      <c r="B55" s="11">
        <v>60</v>
      </c>
      <c r="C55" s="12" t="s">
        <v>836</v>
      </c>
      <c r="D55" s="13">
        <v>1</v>
      </c>
      <c r="E55" s="14" t="s">
        <v>313</v>
      </c>
      <c r="F55" s="12" t="s">
        <v>292</v>
      </c>
      <c r="G55" s="12" t="s">
        <v>357</v>
      </c>
      <c r="H55" s="14" t="s">
        <v>358</v>
      </c>
      <c r="I55" s="4" t="s">
        <v>692</v>
      </c>
      <c r="J55" s="803" t="s">
        <v>363</v>
      </c>
      <c r="K55" s="803" t="s">
        <v>1176</v>
      </c>
      <c r="L55" s="126">
        <f t="shared" si="10"/>
        <v>3.33</v>
      </c>
      <c r="M55" s="17"/>
      <c r="N55" s="126">
        <f t="shared" si="11"/>
        <v>3.33</v>
      </c>
      <c r="O55" s="17"/>
      <c r="P55" s="17"/>
      <c r="Q55" s="17"/>
      <c r="R55" s="17"/>
      <c r="S55" s="17"/>
      <c r="T55" s="17"/>
      <c r="U55" s="17"/>
    </row>
    <row r="56" spans="1:21" ht="15">
      <c r="A56" s="10">
        <v>6</v>
      </c>
      <c r="B56" s="11">
        <v>60</v>
      </c>
      <c r="C56" s="12" t="s">
        <v>891</v>
      </c>
      <c r="D56" s="13">
        <v>0.9</v>
      </c>
      <c r="E56" s="14" t="s">
        <v>313</v>
      </c>
      <c r="F56" s="12" t="s">
        <v>292</v>
      </c>
      <c r="G56" s="12" t="s">
        <v>357</v>
      </c>
      <c r="H56" s="14" t="s">
        <v>358</v>
      </c>
      <c r="I56" s="4" t="s">
        <v>692</v>
      </c>
      <c r="J56" s="803" t="s">
        <v>363</v>
      </c>
      <c r="K56" s="803" t="s">
        <v>1176</v>
      </c>
      <c r="L56" s="126">
        <f t="shared" si="10"/>
        <v>2.9970000000000003</v>
      </c>
      <c r="M56" s="17"/>
      <c r="N56" s="126">
        <f t="shared" si="11"/>
        <v>2.9970000000000003</v>
      </c>
      <c r="O56" s="17"/>
      <c r="P56" s="17"/>
      <c r="Q56" s="17"/>
      <c r="R56" s="17"/>
      <c r="S56" s="17"/>
      <c r="T56" s="17"/>
      <c r="U56" s="17"/>
    </row>
    <row r="57" spans="1:21" ht="15">
      <c r="A57" s="10">
        <v>7</v>
      </c>
      <c r="B57" s="11">
        <v>6</v>
      </c>
      <c r="C57" s="12" t="s">
        <v>855</v>
      </c>
      <c r="D57" s="13">
        <v>0.6</v>
      </c>
      <c r="E57" s="14" t="s">
        <v>260</v>
      </c>
      <c r="F57" s="12" t="s">
        <v>292</v>
      </c>
      <c r="G57" s="12" t="s">
        <v>357</v>
      </c>
      <c r="H57" s="14" t="s">
        <v>358</v>
      </c>
      <c r="I57" s="4" t="s">
        <v>692</v>
      </c>
      <c r="J57" s="6" t="s">
        <v>319</v>
      </c>
      <c r="K57" s="803" t="s">
        <v>898</v>
      </c>
      <c r="L57" s="126">
        <f t="shared" si="10"/>
        <v>3.408</v>
      </c>
      <c r="M57" s="1">
        <f>(5680*50/100)/1000*D57</f>
        <v>1.704</v>
      </c>
      <c r="N57" s="1">
        <f>(5680*50/100)/1000*D57</f>
        <v>1.704</v>
      </c>
      <c r="O57" s="17"/>
      <c r="P57" s="17"/>
      <c r="Q57" s="17"/>
      <c r="R57" s="17"/>
      <c r="S57" s="17"/>
      <c r="T57" s="17"/>
      <c r="U57" s="17"/>
    </row>
    <row r="58" spans="1:21" ht="15">
      <c r="A58" s="10">
        <v>8</v>
      </c>
      <c r="B58" s="11">
        <v>6</v>
      </c>
      <c r="C58" s="12" t="s">
        <v>990</v>
      </c>
      <c r="D58" s="13">
        <v>0.8</v>
      </c>
      <c r="E58" s="14" t="s">
        <v>260</v>
      </c>
      <c r="F58" s="12" t="s">
        <v>292</v>
      </c>
      <c r="G58" s="12" t="s">
        <v>357</v>
      </c>
      <c r="H58" s="14" t="s">
        <v>358</v>
      </c>
      <c r="I58" s="4" t="s">
        <v>692</v>
      </c>
      <c r="J58" s="6" t="s">
        <v>319</v>
      </c>
      <c r="K58" s="803" t="s">
        <v>898</v>
      </c>
      <c r="L58" s="126">
        <f t="shared" si="10"/>
        <v>4.843999999999999</v>
      </c>
      <c r="M58" s="1">
        <f>(5680*50/100)/1000*D58</f>
        <v>2.272</v>
      </c>
      <c r="N58" s="1">
        <f>(5680*50/100)/1000*D58</f>
        <v>2.272</v>
      </c>
      <c r="O58" s="17"/>
      <c r="P58" s="17"/>
      <c r="Q58" s="17"/>
      <c r="R58" s="17">
        <v>0.3</v>
      </c>
      <c r="S58" s="17"/>
      <c r="T58" s="17"/>
      <c r="U58" s="17"/>
    </row>
    <row r="59" spans="1:21" ht="15">
      <c r="A59" s="10">
        <v>9</v>
      </c>
      <c r="B59" s="11">
        <v>13</v>
      </c>
      <c r="C59" s="12" t="s">
        <v>857</v>
      </c>
      <c r="D59" s="13">
        <v>1</v>
      </c>
      <c r="E59" s="14" t="s">
        <v>260</v>
      </c>
      <c r="F59" s="12" t="s">
        <v>177</v>
      </c>
      <c r="G59" s="12" t="s">
        <v>357</v>
      </c>
      <c r="H59" s="14" t="s">
        <v>358</v>
      </c>
      <c r="I59" s="4" t="s">
        <v>692</v>
      </c>
      <c r="J59" s="6" t="s">
        <v>319</v>
      </c>
      <c r="K59" s="803" t="s">
        <v>1167</v>
      </c>
      <c r="L59" s="126">
        <f t="shared" si="10"/>
        <v>5.68</v>
      </c>
      <c r="M59" s="1">
        <f>(5680*67/100)/1000*D59</f>
        <v>3.8056</v>
      </c>
      <c r="N59" s="1">
        <f>(5680*33/100)/1000*D59</f>
        <v>1.8744</v>
      </c>
      <c r="O59" s="17"/>
      <c r="P59" s="17"/>
      <c r="Q59" s="17"/>
      <c r="R59" s="17"/>
      <c r="S59" s="17"/>
      <c r="T59" s="17"/>
      <c r="U59" s="17"/>
    </row>
    <row r="60" spans="1:21" ht="15">
      <c r="A60" s="10">
        <v>10</v>
      </c>
      <c r="B60" s="11">
        <v>20</v>
      </c>
      <c r="C60" s="12" t="s">
        <v>989</v>
      </c>
      <c r="D60" s="13">
        <v>0.9</v>
      </c>
      <c r="E60" s="14" t="s">
        <v>260</v>
      </c>
      <c r="F60" s="12" t="s">
        <v>292</v>
      </c>
      <c r="G60" s="12" t="s">
        <v>357</v>
      </c>
      <c r="H60" s="14" t="s">
        <v>358</v>
      </c>
      <c r="I60" s="4" t="s">
        <v>692</v>
      </c>
      <c r="J60" s="6" t="s">
        <v>319</v>
      </c>
      <c r="K60" s="803" t="s">
        <v>898</v>
      </c>
      <c r="L60" s="126">
        <f t="shared" si="10"/>
        <v>5.112</v>
      </c>
      <c r="M60" s="1">
        <f>(5680*50/100)/1000*D60</f>
        <v>2.556</v>
      </c>
      <c r="N60" s="1">
        <f>(5680*50/100)/1000*D60</f>
        <v>2.556</v>
      </c>
      <c r="O60" s="17"/>
      <c r="P60" s="17"/>
      <c r="Q60" s="17"/>
      <c r="R60" s="17"/>
      <c r="S60" s="17"/>
      <c r="T60" s="17"/>
      <c r="U60" s="17"/>
    </row>
    <row r="61" spans="1:21" ht="15">
      <c r="A61" s="10">
        <v>11</v>
      </c>
      <c r="B61" s="11">
        <v>20</v>
      </c>
      <c r="C61" s="12" t="s">
        <v>892</v>
      </c>
      <c r="D61" s="13">
        <v>0.9</v>
      </c>
      <c r="E61" s="14" t="s">
        <v>260</v>
      </c>
      <c r="F61" s="12" t="s">
        <v>292</v>
      </c>
      <c r="G61" s="12" t="s">
        <v>357</v>
      </c>
      <c r="H61" s="14" t="s">
        <v>358</v>
      </c>
      <c r="I61" s="4" t="s">
        <v>692</v>
      </c>
      <c r="J61" s="6" t="s">
        <v>319</v>
      </c>
      <c r="K61" s="803" t="s">
        <v>898</v>
      </c>
      <c r="L61" s="126">
        <f t="shared" si="10"/>
        <v>5.112</v>
      </c>
      <c r="M61" s="1">
        <f>(5680*50/100)/1000*D61</f>
        <v>2.556</v>
      </c>
      <c r="N61" s="1">
        <f>(5680*50/100)/1000*D61</f>
        <v>2.556</v>
      </c>
      <c r="O61" s="17"/>
      <c r="P61" s="17"/>
      <c r="Q61" s="17"/>
      <c r="R61" s="17"/>
      <c r="S61" s="17"/>
      <c r="T61" s="17"/>
      <c r="U61" s="17"/>
    </row>
    <row r="62" spans="1:21" ht="15">
      <c r="A62" s="10">
        <v>12</v>
      </c>
      <c r="B62" s="11">
        <v>22</v>
      </c>
      <c r="C62" s="12" t="s">
        <v>992</v>
      </c>
      <c r="D62" s="13">
        <v>0.7</v>
      </c>
      <c r="E62" s="14" t="s">
        <v>260</v>
      </c>
      <c r="F62" s="12" t="s">
        <v>292</v>
      </c>
      <c r="G62" s="12" t="s">
        <v>357</v>
      </c>
      <c r="H62" s="14" t="s">
        <v>358</v>
      </c>
      <c r="I62" s="4" t="s">
        <v>692</v>
      </c>
      <c r="J62" s="6" t="s">
        <v>319</v>
      </c>
      <c r="K62" s="803" t="s">
        <v>898</v>
      </c>
      <c r="L62" s="126">
        <f t="shared" si="10"/>
        <v>3.9759999999999995</v>
      </c>
      <c r="M62" s="1">
        <f>(5680*50/100)/1000*D62</f>
        <v>1.9879999999999998</v>
      </c>
      <c r="N62" s="1">
        <f>(5680*50/100)/1000*D62</f>
        <v>1.9879999999999998</v>
      </c>
      <c r="O62" s="17"/>
      <c r="P62" s="17"/>
      <c r="Q62" s="17"/>
      <c r="R62" s="17"/>
      <c r="S62" s="17"/>
      <c r="T62" s="17"/>
      <c r="U62" s="17"/>
    </row>
    <row r="63" spans="1:21" ht="15">
      <c r="A63" s="128" t="s">
        <v>249</v>
      </c>
      <c r="B63" s="8"/>
      <c r="C63" s="6"/>
      <c r="D63" s="2123">
        <f>SUM(D51:D62)</f>
        <v>10.6</v>
      </c>
      <c r="E63" s="9"/>
      <c r="F63" s="9"/>
      <c r="G63" s="9"/>
      <c r="H63" s="9"/>
      <c r="I63" s="9"/>
      <c r="J63" s="6"/>
      <c r="K63" s="9"/>
      <c r="L63" s="2136">
        <f>SUM(L51:L62)</f>
        <v>47.11300000000001</v>
      </c>
      <c r="M63" s="2136">
        <f aca="true" t="shared" si="12" ref="M63:U63">SUM(M51:M62)</f>
        <v>14.881599999999999</v>
      </c>
      <c r="N63" s="2136">
        <f t="shared" si="12"/>
        <v>31.931400000000004</v>
      </c>
      <c r="O63" s="2136">
        <f t="shared" si="12"/>
        <v>0</v>
      </c>
      <c r="P63" s="2136">
        <f t="shared" si="12"/>
        <v>0</v>
      </c>
      <c r="Q63" s="2136">
        <f t="shared" si="12"/>
        <v>0</v>
      </c>
      <c r="R63" s="2136">
        <f t="shared" si="12"/>
        <v>0.3</v>
      </c>
      <c r="S63" s="2136">
        <f t="shared" si="12"/>
        <v>0</v>
      </c>
      <c r="T63" s="2136">
        <f t="shared" si="12"/>
        <v>0</v>
      </c>
      <c r="U63" s="2136">
        <f t="shared" si="12"/>
        <v>0</v>
      </c>
    </row>
    <row r="64" spans="1:21" ht="14.25">
      <c r="A64" s="2125" t="s">
        <v>370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5"/>
    </row>
    <row r="65" spans="1:21" ht="15">
      <c r="A65" s="2">
        <v>1</v>
      </c>
      <c r="B65" s="8">
        <v>32</v>
      </c>
      <c r="C65" s="6" t="s">
        <v>269</v>
      </c>
      <c r="D65" s="9">
        <v>1</v>
      </c>
      <c r="E65" s="6" t="s">
        <v>260</v>
      </c>
      <c r="F65" s="12" t="s">
        <v>292</v>
      </c>
      <c r="G65" s="6" t="s">
        <v>357</v>
      </c>
      <c r="H65" s="4" t="s">
        <v>358</v>
      </c>
      <c r="I65" s="4" t="s">
        <v>692</v>
      </c>
      <c r="J65" s="6" t="s">
        <v>319</v>
      </c>
      <c r="K65" s="803" t="s">
        <v>896</v>
      </c>
      <c r="L65" s="7">
        <f>SUM(M65:T65)</f>
        <v>5.779999999999999</v>
      </c>
      <c r="M65" s="1">
        <f>(5680*50/100)/1000*D65</f>
        <v>2.84</v>
      </c>
      <c r="N65" s="1">
        <f>(5680*50/100)/1000*D65</f>
        <v>2.84</v>
      </c>
      <c r="O65" s="1"/>
      <c r="P65" s="1"/>
      <c r="Q65" s="1">
        <v>0.1</v>
      </c>
      <c r="R65" s="1"/>
      <c r="S65" s="1"/>
      <c r="T65" s="1"/>
      <c r="U65" s="1"/>
    </row>
    <row r="66" spans="1:21" ht="15">
      <c r="A66" s="2">
        <v>2</v>
      </c>
      <c r="B66" s="8">
        <v>33</v>
      </c>
      <c r="C66" s="6" t="s">
        <v>907</v>
      </c>
      <c r="D66" s="9">
        <v>1</v>
      </c>
      <c r="E66" s="6" t="s">
        <v>260</v>
      </c>
      <c r="F66" s="12" t="s">
        <v>177</v>
      </c>
      <c r="G66" s="6" t="s">
        <v>357</v>
      </c>
      <c r="H66" s="4" t="s">
        <v>358</v>
      </c>
      <c r="I66" s="4" t="s">
        <v>692</v>
      </c>
      <c r="J66" s="6" t="s">
        <v>360</v>
      </c>
      <c r="K66" s="803" t="s">
        <v>1174</v>
      </c>
      <c r="L66" s="7">
        <f>SUM(M66:T66)</f>
        <v>5.779999999999999</v>
      </c>
      <c r="M66" s="1">
        <f>(5680*67/100)/1000*D66</f>
        <v>3.8056</v>
      </c>
      <c r="N66" s="1">
        <f>(5680*33/100)/1000*D66</f>
        <v>1.8744</v>
      </c>
      <c r="O66" s="1"/>
      <c r="P66" s="1">
        <v>0.1</v>
      </c>
      <c r="Q66" s="1"/>
      <c r="R66" s="1"/>
      <c r="S66" s="1"/>
      <c r="T66" s="1"/>
      <c r="U66" s="1"/>
    </row>
    <row r="67" spans="1:21" ht="15">
      <c r="A67" s="2">
        <v>3</v>
      </c>
      <c r="B67" s="8">
        <v>44</v>
      </c>
      <c r="C67" s="6" t="s">
        <v>1179</v>
      </c>
      <c r="D67" s="9">
        <v>0.9</v>
      </c>
      <c r="E67" s="6" t="s">
        <v>260</v>
      </c>
      <c r="F67" s="12" t="s">
        <v>292</v>
      </c>
      <c r="G67" s="6" t="s">
        <v>357</v>
      </c>
      <c r="H67" s="4" t="s">
        <v>358</v>
      </c>
      <c r="I67" s="4" t="s">
        <v>692</v>
      </c>
      <c r="J67" s="6" t="s">
        <v>319</v>
      </c>
      <c r="K67" s="803" t="s">
        <v>1172</v>
      </c>
      <c r="L67" s="7">
        <f>SUM(M67:T67)</f>
        <v>5.112</v>
      </c>
      <c r="M67" s="1">
        <f>(5680*67/100)/1000*D67</f>
        <v>3.42504</v>
      </c>
      <c r="N67" s="1">
        <f>(5680*33/100)/1000*D67</f>
        <v>1.68696</v>
      </c>
      <c r="O67" s="1"/>
      <c r="P67" s="1"/>
      <c r="Q67" s="1"/>
      <c r="R67" s="1"/>
      <c r="S67" s="1"/>
      <c r="T67" s="1"/>
      <c r="U67" s="1"/>
    </row>
    <row r="68" spans="1:21" ht="15">
      <c r="A68" s="2">
        <v>4</v>
      </c>
      <c r="B68" s="8">
        <v>54</v>
      </c>
      <c r="C68" s="6" t="s">
        <v>836</v>
      </c>
      <c r="D68" s="9">
        <v>0.8</v>
      </c>
      <c r="E68" s="6" t="s">
        <v>260</v>
      </c>
      <c r="F68" s="12" t="s">
        <v>292</v>
      </c>
      <c r="G68" s="6" t="s">
        <v>357</v>
      </c>
      <c r="H68" s="4" t="s">
        <v>358</v>
      </c>
      <c r="I68" s="4" t="s">
        <v>692</v>
      </c>
      <c r="J68" s="6" t="s">
        <v>319</v>
      </c>
      <c r="K68" s="803" t="s">
        <v>2071</v>
      </c>
      <c r="L68" s="7">
        <f>SUM(M68:T68)</f>
        <v>4.694000000000001</v>
      </c>
      <c r="M68" s="1">
        <f>(5680*67/100)/1000*D68</f>
        <v>3.04448</v>
      </c>
      <c r="N68" s="1">
        <f>(5680*33/100)/1000*D68</f>
        <v>1.4995200000000002</v>
      </c>
      <c r="O68" s="1"/>
      <c r="P68" s="1"/>
      <c r="Q68" s="1">
        <v>0.15</v>
      </c>
      <c r="R68" s="1"/>
      <c r="S68" s="1"/>
      <c r="T68" s="1"/>
      <c r="U68" s="1"/>
    </row>
    <row r="69" spans="1:21" ht="15">
      <c r="A69" s="2">
        <v>5</v>
      </c>
      <c r="B69" s="8">
        <v>54</v>
      </c>
      <c r="C69" s="6" t="s">
        <v>1180</v>
      </c>
      <c r="D69" s="9">
        <v>0.8</v>
      </c>
      <c r="E69" s="6" t="s">
        <v>260</v>
      </c>
      <c r="F69" s="12" t="s">
        <v>292</v>
      </c>
      <c r="G69" s="6" t="s">
        <v>357</v>
      </c>
      <c r="H69" s="4" t="s">
        <v>358</v>
      </c>
      <c r="I69" s="4" t="s">
        <v>692</v>
      </c>
      <c r="J69" s="6" t="s">
        <v>319</v>
      </c>
      <c r="K69" s="803" t="s">
        <v>2071</v>
      </c>
      <c r="L69" s="7">
        <f>SUM(M69:T69)</f>
        <v>4.644</v>
      </c>
      <c r="M69" s="1">
        <f>(5680*67/100)/1000*D69</f>
        <v>3.04448</v>
      </c>
      <c r="N69" s="1">
        <f>(5680*33/100)/1000*D69</f>
        <v>1.4995200000000002</v>
      </c>
      <c r="O69" s="1"/>
      <c r="P69" s="1">
        <v>0.1</v>
      </c>
      <c r="Q69" s="1"/>
      <c r="R69" s="1"/>
      <c r="S69" s="1"/>
      <c r="T69" s="1"/>
      <c r="U69" s="1"/>
    </row>
    <row r="70" spans="1:21" ht="15">
      <c r="A70" s="122" t="s">
        <v>249</v>
      </c>
      <c r="B70" s="123"/>
      <c r="C70" s="6"/>
      <c r="D70" s="2123">
        <f>SUM(D65:D69)</f>
        <v>4.5</v>
      </c>
      <c r="E70" s="9"/>
      <c r="F70" s="12"/>
      <c r="G70" s="9"/>
      <c r="H70" s="9"/>
      <c r="I70" s="9"/>
      <c r="J70" s="9"/>
      <c r="K70" s="9"/>
      <c r="L70" s="2124">
        <f aca="true" t="shared" si="13" ref="L70:U70">SUM(L65:L69)</f>
        <v>26.009999999999998</v>
      </c>
      <c r="M70" s="2124">
        <f t="shared" si="13"/>
        <v>16.1596</v>
      </c>
      <c r="N70" s="2124">
        <f t="shared" si="13"/>
        <v>9.4004</v>
      </c>
      <c r="O70" s="2124">
        <f t="shared" si="13"/>
        <v>0</v>
      </c>
      <c r="P70" s="2124">
        <f t="shared" si="13"/>
        <v>0.2</v>
      </c>
      <c r="Q70" s="2124">
        <f t="shared" si="13"/>
        <v>0.25</v>
      </c>
      <c r="R70" s="2124">
        <f t="shared" si="13"/>
        <v>0</v>
      </c>
      <c r="S70" s="2124">
        <f t="shared" si="13"/>
        <v>0</v>
      </c>
      <c r="T70" s="2124">
        <f t="shared" si="13"/>
        <v>0</v>
      </c>
      <c r="U70" s="2124">
        <f t="shared" si="13"/>
        <v>0</v>
      </c>
    </row>
    <row r="71" spans="1:21" ht="14.25">
      <c r="A71" s="2125" t="s">
        <v>371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5"/>
    </row>
    <row r="72" spans="1:21" ht="15">
      <c r="A72" s="10">
        <v>1</v>
      </c>
      <c r="B72" s="12" t="s">
        <v>632</v>
      </c>
      <c r="C72" s="12" t="s">
        <v>832</v>
      </c>
      <c r="D72" s="13">
        <v>0.8</v>
      </c>
      <c r="E72" s="14" t="s">
        <v>260</v>
      </c>
      <c r="F72" s="12" t="s">
        <v>299</v>
      </c>
      <c r="G72" s="12" t="s">
        <v>357</v>
      </c>
      <c r="H72" s="14" t="s">
        <v>358</v>
      </c>
      <c r="I72" s="14" t="s">
        <v>692</v>
      </c>
      <c r="J72" s="12" t="s">
        <v>319</v>
      </c>
      <c r="K72" s="803" t="s">
        <v>2072</v>
      </c>
      <c r="L72" s="15">
        <f>SUM(M72:T72)</f>
        <v>4.644</v>
      </c>
      <c r="M72" s="1">
        <f>(5680*67/100)/1000*D72</f>
        <v>3.04448</v>
      </c>
      <c r="N72" s="1">
        <f>(5680*33/100)/1000*D72</f>
        <v>1.4995200000000002</v>
      </c>
      <c r="O72" s="17"/>
      <c r="P72" s="17">
        <v>0.1</v>
      </c>
      <c r="Q72" s="17"/>
      <c r="R72" s="17"/>
      <c r="S72" s="17"/>
      <c r="T72" s="17"/>
      <c r="U72" s="17"/>
    </row>
    <row r="73" spans="1:21" ht="15">
      <c r="A73" s="10">
        <v>2</v>
      </c>
      <c r="B73" s="12" t="s">
        <v>632</v>
      </c>
      <c r="C73" s="12" t="s">
        <v>1181</v>
      </c>
      <c r="D73" s="13">
        <v>1</v>
      </c>
      <c r="E73" s="14" t="s">
        <v>260</v>
      </c>
      <c r="F73" s="12" t="s">
        <v>299</v>
      </c>
      <c r="G73" s="12" t="s">
        <v>357</v>
      </c>
      <c r="H73" s="14" t="s">
        <v>358</v>
      </c>
      <c r="I73" s="14" t="s">
        <v>692</v>
      </c>
      <c r="J73" s="12" t="s">
        <v>319</v>
      </c>
      <c r="K73" s="803" t="s">
        <v>1174</v>
      </c>
      <c r="L73" s="15">
        <f>SUM(M73:T73)</f>
        <v>5.779999999999999</v>
      </c>
      <c r="M73" s="1">
        <f>(5680*67/100)/1000*D73</f>
        <v>3.8056</v>
      </c>
      <c r="N73" s="1">
        <f>(5680*33/100)/1000*D73</f>
        <v>1.8744</v>
      </c>
      <c r="O73" s="17"/>
      <c r="P73" s="17">
        <v>0.1</v>
      </c>
      <c r="Q73" s="17"/>
      <c r="R73" s="17"/>
      <c r="S73" s="17"/>
      <c r="T73" s="17"/>
      <c r="U73" s="17"/>
    </row>
    <row r="74" spans="1:21" ht="14.25">
      <c r="A74" s="10">
        <v>3</v>
      </c>
      <c r="B74" s="12" t="s">
        <v>280</v>
      </c>
      <c r="C74" s="12" t="s">
        <v>272</v>
      </c>
      <c r="D74" s="13">
        <v>1</v>
      </c>
      <c r="E74" s="14" t="s">
        <v>313</v>
      </c>
      <c r="F74" s="12" t="s">
        <v>2073</v>
      </c>
      <c r="G74" s="12" t="s">
        <v>357</v>
      </c>
      <c r="H74" s="14" t="s">
        <v>358</v>
      </c>
      <c r="I74" s="14" t="s">
        <v>692</v>
      </c>
      <c r="J74" s="12" t="s">
        <v>363</v>
      </c>
      <c r="K74" s="12" t="s">
        <v>757</v>
      </c>
      <c r="L74" s="15">
        <f>SUM(M74:T74)</f>
        <v>3.33</v>
      </c>
      <c r="M74" s="16"/>
      <c r="N74" s="16">
        <f>3.33*D74</f>
        <v>3.33</v>
      </c>
      <c r="O74" s="17"/>
      <c r="P74" s="17"/>
      <c r="Q74" s="17"/>
      <c r="R74" s="17"/>
      <c r="S74" s="17"/>
      <c r="T74" s="17"/>
      <c r="U74" s="17"/>
    </row>
    <row r="75" spans="1:21" ht="14.25">
      <c r="A75" s="10">
        <v>4</v>
      </c>
      <c r="B75" s="12" t="s">
        <v>369</v>
      </c>
      <c r="C75" s="12" t="s">
        <v>929</v>
      </c>
      <c r="D75" s="13">
        <v>1</v>
      </c>
      <c r="E75" s="14" t="s">
        <v>313</v>
      </c>
      <c r="F75" s="12" t="s">
        <v>292</v>
      </c>
      <c r="G75" s="12" t="s">
        <v>357</v>
      </c>
      <c r="H75" s="14" t="s">
        <v>358</v>
      </c>
      <c r="I75" s="14" t="s">
        <v>692</v>
      </c>
      <c r="J75" s="12" t="s">
        <v>363</v>
      </c>
      <c r="K75" s="12" t="s">
        <v>757</v>
      </c>
      <c r="L75" s="15">
        <f>SUM(M75:T75)</f>
        <v>3.33</v>
      </c>
      <c r="M75" s="16"/>
      <c r="N75" s="16">
        <f>3.33*D75</f>
        <v>3.33</v>
      </c>
      <c r="O75" s="17"/>
      <c r="P75" s="17"/>
      <c r="Q75" s="17"/>
      <c r="R75" s="17"/>
      <c r="S75" s="17"/>
      <c r="T75" s="17"/>
      <c r="U75" s="17"/>
    </row>
    <row r="76" spans="1:21" ht="14.25">
      <c r="A76" s="10">
        <v>5</v>
      </c>
      <c r="B76" s="12" t="s">
        <v>992</v>
      </c>
      <c r="C76" s="12" t="s">
        <v>713</v>
      </c>
      <c r="D76" s="13">
        <v>0.7</v>
      </c>
      <c r="E76" s="14" t="s">
        <v>313</v>
      </c>
      <c r="F76" s="12" t="s">
        <v>910</v>
      </c>
      <c r="G76" s="12" t="s">
        <v>357</v>
      </c>
      <c r="H76" s="14" t="s">
        <v>358</v>
      </c>
      <c r="I76" s="14" t="s">
        <v>692</v>
      </c>
      <c r="J76" s="12" t="s">
        <v>363</v>
      </c>
      <c r="K76" s="12" t="s">
        <v>757</v>
      </c>
      <c r="L76" s="15">
        <f>SUM(M76:T76)</f>
        <v>2.331</v>
      </c>
      <c r="M76" s="16"/>
      <c r="N76" s="16">
        <f>3.33*D76</f>
        <v>2.331</v>
      </c>
      <c r="O76" s="17"/>
      <c r="P76" s="17"/>
      <c r="Q76" s="17"/>
      <c r="R76" s="17"/>
      <c r="S76" s="17"/>
      <c r="T76" s="17"/>
      <c r="U76" s="17"/>
    </row>
    <row r="77" spans="1:21" ht="15">
      <c r="A77" s="10">
        <v>6</v>
      </c>
      <c r="B77" s="12" t="s">
        <v>816</v>
      </c>
      <c r="C77" s="12" t="s">
        <v>735</v>
      </c>
      <c r="D77" s="13">
        <v>0.7</v>
      </c>
      <c r="E77" s="14" t="s">
        <v>313</v>
      </c>
      <c r="F77" s="12" t="s">
        <v>292</v>
      </c>
      <c r="G77" s="12" t="s">
        <v>357</v>
      </c>
      <c r="H77" s="14" t="s">
        <v>358</v>
      </c>
      <c r="I77" s="14" t="s">
        <v>692</v>
      </c>
      <c r="J77" s="12" t="s">
        <v>319</v>
      </c>
      <c r="K77" s="803" t="s">
        <v>2074</v>
      </c>
      <c r="L77" s="15">
        <f>SUM(M77:U77)</f>
        <v>3.976</v>
      </c>
      <c r="M77" s="1">
        <f>(5680*33/100)/1000*D77</f>
        <v>1.31208</v>
      </c>
      <c r="N77" s="1">
        <f>(5680*67/100)/1000*D77</f>
        <v>2.66392</v>
      </c>
      <c r="O77" s="17"/>
      <c r="P77" s="17"/>
      <c r="Q77" s="17"/>
      <c r="R77" s="17"/>
      <c r="S77" s="17"/>
      <c r="T77" s="17"/>
      <c r="U77" s="17"/>
    </row>
    <row r="78" spans="1:21" ht="15">
      <c r="A78" s="10">
        <v>7</v>
      </c>
      <c r="B78" s="12" t="s">
        <v>1184</v>
      </c>
      <c r="C78" s="12" t="s">
        <v>1185</v>
      </c>
      <c r="D78" s="13">
        <v>0.5</v>
      </c>
      <c r="E78" s="14" t="s">
        <v>260</v>
      </c>
      <c r="F78" s="12" t="s">
        <v>912</v>
      </c>
      <c r="G78" s="12" t="s">
        <v>357</v>
      </c>
      <c r="H78" s="14" t="s">
        <v>358</v>
      </c>
      <c r="I78" s="14" t="s">
        <v>692</v>
      </c>
      <c r="J78" s="12" t="s">
        <v>319</v>
      </c>
      <c r="K78" s="803" t="s">
        <v>1167</v>
      </c>
      <c r="L78" s="15">
        <f>SUM(M78:U78)</f>
        <v>2.84</v>
      </c>
      <c r="M78" s="1">
        <f>(5680*67/100)/1000*D78</f>
        <v>1.9028</v>
      </c>
      <c r="N78" s="1">
        <f>(5680*33/100)/1000*D78</f>
        <v>0.9372</v>
      </c>
      <c r="O78" s="17"/>
      <c r="P78" s="17"/>
      <c r="Q78" s="17"/>
      <c r="R78" s="17"/>
      <c r="S78" s="17"/>
      <c r="T78" s="17"/>
      <c r="U78" s="17"/>
    </row>
    <row r="79" spans="1:21" ht="15">
      <c r="A79" s="10">
        <v>8</v>
      </c>
      <c r="B79" s="12" t="s">
        <v>816</v>
      </c>
      <c r="C79" s="12" t="s">
        <v>1186</v>
      </c>
      <c r="D79" s="13">
        <v>0.3</v>
      </c>
      <c r="E79" s="14" t="s">
        <v>260</v>
      </c>
      <c r="F79" s="12" t="s">
        <v>292</v>
      </c>
      <c r="G79" s="12" t="s">
        <v>357</v>
      </c>
      <c r="H79" s="14" t="s">
        <v>358</v>
      </c>
      <c r="I79" s="14" t="s">
        <v>692</v>
      </c>
      <c r="J79" s="12" t="s">
        <v>319</v>
      </c>
      <c r="K79" s="803" t="s">
        <v>1167</v>
      </c>
      <c r="L79" s="15">
        <f>SUM(M79:U79)</f>
        <v>1.7040000000000002</v>
      </c>
      <c r="M79" s="1">
        <f>(5680*67/100)/1000*D79</f>
        <v>1.14168</v>
      </c>
      <c r="N79" s="1">
        <f>(5680*33/100)/1000*D79</f>
        <v>0.56232</v>
      </c>
      <c r="O79" s="17"/>
      <c r="P79" s="17"/>
      <c r="Q79" s="17"/>
      <c r="R79" s="17"/>
      <c r="S79" s="17"/>
      <c r="T79" s="17"/>
      <c r="U79" s="17"/>
    </row>
    <row r="80" spans="1:21" ht="15">
      <c r="A80" s="128" t="s">
        <v>249</v>
      </c>
      <c r="B80" s="6"/>
      <c r="C80" s="6"/>
      <c r="D80" s="2123">
        <f>SUM(D72:D79)</f>
        <v>6</v>
      </c>
      <c r="E80" s="9"/>
      <c r="F80" s="9"/>
      <c r="G80" s="9"/>
      <c r="H80" s="9"/>
      <c r="I80" s="9"/>
      <c r="J80" s="9"/>
      <c r="K80" s="9"/>
      <c r="L80" s="2136">
        <f aca="true" t="shared" si="14" ref="L80:U80">SUM(L72:L79)</f>
        <v>27.935</v>
      </c>
      <c r="M80" s="2136">
        <f t="shared" si="14"/>
        <v>11.20664</v>
      </c>
      <c r="N80" s="2136">
        <f t="shared" si="14"/>
        <v>16.52836</v>
      </c>
      <c r="O80" s="2136">
        <f t="shared" si="14"/>
        <v>0</v>
      </c>
      <c r="P80" s="2136">
        <f t="shared" si="14"/>
        <v>0.2</v>
      </c>
      <c r="Q80" s="2136">
        <f t="shared" si="14"/>
        <v>0</v>
      </c>
      <c r="R80" s="2136">
        <f t="shared" si="14"/>
        <v>0</v>
      </c>
      <c r="S80" s="2136">
        <f t="shared" si="14"/>
        <v>0</v>
      </c>
      <c r="T80" s="2136">
        <f t="shared" si="14"/>
        <v>0</v>
      </c>
      <c r="U80" s="2136">
        <f t="shared" si="14"/>
        <v>0</v>
      </c>
    </row>
    <row r="81" spans="1:21" ht="14.25">
      <c r="A81" s="2125" t="s">
        <v>376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5"/>
    </row>
    <row r="82" spans="1:21" ht="15">
      <c r="A82" s="2">
        <v>1</v>
      </c>
      <c r="B82" s="3">
        <v>11</v>
      </c>
      <c r="C82" s="4" t="s">
        <v>1187</v>
      </c>
      <c r="D82" s="5">
        <v>0.8</v>
      </c>
      <c r="E82" s="6" t="s">
        <v>260</v>
      </c>
      <c r="F82" s="6" t="s">
        <v>292</v>
      </c>
      <c r="G82" s="6" t="s">
        <v>357</v>
      </c>
      <c r="H82" s="4" t="s">
        <v>358</v>
      </c>
      <c r="I82" s="4" t="s">
        <v>692</v>
      </c>
      <c r="J82" s="6" t="s">
        <v>319</v>
      </c>
      <c r="K82" s="6" t="s">
        <v>2075</v>
      </c>
      <c r="L82" s="1">
        <f>SUM(M82:T82)</f>
        <v>4.644</v>
      </c>
      <c r="M82" s="1">
        <f>(5680*67/100)/1000*D82</f>
        <v>3.04448</v>
      </c>
      <c r="N82" s="1">
        <f>(5680*33/100)/1000*D82</f>
        <v>1.4995200000000002</v>
      </c>
      <c r="O82" s="808"/>
      <c r="P82" s="7"/>
      <c r="Q82" s="7">
        <v>0.1</v>
      </c>
      <c r="R82" s="808"/>
      <c r="S82" s="1"/>
      <c r="T82" s="1"/>
      <c r="U82" s="1"/>
    </row>
    <row r="83" spans="1:21" ht="15">
      <c r="A83" s="2">
        <v>2</v>
      </c>
      <c r="B83" s="3">
        <v>12</v>
      </c>
      <c r="C83" s="4" t="s">
        <v>908</v>
      </c>
      <c r="D83" s="5">
        <v>0.7</v>
      </c>
      <c r="E83" s="6" t="s">
        <v>260</v>
      </c>
      <c r="F83" s="6" t="s">
        <v>292</v>
      </c>
      <c r="G83" s="6" t="s">
        <v>357</v>
      </c>
      <c r="H83" s="4" t="s">
        <v>358</v>
      </c>
      <c r="I83" s="4" t="s">
        <v>692</v>
      </c>
      <c r="J83" s="6" t="s">
        <v>319</v>
      </c>
      <c r="K83" s="803" t="s">
        <v>905</v>
      </c>
      <c r="L83" s="1">
        <f aca="true" t="shared" si="15" ref="L83:L95">SUM(M83:T83)</f>
        <v>4.026</v>
      </c>
      <c r="M83" s="1">
        <f>(5680*50/100)/1000*D83</f>
        <v>1.9879999999999998</v>
      </c>
      <c r="N83" s="1">
        <f>(5680*50/100)/1000*D83</f>
        <v>1.9879999999999998</v>
      </c>
      <c r="O83" s="808"/>
      <c r="P83" s="7">
        <v>0.05</v>
      </c>
      <c r="Q83" s="7"/>
      <c r="R83" s="808"/>
      <c r="S83" s="1"/>
      <c r="T83" s="1"/>
      <c r="U83" s="1"/>
    </row>
    <row r="84" spans="1:21" ht="15">
      <c r="A84" s="2">
        <v>3</v>
      </c>
      <c r="B84" s="3">
        <v>13</v>
      </c>
      <c r="C84" s="4" t="s">
        <v>359</v>
      </c>
      <c r="D84" s="5">
        <v>1</v>
      </c>
      <c r="E84" s="6" t="s">
        <v>313</v>
      </c>
      <c r="F84" s="6" t="s">
        <v>292</v>
      </c>
      <c r="G84" s="6" t="s">
        <v>357</v>
      </c>
      <c r="H84" s="4" t="s">
        <v>358</v>
      </c>
      <c r="I84" s="4" t="s">
        <v>692</v>
      </c>
      <c r="J84" s="6" t="s">
        <v>363</v>
      </c>
      <c r="K84" s="6" t="s">
        <v>2076</v>
      </c>
      <c r="L84" s="1">
        <f t="shared" si="15"/>
        <v>5.779999999999999</v>
      </c>
      <c r="M84" s="1">
        <f>(5680*67/100)/1000*D84</f>
        <v>3.8056</v>
      </c>
      <c r="N84" s="1">
        <f>(5680*33/100)/1000*D84</f>
        <v>1.8744</v>
      </c>
      <c r="O84" s="808"/>
      <c r="P84" s="7">
        <v>0.1</v>
      </c>
      <c r="Q84" s="7"/>
      <c r="R84" s="808"/>
      <c r="S84" s="1"/>
      <c r="T84" s="1"/>
      <c r="U84" s="1"/>
    </row>
    <row r="85" spans="1:21" ht="15">
      <c r="A85" s="2">
        <v>4</v>
      </c>
      <c r="B85" s="3">
        <v>21</v>
      </c>
      <c r="C85" s="4" t="s">
        <v>869</v>
      </c>
      <c r="D85" s="5">
        <v>0.9</v>
      </c>
      <c r="E85" s="6" t="s">
        <v>260</v>
      </c>
      <c r="F85" s="6" t="s">
        <v>292</v>
      </c>
      <c r="G85" s="6" t="s">
        <v>357</v>
      </c>
      <c r="H85" s="4" t="s">
        <v>358</v>
      </c>
      <c r="I85" s="4" t="s">
        <v>692</v>
      </c>
      <c r="J85" s="6" t="s">
        <v>319</v>
      </c>
      <c r="K85" s="6" t="s">
        <v>914</v>
      </c>
      <c r="L85" s="1">
        <f t="shared" si="15"/>
        <v>5.112</v>
      </c>
      <c r="M85" s="1">
        <f>(5680*50/100)/1000*D85</f>
        <v>2.556</v>
      </c>
      <c r="N85" s="1">
        <f>(5680*50/100)/1000*D85</f>
        <v>2.556</v>
      </c>
      <c r="O85" s="808"/>
      <c r="P85" s="7"/>
      <c r="Q85" s="7"/>
      <c r="R85" s="808"/>
      <c r="S85" s="1"/>
      <c r="T85" s="1"/>
      <c r="U85" s="1"/>
    </row>
    <row r="86" spans="1:21" ht="15">
      <c r="A86" s="2">
        <v>5</v>
      </c>
      <c r="B86" s="3">
        <v>47</v>
      </c>
      <c r="C86" s="4" t="s">
        <v>989</v>
      </c>
      <c r="D86" s="5">
        <v>1</v>
      </c>
      <c r="E86" s="6" t="s">
        <v>260</v>
      </c>
      <c r="F86" s="6" t="s">
        <v>177</v>
      </c>
      <c r="G86" s="6" t="s">
        <v>357</v>
      </c>
      <c r="H86" s="4" t="s">
        <v>358</v>
      </c>
      <c r="I86" s="4" t="s">
        <v>692</v>
      </c>
      <c r="J86" s="6" t="s">
        <v>319</v>
      </c>
      <c r="K86" s="803" t="s">
        <v>905</v>
      </c>
      <c r="L86" s="1">
        <f t="shared" si="15"/>
        <v>5.779999999999999</v>
      </c>
      <c r="M86" s="1">
        <f>(5680*50/100)/1000*D86</f>
        <v>2.84</v>
      </c>
      <c r="N86" s="1">
        <f>(5680*50/100)/1000*D86</f>
        <v>2.84</v>
      </c>
      <c r="O86" s="808"/>
      <c r="P86" s="7">
        <v>0.1</v>
      </c>
      <c r="Q86" s="7"/>
      <c r="R86" s="808"/>
      <c r="S86" s="1"/>
      <c r="T86" s="1"/>
      <c r="U86" s="1"/>
    </row>
    <row r="87" spans="1:21" ht="15">
      <c r="A87" s="2">
        <v>6</v>
      </c>
      <c r="B87" s="3">
        <v>4</v>
      </c>
      <c r="C87" s="4" t="s">
        <v>1188</v>
      </c>
      <c r="D87" s="5">
        <v>0.8</v>
      </c>
      <c r="E87" s="6" t="s">
        <v>260</v>
      </c>
      <c r="F87" s="6" t="s">
        <v>292</v>
      </c>
      <c r="G87" s="6" t="s">
        <v>357</v>
      </c>
      <c r="H87" s="4" t="s">
        <v>358</v>
      </c>
      <c r="I87" s="4" t="s">
        <v>692</v>
      </c>
      <c r="J87" s="6" t="s">
        <v>319</v>
      </c>
      <c r="K87" s="803" t="s">
        <v>1189</v>
      </c>
      <c r="L87" s="1">
        <f t="shared" si="15"/>
        <v>4.844</v>
      </c>
      <c r="M87" s="1">
        <f>(5680*67/100)/1000*D87</f>
        <v>3.04448</v>
      </c>
      <c r="N87" s="1">
        <f>(5680*33/100)/1000*D87</f>
        <v>1.4995200000000002</v>
      </c>
      <c r="O87" s="808"/>
      <c r="P87" s="7"/>
      <c r="Q87" s="7"/>
      <c r="R87" s="808">
        <v>0.3</v>
      </c>
      <c r="S87" s="1"/>
      <c r="T87" s="1"/>
      <c r="U87" s="1"/>
    </row>
    <row r="88" spans="1:21" ht="15">
      <c r="A88" s="2">
        <v>7</v>
      </c>
      <c r="B88" s="3">
        <v>6</v>
      </c>
      <c r="C88" s="4" t="s">
        <v>297</v>
      </c>
      <c r="D88" s="5">
        <v>1</v>
      </c>
      <c r="E88" s="6" t="s">
        <v>260</v>
      </c>
      <c r="F88" s="6" t="s">
        <v>177</v>
      </c>
      <c r="G88" s="6" t="s">
        <v>357</v>
      </c>
      <c r="H88" s="4" t="s">
        <v>358</v>
      </c>
      <c r="I88" s="4" t="s">
        <v>692</v>
      </c>
      <c r="J88" s="6" t="s">
        <v>319</v>
      </c>
      <c r="K88" s="803" t="s">
        <v>1167</v>
      </c>
      <c r="L88" s="1">
        <f t="shared" si="15"/>
        <v>5.68</v>
      </c>
      <c r="M88" s="1">
        <f>(5680*67/100)/1000*D88</f>
        <v>3.8056</v>
      </c>
      <c r="N88" s="1">
        <f>(5680*33/100)/1000*D88</f>
        <v>1.8744</v>
      </c>
      <c r="O88" s="808"/>
      <c r="P88" s="7"/>
      <c r="Q88" s="7"/>
      <c r="R88" s="808"/>
      <c r="S88" s="1"/>
      <c r="T88" s="1"/>
      <c r="U88" s="1"/>
    </row>
    <row r="89" spans="1:21" ht="15">
      <c r="A89" s="2">
        <v>8</v>
      </c>
      <c r="B89" s="3">
        <v>64</v>
      </c>
      <c r="C89" s="4" t="s">
        <v>894</v>
      </c>
      <c r="D89" s="5">
        <v>1</v>
      </c>
      <c r="E89" s="6" t="s">
        <v>313</v>
      </c>
      <c r="F89" s="6" t="s">
        <v>292</v>
      </c>
      <c r="G89" s="6" t="s">
        <v>357</v>
      </c>
      <c r="H89" s="4" t="s">
        <v>358</v>
      </c>
      <c r="I89" s="4" t="s">
        <v>692</v>
      </c>
      <c r="J89" s="6" t="s">
        <v>363</v>
      </c>
      <c r="K89" s="6" t="s">
        <v>1190</v>
      </c>
      <c r="L89" s="1">
        <f t="shared" si="15"/>
        <v>3.48</v>
      </c>
      <c r="M89" s="1"/>
      <c r="N89" s="1">
        <f>3.33*D89</f>
        <v>3.33</v>
      </c>
      <c r="O89" s="808"/>
      <c r="P89" s="7">
        <v>0.15</v>
      </c>
      <c r="Q89" s="7"/>
      <c r="R89" s="808"/>
      <c r="S89" s="1"/>
      <c r="T89" s="1"/>
      <c r="U89" s="1"/>
    </row>
    <row r="90" spans="1:21" ht="15">
      <c r="A90" s="2">
        <v>9</v>
      </c>
      <c r="B90" s="3">
        <v>64</v>
      </c>
      <c r="C90" s="4" t="s">
        <v>895</v>
      </c>
      <c r="D90" s="5">
        <v>1</v>
      </c>
      <c r="E90" s="6" t="s">
        <v>313</v>
      </c>
      <c r="F90" s="6" t="s">
        <v>292</v>
      </c>
      <c r="G90" s="6" t="s">
        <v>357</v>
      </c>
      <c r="H90" s="4" t="s">
        <v>358</v>
      </c>
      <c r="I90" s="4" t="s">
        <v>692</v>
      </c>
      <c r="J90" s="6" t="s">
        <v>363</v>
      </c>
      <c r="K90" s="6" t="s">
        <v>1191</v>
      </c>
      <c r="L90" s="1">
        <f t="shared" si="15"/>
        <v>3.5300000000000002</v>
      </c>
      <c r="M90" s="1"/>
      <c r="N90" s="1">
        <v>3.33</v>
      </c>
      <c r="O90" s="808"/>
      <c r="P90" s="7"/>
      <c r="Q90" s="7">
        <v>0.2</v>
      </c>
      <c r="R90" s="808"/>
      <c r="S90" s="1"/>
      <c r="T90" s="1"/>
      <c r="U90" s="1">
        <v>0.05</v>
      </c>
    </row>
    <row r="91" spans="1:21" ht="15">
      <c r="A91" s="2">
        <v>10</v>
      </c>
      <c r="B91" s="3">
        <v>32</v>
      </c>
      <c r="C91" s="4" t="s">
        <v>913</v>
      </c>
      <c r="D91" s="5">
        <v>1</v>
      </c>
      <c r="E91" s="6" t="s">
        <v>260</v>
      </c>
      <c r="F91" s="6" t="s">
        <v>177</v>
      </c>
      <c r="G91" s="6" t="s">
        <v>357</v>
      </c>
      <c r="H91" s="4" t="s">
        <v>358</v>
      </c>
      <c r="I91" s="4" t="s">
        <v>692</v>
      </c>
      <c r="J91" s="6" t="s">
        <v>319</v>
      </c>
      <c r="K91" s="12" t="s">
        <v>2077</v>
      </c>
      <c r="L91" s="1">
        <f t="shared" si="15"/>
        <v>5.68</v>
      </c>
      <c r="M91" s="1">
        <f>(5680*67/100)/1000*D91</f>
        <v>3.8056</v>
      </c>
      <c r="N91" s="1">
        <f>(5680*33/100)/1000*D91</f>
        <v>1.8744</v>
      </c>
      <c r="O91" s="808"/>
      <c r="P91" s="7"/>
      <c r="Q91" s="7"/>
      <c r="R91" s="808"/>
      <c r="S91" s="1"/>
      <c r="T91" s="1"/>
      <c r="U91" s="1"/>
    </row>
    <row r="92" spans="1:21" ht="15">
      <c r="A92" s="2">
        <v>11</v>
      </c>
      <c r="B92" s="3">
        <v>46</v>
      </c>
      <c r="C92" s="4" t="s">
        <v>828</v>
      </c>
      <c r="D92" s="5">
        <v>1</v>
      </c>
      <c r="E92" s="6" t="s">
        <v>260</v>
      </c>
      <c r="F92" s="6" t="s">
        <v>292</v>
      </c>
      <c r="G92" s="6" t="s">
        <v>357</v>
      </c>
      <c r="H92" s="4" t="s">
        <v>358</v>
      </c>
      <c r="I92" s="4" t="s">
        <v>692</v>
      </c>
      <c r="J92" s="6" t="s">
        <v>319</v>
      </c>
      <c r="K92" s="12" t="s">
        <v>2077</v>
      </c>
      <c r="L92" s="1">
        <f t="shared" si="15"/>
        <v>5.68</v>
      </c>
      <c r="M92" s="1">
        <f>(5680*67/100)/1000*D92</f>
        <v>3.8056</v>
      </c>
      <c r="N92" s="1">
        <f>(5680*33/100)/1000*D92</f>
        <v>1.8744</v>
      </c>
      <c r="O92" s="808"/>
      <c r="P92" s="7"/>
      <c r="Q92" s="7"/>
      <c r="R92" s="808"/>
      <c r="S92" s="1"/>
      <c r="T92" s="1"/>
      <c r="U92" s="1"/>
    </row>
    <row r="93" spans="1:21" ht="15">
      <c r="A93" s="2">
        <v>12</v>
      </c>
      <c r="B93" s="3">
        <v>47</v>
      </c>
      <c r="C93" s="4" t="s">
        <v>1013</v>
      </c>
      <c r="D93" s="5">
        <v>0.5</v>
      </c>
      <c r="E93" s="6" t="s">
        <v>260</v>
      </c>
      <c r="F93" s="6" t="s">
        <v>292</v>
      </c>
      <c r="G93" s="6" t="s">
        <v>357</v>
      </c>
      <c r="H93" s="4" t="s">
        <v>358</v>
      </c>
      <c r="I93" s="4" t="s">
        <v>692</v>
      </c>
      <c r="J93" s="6" t="s">
        <v>319</v>
      </c>
      <c r="K93" s="12" t="s">
        <v>2077</v>
      </c>
      <c r="L93" s="1">
        <f t="shared" si="15"/>
        <v>2.84</v>
      </c>
      <c r="M93" s="1">
        <f>(5680*67/100)/1000*D93</f>
        <v>1.9028</v>
      </c>
      <c r="N93" s="1">
        <f>(5680*33/100)/1000*D93</f>
        <v>0.9372</v>
      </c>
      <c r="O93" s="808"/>
      <c r="P93" s="7"/>
      <c r="Q93" s="7"/>
      <c r="R93" s="808"/>
      <c r="S93" s="1"/>
      <c r="T93" s="1"/>
      <c r="U93" s="1"/>
    </row>
    <row r="94" spans="1:21" ht="15">
      <c r="A94" s="2">
        <v>13</v>
      </c>
      <c r="B94" s="3">
        <v>47</v>
      </c>
      <c r="C94" s="4" t="s">
        <v>747</v>
      </c>
      <c r="D94" s="5">
        <v>0.9</v>
      </c>
      <c r="E94" s="6" t="s">
        <v>260</v>
      </c>
      <c r="F94" s="6" t="s">
        <v>292</v>
      </c>
      <c r="G94" s="6" t="s">
        <v>357</v>
      </c>
      <c r="H94" s="4" t="s">
        <v>358</v>
      </c>
      <c r="I94" s="4" t="s">
        <v>692</v>
      </c>
      <c r="J94" s="6" t="s">
        <v>319</v>
      </c>
      <c r="K94" s="12" t="s">
        <v>2077</v>
      </c>
      <c r="L94" s="1">
        <f t="shared" si="15"/>
        <v>5.112</v>
      </c>
      <c r="M94" s="1">
        <f>(5680*67/100)/1000*D94</f>
        <v>3.42504</v>
      </c>
      <c r="N94" s="1">
        <f>(5680*33/100)/1000*D94</f>
        <v>1.68696</v>
      </c>
      <c r="O94" s="808"/>
      <c r="P94" s="7"/>
      <c r="Q94" s="7"/>
      <c r="R94" s="808"/>
      <c r="S94" s="1"/>
      <c r="T94" s="1"/>
      <c r="U94" s="1"/>
    </row>
    <row r="95" spans="1:21" ht="15">
      <c r="A95" s="2137">
        <v>14</v>
      </c>
      <c r="B95" s="2138">
        <v>32</v>
      </c>
      <c r="C95" s="4" t="s">
        <v>733</v>
      </c>
      <c r="D95" s="5">
        <v>1</v>
      </c>
      <c r="E95" s="6" t="s">
        <v>260</v>
      </c>
      <c r="F95" s="6" t="s">
        <v>304</v>
      </c>
      <c r="G95" s="6" t="s">
        <v>357</v>
      </c>
      <c r="H95" s="4" t="s">
        <v>358</v>
      </c>
      <c r="I95" s="4" t="s">
        <v>692</v>
      </c>
      <c r="J95" s="6" t="s">
        <v>2078</v>
      </c>
      <c r="K95" s="12" t="s">
        <v>2077</v>
      </c>
      <c r="L95" s="1">
        <f t="shared" si="15"/>
        <v>5.68</v>
      </c>
      <c r="M95" s="1">
        <f>(5680*67/100)/1000*D95</f>
        <v>3.8056</v>
      </c>
      <c r="N95" s="1">
        <f>(5680*33/100)/1000*D95</f>
        <v>1.8744</v>
      </c>
      <c r="O95" s="808"/>
      <c r="P95" s="7"/>
      <c r="Q95" s="7"/>
      <c r="R95" s="808"/>
      <c r="S95" s="1"/>
      <c r="T95" s="1"/>
      <c r="U95" s="1"/>
    </row>
    <row r="96" spans="1:21" ht="15">
      <c r="A96" s="122" t="s">
        <v>249</v>
      </c>
      <c r="B96" s="123"/>
      <c r="C96" s="6"/>
      <c r="D96" s="2123">
        <f>SUM(D82:D95)</f>
        <v>12.6</v>
      </c>
      <c r="E96" s="9"/>
      <c r="F96" s="9"/>
      <c r="G96" s="9"/>
      <c r="H96" s="9"/>
      <c r="I96" s="9"/>
      <c r="J96" s="9"/>
      <c r="K96" s="9"/>
      <c r="L96" s="2124">
        <f>SUM(L82:L94)</f>
        <v>62.187999999999995</v>
      </c>
      <c r="M96" s="2124">
        <f>SUM(M82:M94)</f>
        <v>34.023199999999996</v>
      </c>
      <c r="N96" s="2124">
        <f>SUM(N82:N94)</f>
        <v>27.164800000000003</v>
      </c>
      <c r="O96" s="2124">
        <f aca="true" t="shared" si="16" ref="O96:U96">SUM(O82:O95)</f>
        <v>0</v>
      </c>
      <c r="P96" s="2124">
        <f t="shared" si="16"/>
        <v>0.4</v>
      </c>
      <c r="Q96" s="2124">
        <f t="shared" si="16"/>
        <v>0.30000000000000004</v>
      </c>
      <c r="R96" s="2124">
        <f t="shared" si="16"/>
        <v>0.3</v>
      </c>
      <c r="S96" s="2124">
        <f t="shared" si="16"/>
        <v>0</v>
      </c>
      <c r="T96" s="2124">
        <f t="shared" si="16"/>
        <v>0</v>
      </c>
      <c r="U96" s="2124">
        <f t="shared" si="16"/>
        <v>0.05</v>
      </c>
    </row>
    <row r="97" spans="1:21" ht="15">
      <c r="A97" s="2125" t="s">
        <v>379</v>
      </c>
      <c r="B97" s="124"/>
      <c r="C97" s="124"/>
      <c r="D97" s="124"/>
      <c r="E97" s="21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5"/>
    </row>
    <row r="98" spans="1:21" ht="15">
      <c r="A98" s="2">
        <v>1</v>
      </c>
      <c r="B98" s="3">
        <v>8</v>
      </c>
      <c r="C98" s="4" t="s">
        <v>712</v>
      </c>
      <c r="D98" s="5">
        <v>0.9</v>
      </c>
      <c r="E98" s="6" t="s">
        <v>260</v>
      </c>
      <c r="F98" s="6" t="s">
        <v>292</v>
      </c>
      <c r="G98" s="6" t="s">
        <v>357</v>
      </c>
      <c r="H98" s="4" t="s">
        <v>358</v>
      </c>
      <c r="I98" s="4" t="s">
        <v>692</v>
      </c>
      <c r="J98" s="6" t="s">
        <v>319</v>
      </c>
      <c r="K98" s="803" t="s">
        <v>1166</v>
      </c>
      <c r="L98" s="7">
        <f>SUM(M98:U98)</f>
        <v>5.212</v>
      </c>
      <c r="M98" s="1">
        <f>(5680*67/100)/1000*D98</f>
        <v>3.42504</v>
      </c>
      <c r="N98" s="1">
        <f>(5680*33/100)/1000*D98</f>
        <v>1.68696</v>
      </c>
      <c r="O98" s="1">
        <v>0.1</v>
      </c>
      <c r="P98" s="7"/>
      <c r="Q98" s="7"/>
      <c r="R98" s="1"/>
      <c r="S98" s="1"/>
      <c r="T98" s="1"/>
      <c r="U98" s="1"/>
    </row>
    <row r="99" spans="1:21" ht="15">
      <c r="A99" s="2">
        <v>2</v>
      </c>
      <c r="B99" s="3">
        <v>24</v>
      </c>
      <c r="C99" s="4" t="s">
        <v>894</v>
      </c>
      <c r="D99" s="5">
        <v>1</v>
      </c>
      <c r="E99" s="6" t="s">
        <v>260</v>
      </c>
      <c r="F99" s="6" t="s">
        <v>292</v>
      </c>
      <c r="G99" s="6" t="s">
        <v>357</v>
      </c>
      <c r="H99" s="4" t="s">
        <v>358</v>
      </c>
      <c r="I99" s="4" t="s">
        <v>692</v>
      </c>
      <c r="J99" s="6" t="s">
        <v>319</v>
      </c>
      <c r="K99" s="803" t="s">
        <v>1192</v>
      </c>
      <c r="L99" s="7">
        <f>SUM(M99:U99)</f>
        <v>5.829999999999999</v>
      </c>
      <c r="M99" s="1">
        <f>(5680*67/100)/1000*D99</f>
        <v>3.8056</v>
      </c>
      <c r="N99" s="1">
        <f>(5680*33/100)/1000*D99</f>
        <v>1.8744</v>
      </c>
      <c r="O99" s="1"/>
      <c r="P99" s="7">
        <v>0.1</v>
      </c>
      <c r="Q99" s="7"/>
      <c r="R99" s="1"/>
      <c r="S99" s="1"/>
      <c r="T99" s="1"/>
      <c r="U99" s="1">
        <v>0.05</v>
      </c>
    </row>
    <row r="100" spans="1:21" ht="15">
      <c r="A100" s="2">
        <v>3</v>
      </c>
      <c r="B100" s="3">
        <v>68</v>
      </c>
      <c r="C100" s="4" t="s">
        <v>734</v>
      </c>
      <c r="D100" s="5">
        <v>1</v>
      </c>
      <c r="E100" s="6" t="s">
        <v>260</v>
      </c>
      <c r="F100" s="6" t="s">
        <v>292</v>
      </c>
      <c r="G100" s="6" t="s">
        <v>357</v>
      </c>
      <c r="H100" s="4" t="s">
        <v>358</v>
      </c>
      <c r="I100" s="4" t="s">
        <v>692</v>
      </c>
      <c r="J100" s="6" t="s">
        <v>319</v>
      </c>
      <c r="K100" s="803" t="s">
        <v>1166</v>
      </c>
      <c r="L100" s="7">
        <f>SUM(M100:U100)</f>
        <v>5.88</v>
      </c>
      <c r="M100" s="1">
        <f>(5680*67/100)/1000*D100</f>
        <v>3.8056</v>
      </c>
      <c r="N100" s="1">
        <f>(5680*33/100)/1000*D100</f>
        <v>1.8744</v>
      </c>
      <c r="O100" s="1">
        <v>0.2</v>
      </c>
      <c r="P100" s="7"/>
      <c r="Q100" s="7"/>
      <c r="R100" s="1"/>
      <c r="S100" s="1"/>
      <c r="T100" s="1"/>
      <c r="U100" s="1"/>
    </row>
    <row r="101" spans="1:21" ht="15">
      <c r="A101" s="2">
        <v>4</v>
      </c>
      <c r="B101" s="3">
        <v>73</v>
      </c>
      <c r="C101" s="4" t="s">
        <v>818</v>
      </c>
      <c r="D101" s="5">
        <v>0.7</v>
      </c>
      <c r="E101" s="6" t="s">
        <v>260</v>
      </c>
      <c r="F101" s="6" t="s">
        <v>292</v>
      </c>
      <c r="G101" s="6" t="s">
        <v>357</v>
      </c>
      <c r="H101" s="4" t="s">
        <v>171</v>
      </c>
      <c r="I101" s="4" t="s">
        <v>692</v>
      </c>
      <c r="J101" s="6" t="s">
        <v>319</v>
      </c>
      <c r="K101" s="803" t="s">
        <v>1166</v>
      </c>
      <c r="L101" s="7">
        <f>SUM(M101:U101)</f>
        <v>4.076</v>
      </c>
      <c r="M101" s="1">
        <f>(5680*67/100)/1000*D101</f>
        <v>2.66392</v>
      </c>
      <c r="N101" s="1">
        <f>(5680*33/100)/1000*D101</f>
        <v>1.31208</v>
      </c>
      <c r="O101" s="1">
        <v>0.1</v>
      </c>
      <c r="P101" s="7"/>
      <c r="Q101" s="7"/>
      <c r="R101" s="1"/>
      <c r="S101" s="1"/>
      <c r="T101" s="1"/>
      <c r="U101" s="1"/>
    </row>
    <row r="102" spans="1:21" ht="15">
      <c r="A102" s="2" t="s">
        <v>2079</v>
      </c>
      <c r="B102" s="3"/>
      <c r="C102" s="4"/>
      <c r="D102" s="2126">
        <f>SUM(D98:D101)</f>
        <v>3.5999999999999996</v>
      </c>
      <c r="E102" s="6"/>
      <c r="F102" s="6"/>
      <c r="G102" s="6"/>
      <c r="H102" s="4"/>
      <c r="I102" s="4"/>
      <c r="J102" s="6"/>
      <c r="K102" s="12"/>
      <c r="L102" s="2139">
        <f>SUM(L98:L101)</f>
        <v>20.997999999999998</v>
      </c>
      <c r="M102" s="2139">
        <f aca="true" t="shared" si="17" ref="M102:U102">SUM(M98:M101)</f>
        <v>13.70016</v>
      </c>
      <c r="N102" s="2139">
        <f t="shared" si="17"/>
        <v>6.74784</v>
      </c>
      <c r="O102" s="2139">
        <f t="shared" si="17"/>
        <v>0.4</v>
      </c>
      <c r="P102" s="2139">
        <f t="shared" si="17"/>
        <v>0.1</v>
      </c>
      <c r="Q102" s="2139">
        <f t="shared" si="17"/>
        <v>0</v>
      </c>
      <c r="R102" s="2139">
        <f t="shared" si="17"/>
        <v>0</v>
      </c>
      <c r="S102" s="2139">
        <f t="shared" si="17"/>
        <v>0</v>
      </c>
      <c r="T102" s="2139">
        <f t="shared" si="17"/>
        <v>0</v>
      </c>
      <c r="U102" s="2139">
        <f t="shared" si="17"/>
        <v>0.05</v>
      </c>
    </row>
    <row r="103" spans="1:21" ht="15">
      <c r="A103" s="2125" t="s">
        <v>380</v>
      </c>
      <c r="B103" s="124"/>
      <c r="C103" s="124"/>
      <c r="D103" s="124"/>
      <c r="E103" s="21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5"/>
    </row>
    <row r="104" spans="1:21" ht="15">
      <c r="A104" s="10">
        <v>1</v>
      </c>
      <c r="B104" s="11">
        <v>47</v>
      </c>
      <c r="C104" s="12" t="s">
        <v>869</v>
      </c>
      <c r="D104" s="13">
        <v>1</v>
      </c>
      <c r="E104" s="14" t="s">
        <v>313</v>
      </c>
      <c r="F104" s="12" t="s">
        <v>292</v>
      </c>
      <c r="G104" s="12" t="s">
        <v>357</v>
      </c>
      <c r="H104" s="14" t="s">
        <v>358</v>
      </c>
      <c r="I104" s="4" t="s">
        <v>692</v>
      </c>
      <c r="J104" s="12" t="s">
        <v>319</v>
      </c>
      <c r="K104" s="6" t="s">
        <v>1193</v>
      </c>
      <c r="L104" s="15">
        <f>SUM(M104:T104)</f>
        <v>5.68</v>
      </c>
      <c r="M104" s="1">
        <f>(5680*33/100)/1000*D104</f>
        <v>1.8744</v>
      </c>
      <c r="N104" s="1">
        <f>(5680*67/100)/1000*D104</f>
        <v>3.8056</v>
      </c>
      <c r="O104" s="17"/>
      <c r="P104" s="17"/>
      <c r="Q104" s="17"/>
      <c r="R104" s="17"/>
      <c r="S104" s="17"/>
      <c r="T104" s="17"/>
      <c r="U104" s="17"/>
    </row>
    <row r="105" spans="1:21" ht="15">
      <c r="A105" s="10">
        <v>2</v>
      </c>
      <c r="B105" s="11">
        <v>45</v>
      </c>
      <c r="C105" s="12" t="s">
        <v>899</v>
      </c>
      <c r="D105" s="13">
        <v>1</v>
      </c>
      <c r="E105" s="14" t="s">
        <v>313</v>
      </c>
      <c r="F105" s="12" t="s">
        <v>292</v>
      </c>
      <c r="G105" s="12" t="s">
        <v>357</v>
      </c>
      <c r="H105" s="14" t="s">
        <v>358</v>
      </c>
      <c r="I105" s="4" t="s">
        <v>692</v>
      </c>
      <c r="J105" s="12" t="s">
        <v>363</v>
      </c>
      <c r="K105" s="12" t="s">
        <v>1194</v>
      </c>
      <c r="L105" s="15">
        <f aca="true" t="shared" si="18" ref="L105:L113">SUM(M105:T105)</f>
        <v>3.48</v>
      </c>
      <c r="M105" s="1"/>
      <c r="N105" s="1">
        <v>3.33</v>
      </c>
      <c r="O105" s="17"/>
      <c r="P105" s="17">
        <v>0.15</v>
      </c>
      <c r="Q105" s="17"/>
      <c r="R105" s="17"/>
      <c r="S105" s="17"/>
      <c r="T105" s="17"/>
      <c r="U105" s="17"/>
    </row>
    <row r="106" spans="1:21" ht="15">
      <c r="A106" s="10">
        <v>3</v>
      </c>
      <c r="B106" s="11">
        <v>101</v>
      </c>
      <c r="C106" s="12" t="s">
        <v>875</v>
      </c>
      <c r="D106" s="13">
        <v>0.8</v>
      </c>
      <c r="E106" s="14" t="s">
        <v>313</v>
      </c>
      <c r="F106" s="12" t="s">
        <v>292</v>
      </c>
      <c r="G106" s="12" t="s">
        <v>357</v>
      </c>
      <c r="H106" s="14" t="s">
        <v>358</v>
      </c>
      <c r="I106" s="4" t="s">
        <v>692</v>
      </c>
      <c r="J106" s="12" t="s">
        <v>363</v>
      </c>
      <c r="K106" s="12" t="s">
        <v>1195</v>
      </c>
      <c r="L106" s="15">
        <f t="shared" si="18"/>
        <v>2.8640000000000003</v>
      </c>
      <c r="M106" s="1"/>
      <c r="N106" s="1">
        <f>3.33*D106</f>
        <v>2.664</v>
      </c>
      <c r="O106" s="17"/>
      <c r="P106" s="17">
        <v>0.1</v>
      </c>
      <c r="Q106" s="17">
        <v>0.1</v>
      </c>
      <c r="R106" s="17"/>
      <c r="S106" s="17"/>
      <c r="T106" s="17"/>
      <c r="U106" s="17"/>
    </row>
    <row r="107" spans="1:21" ht="15">
      <c r="A107" s="10">
        <v>4</v>
      </c>
      <c r="B107" s="11">
        <v>103</v>
      </c>
      <c r="C107" s="12" t="s">
        <v>855</v>
      </c>
      <c r="D107" s="13">
        <v>1</v>
      </c>
      <c r="E107" s="14" t="s">
        <v>313</v>
      </c>
      <c r="F107" s="12" t="s">
        <v>292</v>
      </c>
      <c r="G107" s="12" t="s">
        <v>357</v>
      </c>
      <c r="H107" s="14" t="s">
        <v>358</v>
      </c>
      <c r="I107" s="4" t="s">
        <v>692</v>
      </c>
      <c r="J107" s="12" t="s">
        <v>363</v>
      </c>
      <c r="K107" s="12" t="s">
        <v>1194</v>
      </c>
      <c r="L107" s="15">
        <f t="shared" si="18"/>
        <v>3.5300000000000002</v>
      </c>
      <c r="M107" s="1"/>
      <c r="N107" s="1">
        <f>3.33*D107</f>
        <v>3.33</v>
      </c>
      <c r="O107" s="17"/>
      <c r="P107" s="17">
        <v>0.2</v>
      </c>
      <c r="Q107" s="17"/>
      <c r="R107" s="17"/>
      <c r="S107" s="17"/>
      <c r="T107" s="17"/>
      <c r="U107" s="17"/>
    </row>
    <row r="108" spans="1:21" ht="15">
      <c r="A108" s="10">
        <v>5</v>
      </c>
      <c r="B108" s="11">
        <v>95</v>
      </c>
      <c r="C108" s="12" t="s">
        <v>277</v>
      </c>
      <c r="D108" s="13">
        <v>2.2</v>
      </c>
      <c r="E108" s="14" t="s">
        <v>260</v>
      </c>
      <c r="F108" s="12" t="s">
        <v>177</v>
      </c>
      <c r="G108" s="12" t="s">
        <v>357</v>
      </c>
      <c r="H108" s="14" t="s">
        <v>358</v>
      </c>
      <c r="I108" s="4" t="s">
        <v>692</v>
      </c>
      <c r="J108" s="12" t="s">
        <v>319</v>
      </c>
      <c r="K108" s="1079" t="s">
        <v>1196</v>
      </c>
      <c r="L108" s="15">
        <f t="shared" si="18"/>
        <v>12.201680000000001</v>
      </c>
      <c r="M108" s="1">
        <f>(5680*50/100)/1000*D108</f>
        <v>6.248</v>
      </c>
      <c r="N108" s="1">
        <f aca="true" t="shared" si="19" ref="N108:N113">(5680*33/100)/1000*D108</f>
        <v>4.12368</v>
      </c>
      <c r="O108" s="17"/>
      <c r="P108" s="17"/>
      <c r="Q108" s="17"/>
      <c r="R108" s="17">
        <v>1.33</v>
      </c>
      <c r="S108" s="17">
        <v>0.5</v>
      </c>
      <c r="T108" s="17"/>
      <c r="U108" s="17"/>
    </row>
    <row r="109" spans="1:21" ht="15">
      <c r="A109" s="10">
        <v>6</v>
      </c>
      <c r="B109" s="11">
        <v>102</v>
      </c>
      <c r="C109" s="12" t="s">
        <v>1217</v>
      </c>
      <c r="D109" s="13">
        <v>1</v>
      </c>
      <c r="E109" s="14" t="s">
        <v>260</v>
      </c>
      <c r="F109" s="12" t="s">
        <v>292</v>
      </c>
      <c r="G109" s="12" t="s">
        <v>357</v>
      </c>
      <c r="H109" s="14" t="s">
        <v>358</v>
      </c>
      <c r="I109" s="4" t="s">
        <v>692</v>
      </c>
      <c r="J109" s="12" t="s">
        <v>319</v>
      </c>
      <c r="K109" s="803" t="s">
        <v>1167</v>
      </c>
      <c r="L109" s="15">
        <f t="shared" si="18"/>
        <v>5.68</v>
      </c>
      <c r="M109" s="1">
        <f>(5680*67/100)/1000*D109</f>
        <v>3.8056</v>
      </c>
      <c r="N109" s="1">
        <f t="shared" si="19"/>
        <v>1.8744</v>
      </c>
      <c r="O109" s="17"/>
      <c r="P109" s="17"/>
      <c r="Q109" s="17"/>
      <c r="R109" s="17"/>
      <c r="S109" s="17"/>
      <c r="T109" s="17"/>
      <c r="U109" s="17"/>
    </row>
    <row r="110" spans="1:21" ht="15">
      <c r="A110" s="10">
        <v>7</v>
      </c>
      <c r="B110" s="11">
        <v>103</v>
      </c>
      <c r="C110" s="12" t="s">
        <v>646</v>
      </c>
      <c r="D110" s="13">
        <v>0.9</v>
      </c>
      <c r="E110" s="14" t="s">
        <v>260</v>
      </c>
      <c r="F110" s="12" t="s">
        <v>292</v>
      </c>
      <c r="G110" s="12" t="s">
        <v>357</v>
      </c>
      <c r="H110" s="14" t="s">
        <v>358</v>
      </c>
      <c r="I110" s="4" t="s">
        <v>692</v>
      </c>
      <c r="J110" s="12" t="s">
        <v>319</v>
      </c>
      <c r="K110" s="803" t="s">
        <v>1167</v>
      </c>
      <c r="L110" s="15">
        <f t="shared" si="18"/>
        <v>5.112</v>
      </c>
      <c r="M110" s="1">
        <f>(5680*67/100)/1000*D110</f>
        <v>3.42504</v>
      </c>
      <c r="N110" s="1">
        <f t="shared" si="19"/>
        <v>1.68696</v>
      </c>
      <c r="O110" s="17"/>
      <c r="P110" s="17"/>
      <c r="Q110" s="17"/>
      <c r="R110" s="17"/>
      <c r="S110" s="17"/>
      <c r="T110" s="17"/>
      <c r="U110" s="17"/>
    </row>
    <row r="111" spans="1:21" ht="15">
      <c r="A111" s="10">
        <v>8</v>
      </c>
      <c r="B111" s="11">
        <v>64</v>
      </c>
      <c r="C111" s="12" t="s">
        <v>889</v>
      </c>
      <c r="D111" s="13">
        <v>0.8</v>
      </c>
      <c r="E111" s="14" t="s">
        <v>260</v>
      </c>
      <c r="F111" s="12" t="s">
        <v>292</v>
      </c>
      <c r="G111" s="12" t="s">
        <v>357</v>
      </c>
      <c r="H111" s="14" t="s">
        <v>358</v>
      </c>
      <c r="I111" s="4" t="s">
        <v>692</v>
      </c>
      <c r="J111" s="12" t="s">
        <v>319</v>
      </c>
      <c r="K111" s="803" t="s">
        <v>1167</v>
      </c>
      <c r="L111" s="15">
        <f t="shared" si="18"/>
        <v>4.5440000000000005</v>
      </c>
      <c r="M111" s="1">
        <f>(5680*67/100)/1000*D111</f>
        <v>3.04448</v>
      </c>
      <c r="N111" s="1">
        <f t="shared" si="19"/>
        <v>1.4995200000000002</v>
      </c>
      <c r="O111" s="17"/>
      <c r="P111" s="17"/>
      <c r="Q111" s="17"/>
      <c r="R111" s="17"/>
      <c r="S111" s="17"/>
      <c r="T111" s="17"/>
      <c r="U111" s="17"/>
    </row>
    <row r="112" spans="1:21" ht="15">
      <c r="A112" s="10">
        <v>9</v>
      </c>
      <c r="B112" s="11">
        <v>63</v>
      </c>
      <c r="C112" s="12" t="s">
        <v>273</v>
      </c>
      <c r="D112" s="13">
        <v>0.9</v>
      </c>
      <c r="E112" s="14" t="s">
        <v>260</v>
      </c>
      <c r="F112" s="12" t="s">
        <v>292</v>
      </c>
      <c r="G112" s="12" t="s">
        <v>357</v>
      </c>
      <c r="H112" s="14" t="s">
        <v>358</v>
      </c>
      <c r="I112" s="4" t="s">
        <v>692</v>
      </c>
      <c r="J112" s="12" t="s">
        <v>319</v>
      </c>
      <c r="K112" s="803" t="s">
        <v>1167</v>
      </c>
      <c r="L112" s="15">
        <f t="shared" si="18"/>
        <v>5.112</v>
      </c>
      <c r="M112" s="1">
        <f>(5680*67/100)/1000*D112</f>
        <v>3.42504</v>
      </c>
      <c r="N112" s="1">
        <f t="shared" si="19"/>
        <v>1.68696</v>
      </c>
      <c r="O112" s="17"/>
      <c r="P112" s="17"/>
      <c r="Q112" s="17"/>
      <c r="R112" s="17"/>
      <c r="S112" s="17"/>
      <c r="T112" s="17"/>
      <c r="U112" s="17"/>
    </row>
    <row r="113" spans="1:21" ht="15">
      <c r="A113" s="10">
        <v>10</v>
      </c>
      <c r="B113" s="11">
        <v>95</v>
      </c>
      <c r="C113" s="12" t="s">
        <v>361</v>
      </c>
      <c r="D113" s="13">
        <v>4.7</v>
      </c>
      <c r="E113" s="14" t="s">
        <v>260</v>
      </c>
      <c r="F113" s="12" t="s">
        <v>177</v>
      </c>
      <c r="G113" s="12" t="s">
        <v>357</v>
      </c>
      <c r="H113" s="14" t="s">
        <v>358</v>
      </c>
      <c r="I113" s="4" t="s">
        <v>692</v>
      </c>
      <c r="J113" s="12" t="s">
        <v>319</v>
      </c>
      <c r="K113" s="1079" t="s">
        <v>1196</v>
      </c>
      <c r="L113" s="15">
        <f t="shared" si="18"/>
        <v>24.45768</v>
      </c>
      <c r="M113" s="1">
        <f>(5680*50/100)/1000*D113</f>
        <v>13.347999999999999</v>
      </c>
      <c r="N113" s="1">
        <f t="shared" si="19"/>
        <v>8.80968</v>
      </c>
      <c r="O113" s="17"/>
      <c r="P113" s="17"/>
      <c r="Q113" s="17"/>
      <c r="R113" s="17">
        <v>1.5</v>
      </c>
      <c r="S113" s="17">
        <v>0.8</v>
      </c>
      <c r="T113" s="17"/>
      <c r="U113" s="17"/>
    </row>
    <row r="114" spans="1:21" ht="15">
      <c r="A114" s="122" t="s">
        <v>249</v>
      </c>
      <c r="B114" s="127"/>
      <c r="C114" s="30"/>
      <c r="D114" s="2140">
        <f>SUM(D104:D113)</f>
        <v>14.3</v>
      </c>
      <c r="E114" s="31"/>
      <c r="F114" s="31"/>
      <c r="G114" s="31"/>
      <c r="H114" s="31"/>
      <c r="I114" s="31"/>
      <c r="J114" s="31"/>
      <c r="K114" s="31"/>
      <c r="L114" s="2141">
        <f aca="true" t="shared" si="20" ref="L114:U114">SUM(L104:L113)</f>
        <v>72.66136000000002</v>
      </c>
      <c r="M114" s="2141">
        <f t="shared" si="20"/>
        <v>35.170559999999995</v>
      </c>
      <c r="N114" s="2141">
        <f t="shared" si="20"/>
        <v>32.8108</v>
      </c>
      <c r="O114" s="2141">
        <f t="shared" si="20"/>
        <v>0</v>
      </c>
      <c r="P114" s="2141">
        <f t="shared" si="20"/>
        <v>0.45</v>
      </c>
      <c r="Q114" s="2141">
        <f t="shared" si="20"/>
        <v>0.1</v>
      </c>
      <c r="R114" s="2141">
        <f t="shared" si="20"/>
        <v>2.83</v>
      </c>
      <c r="S114" s="2141">
        <f t="shared" si="20"/>
        <v>1.3</v>
      </c>
      <c r="T114" s="2141">
        <f t="shared" si="20"/>
        <v>0</v>
      </c>
      <c r="U114" s="2141">
        <f t="shared" si="20"/>
        <v>0</v>
      </c>
    </row>
    <row r="115" spans="1:21" ht="15">
      <c r="A115" s="2303" t="s">
        <v>204</v>
      </c>
      <c r="B115" s="2304"/>
      <c r="C115" s="2305"/>
      <c r="D115" s="2142">
        <f>D114+D102+D96+D80+D70+D63+D49+D33+D18</f>
        <v>81</v>
      </c>
      <c r="E115" s="2142">
        <f aca="true" t="shared" si="21" ref="E115:U115">E114+E102+E96+E80+E70+E63+E49+E33+E18</f>
        <v>0</v>
      </c>
      <c r="F115" s="2142">
        <f t="shared" si="21"/>
        <v>0</v>
      </c>
      <c r="G115" s="2142">
        <f t="shared" si="21"/>
        <v>0</v>
      </c>
      <c r="H115" s="2142">
        <f t="shared" si="21"/>
        <v>0</v>
      </c>
      <c r="I115" s="2142">
        <f t="shared" si="21"/>
        <v>0</v>
      </c>
      <c r="J115" s="2142">
        <f t="shared" si="21"/>
        <v>0</v>
      </c>
      <c r="K115" s="2142">
        <f t="shared" si="21"/>
        <v>0</v>
      </c>
      <c r="L115" s="2142">
        <f t="shared" si="21"/>
        <v>417.89036000000004</v>
      </c>
      <c r="M115" s="2142">
        <f>M114+M102+M96+M80+M70+M63+M49+M33+M18</f>
        <v>217.24295999999998</v>
      </c>
      <c r="N115" s="2142">
        <f t="shared" si="21"/>
        <v>191.0174</v>
      </c>
      <c r="O115" s="2142">
        <f t="shared" si="21"/>
        <v>0.8</v>
      </c>
      <c r="P115" s="2142">
        <f t="shared" si="21"/>
        <v>2.05</v>
      </c>
      <c r="Q115" s="2142">
        <f t="shared" si="21"/>
        <v>0.9</v>
      </c>
      <c r="R115" s="2142">
        <f t="shared" si="21"/>
        <v>4.43</v>
      </c>
      <c r="S115" s="2142">
        <f t="shared" si="21"/>
        <v>1.4000000000000001</v>
      </c>
      <c r="T115" s="2142">
        <f t="shared" si="21"/>
        <v>0</v>
      </c>
      <c r="U115" s="2142">
        <f t="shared" si="21"/>
        <v>0.1</v>
      </c>
    </row>
    <row r="116" spans="1:21" ht="15">
      <c r="A116" s="29"/>
      <c r="B116" s="29"/>
      <c r="C116" s="30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</row>
    <row r="118" spans="1:20" ht="17.25">
      <c r="A118" s="2318" t="s">
        <v>283</v>
      </c>
      <c r="B118" s="2318"/>
      <c r="C118" s="2318"/>
      <c r="D118" s="2318"/>
      <c r="E118" s="2318"/>
      <c r="F118" s="2318"/>
      <c r="G118" s="2318"/>
      <c r="H118" s="2318"/>
      <c r="I118" s="2318"/>
      <c r="J118" s="2318"/>
      <c r="K118" s="2318"/>
      <c r="L118" s="2318"/>
      <c r="M118" s="2318"/>
      <c r="N118" s="2318"/>
      <c r="O118" s="2318"/>
      <c r="P118" s="2318"/>
      <c r="Q118" s="2318"/>
      <c r="R118" s="33"/>
      <c r="S118" s="33"/>
      <c r="T118" s="33"/>
    </row>
    <row r="119" spans="1:20" ht="17.25">
      <c r="A119" s="2318" t="s">
        <v>2063</v>
      </c>
      <c r="B119" s="2318"/>
      <c r="C119" s="2318"/>
      <c r="D119" s="2318"/>
      <c r="E119" s="2318"/>
      <c r="F119" s="2318"/>
      <c r="G119" s="2318"/>
      <c r="H119" s="2318"/>
      <c r="I119" s="2318"/>
      <c r="J119" s="2318"/>
      <c r="K119" s="2318"/>
      <c r="L119" s="2318"/>
      <c r="M119" s="2318"/>
      <c r="N119" s="2318"/>
      <c r="O119" s="2318"/>
      <c r="P119" s="2318"/>
      <c r="Q119" s="2318"/>
      <c r="R119" s="2318"/>
      <c r="S119" s="2318"/>
      <c r="T119" s="2318"/>
    </row>
    <row r="120" spans="1:20" ht="17.25">
      <c r="A120" s="2342" t="s">
        <v>340</v>
      </c>
      <c r="B120" s="2342"/>
      <c r="C120" s="2342"/>
      <c r="D120" s="2342"/>
      <c r="E120" s="2342"/>
      <c r="F120" s="2342"/>
      <c r="G120" s="2342"/>
      <c r="H120" s="2342"/>
      <c r="I120" s="2342"/>
      <c r="J120" s="2342"/>
      <c r="K120" s="2342"/>
      <c r="L120" s="2342"/>
      <c r="M120" s="2342"/>
      <c r="N120" s="2342"/>
      <c r="O120" s="2342"/>
      <c r="P120" s="2342"/>
      <c r="Q120" s="2342"/>
      <c r="R120" s="33"/>
      <c r="S120" s="33"/>
      <c r="T120" s="33"/>
    </row>
    <row r="121" spans="1:20" ht="14.25">
      <c r="A121" s="2309" t="s">
        <v>148</v>
      </c>
      <c r="B121" s="2309" t="s">
        <v>149</v>
      </c>
      <c r="C121" s="2315" t="s">
        <v>150</v>
      </c>
      <c r="D121" s="2343" t="s">
        <v>341</v>
      </c>
      <c r="E121" s="2309" t="s">
        <v>152</v>
      </c>
      <c r="F121" s="2315" t="s">
        <v>342</v>
      </c>
      <c r="G121" s="2309" t="s">
        <v>343</v>
      </c>
      <c r="H121" s="2321" t="s">
        <v>344</v>
      </c>
      <c r="I121" s="2322"/>
      <c r="J121" s="2309" t="s">
        <v>156</v>
      </c>
      <c r="K121" s="2323" t="s">
        <v>157</v>
      </c>
      <c r="L121" s="2306" t="s">
        <v>345</v>
      </c>
      <c r="M121" s="2307"/>
      <c r="N121" s="2307"/>
      <c r="O121" s="2307"/>
      <c r="P121" s="2307"/>
      <c r="Q121" s="2307"/>
      <c r="R121" s="2307"/>
      <c r="S121" s="2307"/>
      <c r="T121" s="2308"/>
    </row>
    <row r="122" spans="1:20" ht="27" customHeight="1">
      <c r="A122" s="2310"/>
      <c r="B122" s="2310"/>
      <c r="C122" s="2316"/>
      <c r="D122" s="2344"/>
      <c r="E122" s="2310"/>
      <c r="F122" s="2316"/>
      <c r="G122" s="2310"/>
      <c r="H122" s="2309" t="s">
        <v>346</v>
      </c>
      <c r="I122" s="2312" t="s">
        <v>347</v>
      </c>
      <c r="J122" s="2310"/>
      <c r="K122" s="2351"/>
      <c r="L122" s="2300" t="s">
        <v>249</v>
      </c>
      <c r="M122" s="2306" t="s">
        <v>348</v>
      </c>
      <c r="N122" s="2307"/>
      <c r="O122" s="2307"/>
      <c r="P122" s="2307"/>
      <c r="Q122" s="2307"/>
      <c r="R122" s="2307"/>
      <c r="S122" s="2307"/>
      <c r="T122" s="2308"/>
    </row>
    <row r="123" spans="1:20" ht="32.25" customHeight="1">
      <c r="A123" s="2310"/>
      <c r="B123" s="2310"/>
      <c r="C123" s="2316"/>
      <c r="D123" s="2344"/>
      <c r="E123" s="2310"/>
      <c r="F123" s="2316"/>
      <c r="G123" s="2310"/>
      <c r="H123" s="2310"/>
      <c r="I123" s="2313"/>
      <c r="J123" s="2310"/>
      <c r="K123" s="2351"/>
      <c r="L123" s="2301"/>
      <c r="M123" s="2300" t="s">
        <v>349</v>
      </c>
      <c r="N123" s="2323" t="s">
        <v>350</v>
      </c>
      <c r="O123" s="2323" t="s">
        <v>351</v>
      </c>
      <c r="P123" s="2323" t="s">
        <v>352</v>
      </c>
      <c r="Q123" s="2300"/>
      <c r="R123" s="2300"/>
      <c r="S123" s="2323"/>
      <c r="T123" s="2323" t="s">
        <v>355</v>
      </c>
    </row>
    <row r="124" spans="1:20" ht="40.5" customHeight="1">
      <c r="A124" s="2311"/>
      <c r="B124" s="2311"/>
      <c r="C124" s="2317"/>
      <c r="D124" s="2345"/>
      <c r="E124" s="2311"/>
      <c r="F124" s="2317"/>
      <c r="G124" s="2311"/>
      <c r="H124" s="2311"/>
      <c r="I124" s="2314"/>
      <c r="J124" s="2311"/>
      <c r="K124" s="2324"/>
      <c r="L124" s="2302"/>
      <c r="M124" s="2302"/>
      <c r="N124" s="2324"/>
      <c r="O124" s="2324"/>
      <c r="P124" s="2324"/>
      <c r="Q124" s="2302"/>
      <c r="R124" s="2302"/>
      <c r="S124" s="2324"/>
      <c r="T124" s="2324"/>
    </row>
    <row r="125" spans="1:20" ht="15">
      <c r="A125" s="20" t="s">
        <v>279</v>
      </c>
      <c r="B125" s="2147"/>
      <c r="C125" s="21"/>
      <c r="D125" s="22"/>
      <c r="E125" s="21"/>
      <c r="F125" s="21"/>
      <c r="G125" s="21"/>
      <c r="H125" s="21"/>
      <c r="I125" s="21"/>
      <c r="J125" s="21"/>
      <c r="K125" s="21"/>
      <c r="L125" s="23"/>
      <c r="M125" s="23"/>
      <c r="N125" s="23"/>
      <c r="O125" s="23"/>
      <c r="P125" s="23"/>
      <c r="Q125" s="24"/>
      <c r="R125" s="1"/>
      <c r="S125" s="1"/>
      <c r="T125" s="1"/>
    </row>
    <row r="126" spans="1:20" ht="15">
      <c r="A126" s="2146" t="s">
        <v>362</v>
      </c>
      <c r="B126" s="2147"/>
      <c r="C126" s="21"/>
      <c r="D126" s="22"/>
      <c r="E126" s="21"/>
      <c r="F126" s="21"/>
      <c r="G126" s="21"/>
      <c r="H126" s="727"/>
      <c r="I126" s="727"/>
      <c r="J126" s="727"/>
      <c r="K126" s="727"/>
      <c r="L126" s="728"/>
      <c r="M126" s="728"/>
      <c r="N126" s="728"/>
      <c r="O126" s="728"/>
      <c r="P126" s="23"/>
      <c r="Q126" s="24"/>
      <c r="R126" s="1"/>
      <c r="S126" s="1"/>
      <c r="T126" s="1"/>
    </row>
    <row r="127" spans="1:20" ht="15">
      <c r="A127" s="2338"/>
      <c r="B127" s="3">
        <v>27</v>
      </c>
      <c r="C127" s="4" t="s">
        <v>878</v>
      </c>
      <c r="D127" s="5">
        <v>1</v>
      </c>
      <c r="E127" s="6" t="s">
        <v>260</v>
      </c>
      <c r="F127" s="27" t="s">
        <v>292</v>
      </c>
      <c r="G127" s="28" t="s">
        <v>357</v>
      </c>
      <c r="H127" s="6"/>
      <c r="I127" s="6"/>
      <c r="J127" s="6"/>
      <c r="K127" s="6"/>
      <c r="L127" s="2150"/>
      <c r="M127" s="2150"/>
      <c r="N127" s="2150"/>
      <c r="O127" s="1"/>
      <c r="P127" s="1"/>
      <c r="Q127" s="1"/>
      <c r="R127" s="1"/>
      <c r="S127" s="1"/>
      <c r="T127" s="1"/>
    </row>
    <row r="128" spans="1:20" ht="15">
      <c r="A128" s="2338"/>
      <c r="B128" s="3">
        <v>27</v>
      </c>
      <c r="C128" s="4" t="s">
        <v>846</v>
      </c>
      <c r="D128" s="5">
        <v>1</v>
      </c>
      <c r="E128" s="6" t="s">
        <v>260</v>
      </c>
      <c r="F128" s="27" t="s">
        <v>292</v>
      </c>
      <c r="G128" s="28" t="s">
        <v>357</v>
      </c>
      <c r="H128" s="6"/>
      <c r="I128" s="6"/>
      <c r="J128" s="6"/>
      <c r="K128" s="6"/>
      <c r="L128" s="2150"/>
      <c r="M128" s="2150"/>
      <c r="N128" s="2150"/>
      <c r="O128" s="1"/>
      <c r="P128" s="1"/>
      <c r="Q128" s="1"/>
      <c r="R128" s="1"/>
      <c r="S128" s="1"/>
      <c r="T128" s="1"/>
    </row>
    <row r="129" spans="1:20" ht="15">
      <c r="A129" s="2338"/>
      <c r="B129" s="3">
        <v>29</v>
      </c>
      <c r="C129" s="4" t="s">
        <v>638</v>
      </c>
      <c r="D129" s="5">
        <v>0.8</v>
      </c>
      <c r="E129" s="6" t="s">
        <v>260</v>
      </c>
      <c r="F129" s="27" t="s">
        <v>292</v>
      </c>
      <c r="G129" s="28" t="s">
        <v>357</v>
      </c>
      <c r="H129" s="6"/>
      <c r="I129" s="6"/>
      <c r="J129" s="6"/>
      <c r="K129" s="6"/>
      <c r="L129" s="2150"/>
      <c r="M129" s="2150"/>
      <c r="N129" s="2150"/>
      <c r="O129" s="1"/>
      <c r="P129" s="1"/>
      <c r="Q129" s="1"/>
      <c r="R129" s="1"/>
      <c r="S129" s="1"/>
      <c r="T129" s="1"/>
    </row>
    <row r="130" spans="1:20" ht="15">
      <c r="A130" s="2338"/>
      <c r="B130" s="3">
        <v>56</v>
      </c>
      <c r="C130" s="4" t="s">
        <v>273</v>
      </c>
      <c r="D130" s="5">
        <v>0.7</v>
      </c>
      <c r="E130" s="6" t="s">
        <v>260</v>
      </c>
      <c r="F130" s="27" t="s">
        <v>292</v>
      </c>
      <c r="G130" s="28" t="s">
        <v>357</v>
      </c>
      <c r="H130" s="6"/>
      <c r="I130" s="6"/>
      <c r="J130" s="6"/>
      <c r="K130" s="6"/>
      <c r="L130" s="2150"/>
      <c r="M130" s="2150"/>
      <c r="N130" s="2150"/>
      <c r="O130" s="1"/>
      <c r="P130" s="1"/>
      <c r="Q130" s="1"/>
      <c r="R130" s="1"/>
      <c r="S130" s="1"/>
      <c r="T130" s="1"/>
    </row>
    <row r="131" spans="1:20" ht="15">
      <c r="A131" s="2339"/>
      <c r="B131" s="8">
        <v>58</v>
      </c>
      <c r="C131" s="6" t="s">
        <v>913</v>
      </c>
      <c r="D131" s="9">
        <v>0.9</v>
      </c>
      <c r="E131" s="6" t="s">
        <v>260</v>
      </c>
      <c r="F131" s="27" t="s">
        <v>292</v>
      </c>
      <c r="G131" s="28" t="s">
        <v>357</v>
      </c>
      <c r="H131" s="6"/>
      <c r="I131" s="6"/>
      <c r="J131" s="6"/>
      <c r="K131" s="6"/>
      <c r="L131" s="2150"/>
      <c r="M131" s="2150"/>
      <c r="N131" s="2150"/>
      <c r="O131" s="1"/>
      <c r="P131" s="1"/>
      <c r="Q131" s="1"/>
      <c r="R131" s="1"/>
      <c r="S131" s="1"/>
      <c r="T131" s="1"/>
    </row>
    <row r="132" spans="1:20" ht="15">
      <c r="A132" s="2340">
        <v>2</v>
      </c>
      <c r="B132" s="3">
        <v>2</v>
      </c>
      <c r="C132" s="4" t="s">
        <v>855</v>
      </c>
      <c r="D132" s="5">
        <v>0.9</v>
      </c>
      <c r="E132" s="6" t="s">
        <v>291</v>
      </c>
      <c r="F132" s="27" t="s">
        <v>304</v>
      </c>
      <c r="G132" s="28" t="s">
        <v>357</v>
      </c>
      <c r="H132" s="6"/>
      <c r="I132" s="6"/>
      <c r="J132" s="6"/>
      <c r="K132" s="6"/>
      <c r="L132" s="2150"/>
      <c r="M132" s="2150"/>
      <c r="N132" s="2150"/>
      <c r="O132" s="1"/>
      <c r="P132" s="1"/>
      <c r="Q132" s="1"/>
      <c r="R132" s="1"/>
      <c r="S132" s="1"/>
      <c r="T132" s="1"/>
    </row>
    <row r="133" spans="1:20" ht="15">
      <c r="A133" s="2340"/>
      <c r="B133" s="3">
        <v>26</v>
      </c>
      <c r="C133" s="4" t="s">
        <v>989</v>
      </c>
      <c r="D133" s="5">
        <v>0.9</v>
      </c>
      <c r="E133" s="6" t="s">
        <v>291</v>
      </c>
      <c r="F133" s="27" t="s">
        <v>304</v>
      </c>
      <c r="G133" s="28" t="s">
        <v>357</v>
      </c>
      <c r="H133" s="6"/>
      <c r="I133" s="6"/>
      <c r="J133" s="6"/>
      <c r="K133" s="6"/>
      <c r="L133" s="2150"/>
      <c r="M133" s="2150"/>
      <c r="N133" s="2150"/>
      <c r="O133" s="1"/>
      <c r="P133" s="1"/>
      <c r="Q133" s="1"/>
      <c r="R133" s="1"/>
      <c r="S133" s="1"/>
      <c r="T133" s="1"/>
    </row>
    <row r="134" spans="1:20" ht="15">
      <c r="A134" s="2340"/>
      <c r="B134" s="3">
        <v>27</v>
      </c>
      <c r="C134" s="4" t="s">
        <v>297</v>
      </c>
      <c r="D134" s="5">
        <v>0.8</v>
      </c>
      <c r="E134" s="6" t="s">
        <v>291</v>
      </c>
      <c r="F134" s="27" t="s">
        <v>304</v>
      </c>
      <c r="G134" s="28" t="s">
        <v>357</v>
      </c>
      <c r="H134" s="6"/>
      <c r="I134" s="6"/>
      <c r="J134" s="6"/>
      <c r="K134" s="6"/>
      <c r="L134" s="2150"/>
      <c r="M134" s="2150"/>
      <c r="N134" s="2150"/>
      <c r="O134" s="1"/>
      <c r="P134" s="1"/>
      <c r="Q134" s="1"/>
      <c r="R134" s="1"/>
      <c r="S134" s="1"/>
      <c r="T134" s="1"/>
    </row>
    <row r="135" spans="1:20" ht="15">
      <c r="A135" s="2340"/>
      <c r="B135" s="3">
        <v>41</v>
      </c>
      <c r="C135" s="4" t="s">
        <v>638</v>
      </c>
      <c r="D135" s="5">
        <v>0.3</v>
      </c>
      <c r="E135" s="6" t="s">
        <v>291</v>
      </c>
      <c r="F135" s="27" t="s">
        <v>304</v>
      </c>
      <c r="G135" s="28" t="s">
        <v>357</v>
      </c>
      <c r="H135" s="6"/>
      <c r="I135" s="28"/>
      <c r="J135" s="28"/>
      <c r="K135" s="28"/>
      <c r="L135" s="2145"/>
      <c r="M135" s="2145"/>
      <c r="N135" s="2145"/>
      <c r="O135" s="2144"/>
      <c r="P135" s="2144"/>
      <c r="Q135" s="2144"/>
      <c r="R135" s="2144"/>
      <c r="S135" s="2144"/>
      <c r="T135" s="2144"/>
    </row>
    <row r="136" spans="1:20" ht="15">
      <c r="A136" s="2340"/>
      <c r="B136" s="3">
        <v>41</v>
      </c>
      <c r="C136" s="4" t="s">
        <v>904</v>
      </c>
      <c r="D136" s="5">
        <v>0.9</v>
      </c>
      <c r="E136" s="6" t="s">
        <v>291</v>
      </c>
      <c r="F136" s="27" t="s">
        <v>304</v>
      </c>
      <c r="G136" s="28" t="s">
        <v>357</v>
      </c>
      <c r="H136" s="6"/>
      <c r="I136" s="28"/>
      <c r="J136" s="28"/>
      <c r="K136" s="28"/>
      <c r="L136" s="2145"/>
      <c r="M136" s="2145"/>
      <c r="N136" s="2145"/>
      <c r="O136" s="2144"/>
      <c r="P136" s="2144"/>
      <c r="Q136" s="2144"/>
      <c r="R136" s="2144"/>
      <c r="S136" s="2144"/>
      <c r="T136" s="2144"/>
    </row>
    <row r="137" spans="1:20" ht="15">
      <c r="A137" s="2340"/>
      <c r="B137" s="3">
        <v>57</v>
      </c>
      <c r="C137" s="4" t="s">
        <v>277</v>
      </c>
      <c r="D137" s="5">
        <v>1</v>
      </c>
      <c r="E137" s="6" t="s">
        <v>291</v>
      </c>
      <c r="F137" s="27" t="s">
        <v>304</v>
      </c>
      <c r="G137" s="28" t="s">
        <v>357</v>
      </c>
      <c r="H137" s="6"/>
      <c r="I137" s="28"/>
      <c r="J137" s="28"/>
      <c r="K137" s="28"/>
      <c r="L137" s="2145"/>
      <c r="M137" s="2145"/>
      <c r="N137" s="2145"/>
      <c r="O137" s="2144"/>
      <c r="P137" s="2144"/>
      <c r="Q137" s="2144"/>
      <c r="R137" s="2144"/>
      <c r="S137" s="2144"/>
      <c r="T137" s="2144"/>
    </row>
    <row r="138" spans="1:20" ht="15">
      <c r="A138" s="2340"/>
      <c r="B138" s="3">
        <v>42</v>
      </c>
      <c r="C138" s="4" t="s">
        <v>98</v>
      </c>
      <c r="D138" s="5">
        <v>1</v>
      </c>
      <c r="E138" s="6" t="s">
        <v>260</v>
      </c>
      <c r="F138" s="27" t="s">
        <v>298</v>
      </c>
      <c r="G138" s="28" t="s">
        <v>357</v>
      </c>
      <c r="H138" s="6"/>
      <c r="I138" s="28"/>
      <c r="J138" s="28"/>
      <c r="K138" s="28"/>
      <c r="L138" s="2145"/>
      <c r="M138" s="2145"/>
      <c r="N138" s="2145"/>
      <c r="O138" s="2144"/>
      <c r="P138" s="2144"/>
      <c r="Q138" s="2144"/>
      <c r="R138" s="2144"/>
      <c r="S138" s="2144"/>
      <c r="T138" s="2144"/>
    </row>
    <row r="139" spans="1:20" ht="15">
      <c r="A139" s="2340"/>
      <c r="B139" s="3">
        <v>61</v>
      </c>
      <c r="C139" s="4" t="s">
        <v>871</v>
      </c>
      <c r="D139" s="5">
        <v>1</v>
      </c>
      <c r="E139" s="6" t="s">
        <v>260</v>
      </c>
      <c r="F139" s="27" t="s">
        <v>298</v>
      </c>
      <c r="G139" s="28" t="s">
        <v>357</v>
      </c>
      <c r="H139" s="6"/>
      <c r="I139" s="28"/>
      <c r="J139" s="28"/>
      <c r="K139" s="28"/>
      <c r="L139" s="2145"/>
      <c r="M139" s="2145"/>
      <c r="N139" s="2145"/>
      <c r="O139" s="2144"/>
      <c r="P139" s="2144"/>
      <c r="Q139" s="2144"/>
      <c r="R139" s="2144"/>
      <c r="S139" s="2144"/>
      <c r="T139" s="2144"/>
    </row>
    <row r="140" spans="1:20" ht="15">
      <c r="A140" s="2340"/>
      <c r="B140" s="8">
        <v>59</v>
      </c>
      <c r="C140" s="6" t="s">
        <v>1171</v>
      </c>
      <c r="D140" s="9">
        <v>0.5</v>
      </c>
      <c r="E140" s="6" t="s">
        <v>260</v>
      </c>
      <c r="F140" s="27" t="s">
        <v>298</v>
      </c>
      <c r="G140" s="28" t="s">
        <v>357</v>
      </c>
      <c r="H140" s="6"/>
      <c r="I140" s="28"/>
      <c r="J140" s="28"/>
      <c r="K140" s="28"/>
      <c r="L140" s="2145"/>
      <c r="M140" s="2145"/>
      <c r="N140" s="2145"/>
      <c r="O140" s="2144"/>
      <c r="P140" s="2144"/>
      <c r="Q140" s="2144"/>
      <c r="R140" s="2144"/>
      <c r="S140" s="2144"/>
      <c r="T140" s="2144"/>
    </row>
    <row r="141" spans="1:20" ht="15">
      <c r="A141" s="2340"/>
      <c r="B141" s="8">
        <v>56</v>
      </c>
      <c r="C141" s="6" t="s">
        <v>2081</v>
      </c>
      <c r="D141" s="9">
        <v>0.9</v>
      </c>
      <c r="E141" s="6" t="s">
        <v>260</v>
      </c>
      <c r="F141" s="27" t="s">
        <v>292</v>
      </c>
      <c r="G141" s="28" t="s">
        <v>357</v>
      </c>
      <c r="H141" s="6"/>
      <c r="I141" s="28"/>
      <c r="J141" s="28"/>
      <c r="K141" s="28"/>
      <c r="L141" s="2145"/>
      <c r="M141" s="2145"/>
      <c r="N141" s="2145"/>
      <c r="O141" s="2144"/>
      <c r="P141" s="2144"/>
      <c r="Q141" s="2144"/>
      <c r="R141" s="2144"/>
      <c r="S141" s="2144"/>
      <c r="T141" s="2144"/>
    </row>
    <row r="142" spans="1:20" ht="15">
      <c r="A142" s="2340"/>
      <c r="B142" s="8">
        <v>59</v>
      </c>
      <c r="C142" s="6" t="s">
        <v>2082</v>
      </c>
      <c r="D142" s="9">
        <v>1</v>
      </c>
      <c r="E142" s="6" t="s">
        <v>260</v>
      </c>
      <c r="F142" s="27" t="s">
        <v>292</v>
      </c>
      <c r="G142" s="28" t="s">
        <v>357</v>
      </c>
      <c r="H142" s="6"/>
      <c r="I142" s="28"/>
      <c r="J142" s="28"/>
      <c r="K142" s="28"/>
      <c r="L142" s="2145"/>
      <c r="M142" s="2145"/>
      <c r="N142" s="2145"/>
      <c r="O142" s="2144"/>
      <c r="P142" s="2144"/>
      <c r="Q142" s="2144"/>
      <c r="R142" s="2144"/>
      <c r="S142" s="2144"/>
      <c r="T142" s="2144"/>
    </row>
    <row r="143" spans="1:20" ht="15">
      <c r="A143" s="2340"/>
      <c r="B143" s="8">
        <v>59</v>
      </c>
      <c r="C143" s="6" t="s">
        <v>2083</v>
      </c>
      <c r="D143" s="9">
        <v>1</v>
      </c>
      <c r="E143" s="6" t="s">
        <v>260</v>
      </c>
      <c r="F143" s="27" t="s">
        <v>292</v>
      </c>
      <c r="G143" s="28" t="s">
        <v>357</v>
      </c>
      <c r="H143" s="6"/>
      <c r="I143" s="28"/>
      <c r="J143" s="28"/>
      <c r="K143" s="28"/>
      <c r="L143" s="2145"/>
      <c r="M143" s="2145"/>
      <c r="N143" s="2145"/>
      <c r="O143" s="2144"/>
      <c r="P143" s="2144"/>
      <c r="Q143" s="2144"/>
      <c r="R143" s="2144"/>
      <c r="S143" s="2144"/>
      <c r="T143" s="2144"/>
    </row>
    <row r="144" spans="1:20" ht="15">
      <c r="A144" s="130" t="s">
        <v>249</v>
      </c>
      <c r="B144" s="28"/>
      <c r="C144" s="28"/>
      <c r="D144" s="2151">
        <f>SUM(D127:D143)</f>
        <v>14.600000000000001</v>
      </c>
      <c r="E144" s="26"/>
      <c r="F144" s="28"/>
      <c r="G144" s="28"/>
      <c r="H144" s="28"/>
      <c r="I144" s="28"/>
      <c r="J144" s="28"/>
      <c r="K144" s="28"/>
      <c r="L144" s="2145"/>
      <c r="M144" s="2145"/>
      <c r="N144" s="2145"/>
      <c r="O144" s="2144"/>
      <c r="P144" s="2144"/>
      <c r="Q144" s="2144"/>
      <c r="R144" s="2144"/>
      <c r="S144" s="2144"/>
      <c r="T144" s="2144"/>
    </row>
    <row r="145" spans="1:20" ht="15">
      <c r="A145" s="20" t="s">
        <v>2080</v>
      </c>
      <c r="B145" s="21"/>
      <c r="C145" s="21"/>
      <c r="D145" s="22"/>
      <c r="E145" s="21"/>
      <c r="F145" s="21"/>
      <c r="G145" s="21"/>
      <c r="H145" s="21"/>
      <c r="I145" s="21"/>
      <c r="J145" s="21"/>
      <c r="K145" s="21"/>
      <c r="L145" s="23"/>
      <c r="M145" s="23"/>
      <c r="N145" s="23"/>
      <c r="O145" s="23"/>
      <c r="P145" s="23"/>
      <c r="Q145" s="23"/>
      <c r="R145" s="22"/>
      <c r="S145" s="22"/>
      <c r="T145" s="729"/>
    </row>
    <row r="146" spans="1:20" ht="15">
      <c r="A146" s="978">
        <v>1</v>
      </c>
      <c r="B146" s="8">
        <v>5</v>
      </c>
      <c r="C146" s="6" t="s">
        <v>932</v>
      </c>
      <c r="D146" s="9">
        <v>1</v>
      </c>
      <c r="E146" s="6" t="s">
        <v>291</v>
      </c>
      <c r="F146" s="25" t="s">
        <v>304</v>
      </c>
      <c r="G146" s="25" t="s">
        <v>357</v>
      </c>
      <c r="H146" s="4"/>
      <c r="I146" s="4"/>
      <c r="J146" s="4"/>
      <c r="K146" s="4"/>
      <c r="L146" s="7"/>
      <c r="M146" s="7"/>
      <c r="N146" s="7"/>
      <c r="O146" s="7"/>
      <c r="P146" s="1"/>
      <c r="Q146" s="1"/>
      <c r="R146" s="1"/>
      <c r="S146" s="1"/>
      <c r="T146" s="1"/>
    </row>
    <row r="147" spans="1:20" ht="15">
      <c r="A147" s="979"/>
      <c r="B147" s="8">
        <v>7</v>
      </c>
      <c r="C147" s="6" t="s">
        <v>373</v>
      </c>
      <c r="D147" s="9">
        <v>0.5</v>
      </c>
      <c r="E147" s="6" t="s">
        <v>291</v>
      </c>
      <c r="F147" s="25" t="s">
        <v>304</v>
      </c>
      <c r="G147" s="25" t="s">
        <v>357</v>
      </c>
      <c r="H147" s="4"/>
      <c r="I147" s="4"/>
      <c r="J147" s="4"/>
      <c r="K147" s="4"/>
      <c r="L147" s="7"/>
      <c r="M147" s="7"/>
      <c r="N147" s="7"/>
      <c r="O147" s="7"/>
      <c r="P147" s="1"/>
      <c r="Q147" s="1"/>
      <c r="R147" s="1"/>
      <c r="S147" s="1"/>
      <c r="T147" s="1"/>
    </row>
    <row r="148" spans="1:20" ht="15">
      <c r="A148" s="979"/>
      <c r="B148" s="8">
        <v>7</v>
      </c>
      <c r="C148" s="6" t="s">
        <v>893</v>
      </c>
      <c r="D148" s="9">
        <v>1</v>
      </c>
      <c r="E148" s="6" t="s">
        <v>291</v>
      </c>
      <c r="F148" s="25" t="s">
        <v>304</v>
      </c>
      <c r="G148" s="25" t="s">
        <v>357</v>
      </c>
      <c r="H148" s="4"/>
      <c r="I148" s="4"/>
      <c r="J148" s="4"/>
      <c r="K148" s="4"/>
      <c r="L148" s="7"/>
      <c r="M148" s="7"/>
      <c r="N148" s="7"/>
      <c r="O148" s="7"/>
      <c r="P148" s="1"/>
      <c r="Q148" s="1"/>
      <c r="R148" s="1"/>
      <c r="S148" s="1"/>
      <c r="T148" s="1"/>
    </row>
    <row r="149" spans="1:20" ht="15">
      <c r="A149" s="979"/>
      <c r="B149" s="8">
        <v>8</v>
      </c>
      <c r="C149" s="6" t="s">
        <v>1197</v>
      </c>
      <c r="D149" s="9">
        <v>0.9</v>
      </c>
      <c r="E149" s="6" t="s">
        <v>291</v>
      </c>
      <c r="F149" s="25" t="s">
        <v>304</v>
      </c>
      <c r="G149" s="25" t="s">
        <v>357</v>
      </c>
      <c r="H149" s="4"/>
      <c r="I149" s="4"/>
      <c r="J149" s="4"/>
      <c r="K149" s="4"/>
      <c r="L149" s="7"/>
      <c r="M149" s="7"/>
      <c r="N149" s="7"/>
      <c r="O149" s="7"/>
      <c r="P149" s="1"/>
      <c r="Q149" s="1"/>
      <c r="R149" s="1"/>
      <c r="S149" s="1"/>
      <c r="T149" s="1"/>
    </row>
    <row r="150" spans="1:20" ht="15">
      <c r="A150" s="979"/>
      <c r="B150" s="8">
        <v>16</v>
      </c>
      <c r="C150" s="6" t="s">
        <v>993</v>
      </c>
      <c r="D150" s="9">
        <v>0.6</v>
      </c>
      <c r="E150" s="6" t="s">
        <v>291</v>
      </c>
      <c r="F150" s="25" t="s">
        <v>304</v>
      </c>
      <c r="G150" s="25" t="s">
        <v>357</v>
      </c>
      <c r="H150" s="4"/>
      <c r="I150" s="4"/>
      <c r="J150" s="4"/>
      <c r="K150" s="4"/>
      <c r="L150" s="7"/>
      <c r="M150" s="7"/>
      <c r="N150" s="7"/>
      <c r="O150" s="7"/>
      <c r="P150" s="1"/>
      <c r="Q150" s="1"/>
      <c r="R150" s="1"/>
      <c r="S150" s="1"/>
      <c r="T150" s="1"/>
    </row>
    <row r="151" spans="1:20" ht="15">
      <c r="A151" s="979"/>
      <c r="B151" s="8">
        <v>16</v>
      </c>
      <c r="C151" s="6" t="s">
        <v>828</v>
      </c>
      <c r="D151" s="9">
        <v>1</v>
      </c>
      <c r="E151" s="6" t="s">
        <v>291</v>
      </c>
      <c r="F151" s="25" t="s">
        <v>304</v>
      </c>
      <c r="G151" s="25" t="s">
        <v>357</v>
      </c>
      <c r="H151" s="4"/>
      <c r="I151" s="4"/>
      <c r="J151" s="4"/>
      <c r="K151" s="4"/>
      <c r="L151" s="7"/>
      <c r="M151" s="7"/>
      <c r="N151" s="7"/>
      <c r="O151" s="7"/>
      <c r="P151" s="1"/>
      <c r="Q151" s="1"/>
      <c r="R151" s="1"/>
      <c r="S151" s="1"/>
      <c r="T151" s="1"/>
    </row>
    <row r="152" spans="1:20" ht="15">
      <c r="A152" s="979"/>
      <c r="B152" s="8">
        <v>20</v>
      </c>
      <c r="C152" s="6" t="s">
        <v>890</v>
      </c>
      <c r="D152" s="9">
        <v>0.9</v>
      </c>
      <c r="E152" s="6" t="s">
        <v>291</v>
      </c>
      <c r="F152" s="25" t="s">
        <v>304</v>
      </c>
      <c r="G152" s="25" t="s">
        <v>357</v>
      </c>
      <c r="H152" s="4"/>
      <c r="I152" s="4"/>
      <c r="J152" s="4"/>
      <c r="K152" s="4"/>
      <c r="L152" s="7"/>
      <c r="M152" s="7"/>
      <c r="N152" s="7"/>
      <c r="O152" s="7"/>
      <c r="P152" s="1"/>
      <c r="Q152" s="1"/>
      <c r="R152" s="1"/>
      <c r="S152" s="1"/>
      <c r="T152" s="1"/>
    </row>
    <row r="153" spans="1:20" ht="15">
      <c r="A153" s="979"/>
      <c r="B153" s="8">
        <v>20</v>
      </c>
      <c r="C153" s="6" t="s">
        <v>854</v>
      </c>
      <c r="D153" s="9">
        <v>0.9</v>
      </c>
      <c r="E153" s="6" t="s">
        <v>291</v>
      </c>
      <c r="F153" s="25" t="s">
        <v>304</v>
      </c>
      <c r="G153" s="25" t="s">
        <v>357</v>
      </c>
      <c r="H153" s="4"/>
      <c r="I153" s="4"/>
      <c r="J153" s="4"/>
      <c r="K153" s="4"/>
      <c r="L153" s="7"/>
      <c r="M153" s="7"/>
      <c r="N153" s="7"/>
      <c r="O153" s="7"/>
      <c r="P153" s="1"/>
      <c r="Q153" s="1"/>
      <c r="R153" s="1"/>
      <c r="S153" s="1"/>
      <c r="T153" s="1"/>
    </row>
    <row r="154" spans="1:20" ht="15">
      <c r="A154" s="979">
        <v>2</v>
      </c>
      <c r="B154" s="8">
        <v>20</v>
      </c>
      <c r="C154" s="6" t="s">
        <v>1198</v>
      </c>
      <c r="D154" s="9">
        <v>1</v>
      </c>
      <c r="E154" s="6" t="s">
        <v>291</v>
      </c>
      <c r="F154" s="25" t="s">
        <v>304</v>
      </c>
      <c r="G154" s="25" t="s">
        <v>357</v>
      </c>
      <c r="H154" s="4"/>
      <c r="I154" s="4"/>
      <c r="J154" s="4"/>
      <c r="K154" s="4"/>
      <c r="L154" s="7"/>
      <c r="M154" s="7"/>
      <c r="N154" s="7"/>
      <c r="O154" s="7"/>
      <c r="P154" s="1"/>
      <c r="Q154" s="1"/>
      <c r="R154" s="1"/>
      <c r="S154" s="1"/>
      <c r="T154" s="1"/>
    </row>
    <row r="155" spans="1:20" ht="15">
      <c r="A155" s="979"/>
      <c r="B155" s="8">
        <v>46</v>
      </c>
      <c r="C155" s="6" t="s">
        <v>928</v>
      </c>
      <c r="D155" s="9">
        <v>1</v>
      </c>
      <c r="E155" s="6" t="s">
        <v>291</v>
      </c>
      <c r="F155" s="25" t="s">
        <v>304</v>
      </c>
      <c r="G155" s="25" t="s">
        <v>357</v>
      </c>
      <c r="H155" s="4"/>
      <c r="I155" s="4"/>
      <c r="J155" s="4"/>
      <c r="K155" s="4"/>
      <c r="L155" s="7"/>
      <c r="M155" s="7"/>
      <c r="N155" s="7"/>
      <c r="O155" s="7"/>
      <c r="P155" s="1"/>
      <c r="Q155" s="1"/>
      <c r="R155" s="1"/>
      <c r="S155" s="1"/>
      <c r="T155" s="1"/>
    </row>
    <row r="156" spans="1:20" ht="15">
      <c r="A156" s="979"/>
      <c r="B156" s="8">
        <v>46</v>
      </c>
      <c r="C156" s="6" t="s">
        <v>903</v>
      </c>
      <c r="D156" s="1080">
        <v>0.9</v>
      </c>
      <c r="E156" s="6" t="s">
        <v>291</v>
      </c>
      <c r="F156" s="25" t="s">
        <v>304</v>
      </c>
      <c r="G156" s="25" t="s">
        <v>357</v>
      </c>
      <c r="H156" s="4"/>
      <c r="I156" s="4"/>
      <c r="J156" s="4"/>
      <c r="K156" s="4"/>
      <c r="L156" s="7"/>
      <c r="M156" s="7"/>
      <c r="N156" s="7"/>
      <c r="O156" s="7"/>
      <c r="P156" s="1"/>
      <c r="Q156" s="1"/>
      <c r="R156" s="1"/>
      <c r="S156" s="1"/>
      <c r="T156" s="1"/>
    </row>
    <row r="157" spans="1:20" ht="15">
      <c r="A157" s="979"/>
      <c r="B157" s="8">
        <v>47</v>
      </c>
      <c r="C157" s="6" t="s">
        <v>906</v>
      </c>
      <c r="D157" s="907">
        <v>0.8</v>
      </c>
      <c r="E157" s="6" t="s">
        <v>291</v>
      </c>
      <c r="F157" s="25" t="s">
        <v>304</v>
      </c>
      <c r="G157" s="25" t="s">
        <v>357</v>
      </c>
      <c r="H157" s="4"/>
      <c r="I157" s="4"/>
      <c r="J157" s="4"/>
      <c r="K157" s="4"/>
      <c r="L157" s="7"/>
      <c r="M157" s="7"/>
      <c r="N157" s="7"/>
      <c r="O157" s="7"/>
      <c r="P157" s="1"/>
      <c r="Q157" s="1"/>
      <c r="R157" s="1"/>
      <c r="S157" s="1"/>
      <c r="T157" s="1"/>
    </row>
    <row r="158" spans="1:20" ht="15">
      <c r="A158" s="128" t="s">
        <v>249</v>
      </c>
      <c r="B158" s="6"/>
      <c r="C158" s="6"/>
      <c r="D158" s="2123">
        <f>SUM(D146:D157)</f>
        <v>10.500000000000002</v>
      </c>
      <c r="E158" s="4"/>
      <c r="F158" s="6"/>
      <c r="G158" s="6"/>
      <c r="H158" s="4"/>
      <c r="I158" s="4"/>
      <c r="J158" s="6"/>
      <c r="K158" s="6"/>
      <c r="L158" s="7"/>
      <c r="M158" s="1"/>
      <c r="N158" s="1"/>
      <c r="O158" s="1"/>
      <c r="P158" s="1"/>
      <c r="Q158" s="1"/>
      <c r="R158" s="9"/>
      <c r="S158" s="9"/>
      <c r="T158" s="9"/>
    </row>
    <row r="159" spans="1:20" ht="15">
      <c r="A159" s="20" t="s">
        <v>366</v>
      </c>
      <c r="B159" s="21"/>
      <c r="C159" s="21"/>
      <c r="D159" s="22"/>
      <c r="E159" s="21"/>
      <c r="F159" s="21"/>
      <c r="G159" s="21"/>
      <c r="H159" s="21"/>
      <c r="I159" s="21"/>
      <c r="J159" s="21"/>
      <c r="K159" s="21"/>
      <c r="L159" s="23"/>
      <c r="M159" s="23"/>
      <c r="N159" s="23"/>
      <c r="O159" s="23"/>
      <c r="P159" s="23"/>
      <c r="Q159" s="23"/>
      <c r="R159" s="22"/>
      <c r="S159" s="22"/>
      <c r="T159" s="729"/>
    </row>
    <row r="160" spans="1:20" ht="15">
      <c r="A160" s="2341">
        <v>1</v>
      </c>
      <c r="B160" s="3">
        <v>24</v>
      </c>
      <c r="C160" s="4" t="s">
        <v>909</v>
      </c>
      <c r="D160" s="5">
        <v>1</v>
      </c>
      <c r="E160" s="6" t="s">
        <v>260</v>
      </c>
      <c r="F160" s="25" t="s">
        <v>292</v>
      </c>
      <c r="G160" s="905" t="s">
        <v>357</v>
      </c>
      <c r="H160" s="2152"/>
      <c r="I160" s="2152"/>
      <c r="J160" s="2152"/>
      <c r="K160" s="2152"/>
      <c r="L160" s="2153"/>
      <c r="M160" s="2153"/>
      <c r="N160" s="2153"/>
      <c r="O160" s="2154"/>
      <c r="P160" s="2154"/>
      <c r="Q160" s="2154"/>
      <c r="R160" s="2154"/>
      <c r="S160" s="2154"/>
      <c r="T160" s="2154"/>
    </row>
    <row r="161" spans="1:20" ht="15">
      <c r="A161" s="2338"/>
      <c r="B161" s="8">
        <v>24</v>
      </c>
      <c r="C161" s="6" t="s">
        <v>1199</v>
      </c>
      <c r="D161" s="9">
        <v>0.9</v>
      </c>
      <c r="E161" s="6" t="s">
        <v>260</v>
      </c>
      <c r="F161" s="25" t="s">
        <v>292</v>
      </c>
      <c r="G161" s="905" t="s">
        <v>357</v>
      </c>
      <c r="H161" s="2152"/>
      <c r="I161" s="2152"/>
      <c r="J161" s="2152"/>
      <c r="K161" s="2152"/>
      <c r="L161" s="2153"/>
      <c r="M161" s="2153"/>
      <c r="N161" s="2153"/>
      <c r="O161" s="2154"/>
      <c r="P161" s="2154"/>
      <c r="Q161" s="2154"/>
      <c r="R161" s="2154"/>
      <c r="S161" s="2154"/>
      <c r="T161" s="2154"/>
    </row>
    <row r="162" spans="1:20" ht="15">
      <c r="A162" s="2338"/>
      <c r="B162" s="8">
        <v>24</v>
      </c>
      <c r="C162" s="6" t="s">
        <v>1200</v>
      </c>
      <c r="D162" s="9">
        <v>1</v>
      </c>
      <c r="E162" s="6" t="s">
        <v>260</v>
      </c>
      <c r="F162" s="25" t="s">
        <v>292</v>
      </c>
      <c r="G162" s="905" t="s">
        <v>357</v>
      </c>
      <c r="H162" s="2152"/>
      <c r="I162" s="2152"/>
      <c r="J162" s="2152"/>
      <c r="K162" s="2152"/>
      <c r="L162" s="2153"/>
      <c r="M162" s="2153"/>
      <c r="N162" s="2153"/>
      <c r="O162" s="2154"/>
      <c r="P162" s="2154"/>
      <c r="Q162" s="2154"/>
      <c r="R162" s="2154"/>
      <c r="S162" s="2154"/>
      <c r="T162" s="2154"/>
    </row>
    <row r="163" spans="1:20" ht="15">
      <c r="A163" s="2338"/>
      <c r="B163" s="8">
        <v>24</v>
      </c>
      <c r="C163" s="6" t="s">
        <v>1201</v>
      </c>
      <c r="D163" s="9">
        <v>0.9</v>
      </c>
      <c r="E163" s="6" t="s">
        <v>260</v>
      </c>
      <c r="F163" s="25" t="s">
        <v>292</v>
      </c>
      <c r="G163" s="905" t="s">
        <v>357</v>
      </c>
      <c r="H163" s="2152"/>
      <c r="I163" s="2152"/>
      <c r="J163" s="2152"/>
      <c r="K163" s="2152"/>
      <c r="L163" s="2153"/>
      <c r="M163" s="2153"/>
      <c r="N163" s="2153"/>
      <c r="O163" s="2154"/>
      <c r="P163" s="2154"/>
      <c r="Q163" s="2154"/>
      <c r="R163" s="2154"/>
      <c r="S163" s="2154"/>
      <c r="T163" s="2154"/>
    </row>
    <row r="164" spans="1:20" ht="15">
      <c r="A164" s="2338"/>
      <c r="B164" s="8">
        <v>24</v>
      </c>
      <c r="C164" s="25" t="s">
        <v>1202</v>
      </c>
      <c r="D164" s="9">
        <v>1</v>
      </c>
      <c r="E164" s="6" t="s">
        <v>260</v>
      </c>
      <c r="F164" s="25" t="s">
        <v>292</v>
      </c>
      <c r="G164" s="905" t="s">
        <v>357</v>
      </c>
      <c r="H164" s="2152"/>
      <c r="I164" s="2152"/>
      <c r="J164" s="2152"/>
      <c r="K164" s="2152"/>
      <c r="L164" s="2153"/>
      <c r="M164" s="2153"/>
      <c r="N164" s="2153"/>
      <c r="O164" s="2154"/>
      <c r="P164" s="2154"/>
      <c r="Q164" s="2154"/>
      <c r="R164" s="2154"/>
      <c r="S164" s="2154"/>
      <c r="T164" s="2154"/>
    </row>
    <row r="165" spans="1:20" ht="15">
      <c r="A165" s="2338"/>
      <c r="B165" s="802">
        <v>44</v>
      </c>
      <c r="C165" s="803" t="s">
        <v>1163</v>
      </c>
      <c r="D165" s="804">
        <v>1</v>
      </c>
      <c r="E165" s="6" t="s">
        <v>260</v>
      </c>
      <c r="F165" s="25" t="s">
        <v>292</v>
      </c>
      <c r="G165" s="905" t="s">
        <v>357</v>
      </c>
      <c r="H165" s="2152"/>
      <c r="I165" s="2152"/>
      <c r="J165" s="2152"/>
      <c r="K165" s="2152"/>
      <c r="L165" s="2153"/>
      <c r="M165" s="2153"/>
      <c r="N165" s="2153"/>
      <c r="O165" s="2154"/>
      <c r="P165" s="2154"/>
      <c r="Q165" s="2154"/>
      <c r="R165" s="2154"/>
      <c r="S165" s="2154"/>
      <c r="T165" s="2154"/>
    </row>
    <row r="166" spans="1:20" ht="15">
      <c r="A166" s="2338"/>
      <c r="B166" s="802">
        <v>44</v>
      </c>
      <c r="C166" s="803" t="s">
        <v>1203</v>
      </c>
      <c r="D166" s="804">
        <v>0.9</v>
      </c>
      <c r="E166" s="6" t="s">
        <v>260</v>
      </c>
      <c r="F166" s="25" t="s">
        <v>292</v>
      </c>
      <c r="G166" s="905" t="s">
        <v>357</v>
      </c>
      <c r="H166" s="2152"/>
      <c r="I166" s="2152"/>
      <c r="J166" s="2152"/>
      <c r="K166" s="2152"/>
      <c r="L166" s="2153"/>
      <c r="M166" s="2153"/>
      <c r="N166" s="2153"/>
      <c r="O166" s="2154"/>
      <c r="P166" s="2154"/>
      <c r="Q166" s="2154"/>
      <c r="R166" s="2154"/>
      <c r="S166" s="2154"/>
      <c r="T166" s="2154"/>
    </row>
    <row r="167" spans="1:20" ht="15">
      <c r="A167" s="2339"/>
      <c r="B167" s="8">
        <v>18</v>
      </c>
      <c r="C167" s="25">
        <v>26.5</v>
      </c>
      <c r="D167" s="9">
        <v>1</v>
      </c>
      <c r="E167" s="6" t="s">
        <v>291</v>
      </c>
      <c r="F167" s="25" t="s">
        <v>304</v>
      </c>
      <c r="G167" s="905" t="s">
        <v>357</v>
      </c>
      <c r="H167" s="2152"/>
      <c r="I167" s="2152"/>
      <c r="J167" s="2152"/>
      <c r="K167" s="2152"/>
      <c r="L167" s="2153"/>
      <c r="M167" s="2153"/>
      <c r="N167" s="2153"/>
      <c r="O167" s="2154"/>
      <c r="P167" s="2154"/>
      <c r="Q167" s="2154"/>
      <c r="R167" s="2154"/>
      <c r="S167" s="2154"/>
      <c r="T167" s="2154"/>
    </row>
    <row r="168" spans="1:20" ht="15">
      <c r="A168" s="2341">
        <v>2</v>
      </c>
      <c r="B168" s="8">
        <v>20</v>
      </c>
      <c r="C168" s="25">
        <v>18.3</v>
      </c>
      <c r="D168" s="9">
        <v>1</v>
      </c>
      <c r="E168" s="6" t="s">
        <v>291</v>
      </c>
      <c r="F168" s="25" t="s">
        <v>304</v>
      </c>
      <c r="G168" s="905" t="s">
        <v>357</v>
      </c>
      <c r="H168" s="2152"/>
      <c r="I168" s="2152"/>
      <c r="J168" s="2152"/>
      <c r="K168" s="2152"/>
      <c r="L168" s="2153"/>
      <c r="M168" s="2153"/>
      <c r="N168" s="2153"/>
      <c r="O168" s="2154"/>
      <c r="P168" s="2154"/>
      <c r="Q168" s="2154"/>
      <c r="R168" s="2154"/>
      <c r="S168" s="2154"/>
      <c r="T168" s="2154"/>
    </row>
    <row r="169" spans="1:20" ht="15">
      <c r="A169" s="2338"/>
      <c r="B169" s="8">
        <v>20</v>
      </c>
      <c r="C169" s="25">
        <v>22.3</v>
      </c>
      <c r="D169" s="9">
        <v>0.7</v>
      </c>
      <c r="E169" s="6" t="s">
        <v>291</v>
      </c>
      <c r="F169" s="25" t="s">
        <v>304</v>
      </c>
      <c r="G169" s="905" t="s">
        <v>357</v>
      </c>
      <c r="H169" s="2152"/>
      <c r="I169" s="2152"/>
      <c r="J169" s="2152"/>
      <c r="K169" s="2152"/>
      <c r="L169" s="2153"/>
      <c r="M169" s="2153"/>
      <c r="N169" s="2153"/>
      <c r="O169" s="2154"/>
      <c r="P169" s="2154"/>
      <c r="Q169" s="2154"/>
      <c r="R169" s="2154"/>
      <c r="S169" s="2154"/>
      <c r="T169" s="2154"/>
    </row>
    <row r="170" spans="1:20" ht="15">
      <c r="A170" s="2338"/>
      <c r="B170" s="8">
        <v>23</v>
      </c>
      <c r="C170" s="25">
        <v>13.2</v>
      </c>
      <c r="D170" s="9">
        <v>0.6</v>
      </c>
      <c r="E170" s="6" t="s">
        <v>291</v>
      </c>
      <c r="F170" s="25" t="s">
        <v>304</v>
      </c>
      <c r="G170" s="905" t="s">
        <v>357</v>
      </c>
      <c r="H170" s="2152"/>
      <c r="I170" s="2152"/>
      <c r="J170" s="2152"/>
      <c r="K170" s="2152"/>
      <c r="L170" s="2153"/>
      <c r="M170" s="2153"/>
      <c r="N170" s="2153"/>
      <c r="O170" s="2154"/>
      <c r="P170" s="2154"/>
      <c r="Q170" s="2154"/>
      <c r="R170" s="2154"/>
      <c r="S170" s="2154"/>
      <c r="T170" s="2154"/>
    </row>
    <row r="171" spans="1:20" ht="15">
      <c r="A171" s="2338"/>
      <c r="B171" s="8">
        <v>12</v>
      </c>
      <c r="C171" s="25">
        <v>3.4</v>
      </c>
      <c r="D171" s="9">
        <v>1</v>
      </c>
      <c r="E171" s="6" t="s">
        <v>260</v>
      </c>
      <c r="F171" s="25" t="s">
        <v>292</v>
      </c>
      <c r="G171" s="905" t="s">
        <v>357</v>
      </c>
      <c r="H171" s="2152"/>
      <c r="I171" s="2152"/>
      <c r="J171" s="2152"/>
      <c r="K171" s="2152"/>
      <c r="L171" s="2153"/>
      <c r="M171" s="2153"/>
      <c r="N171" s="2153"/>
      <c r="O171" s="2154"/>
      <c r="P171" s="2154"/>
      <c r="Q171" s="2154"/>
      <c r="R171" s="2154"/>
      <c r="S171" s="2154"/>
      <c r="T171" s="2154"/>
    </row>
    <row r="172" spans="1:20" ht="15">
      <c r="A172" s="2339"/>
      <c r="B172" s="8">
        <v>20</v>
      </c>
      <c r="C172" s="25">
        <v>17.1</v>
      </c>
      <c r="D172" s="9">
        <v>0.9</v>
      </c>
      <c r="E172" s="6" t="s">
        <v>291</v>
      </c>
      <c r="F172" s="25" t="s">
        <v>304</v>
      </c>
      <c r="G172" s="905" t="s">
        <v>357</v>
      </c>
      <c r="H172" s="2152"/>
      <c r="I172" s="2152"/>
      <c r="J172" s="2152"/>
      <c r="K172" s="2152"/>
      <c r="L172" s="2153"/>
      <c r="M172" s="2153"/>
      <c r="N172" s="2153"/>
      <c r="O172" s="2154"/>
      <c r="P172" s="2154"/>
      <c r="Q172" s="2154"/>
      <c r="R172" s="2154"/>
      <c r="S172" s="2154"/>
      <c r="T172" s="2154"/>
    </row>
    <row r="173" spans="1:20" ht="15">
      <c r="A173" s="2130" t="s">
        <v>249</v>
      </c>
      <c r="B173" s="2131"/>
      <c r="C173" s="2132"/>
      <c r="D173" s="2133">
        <f>SUM(D160:D172)</f>
        <v>11.899999999999999</v>
      </c>
      <c r="E173" s="2134"/>
      <c r="F173" s="2134"/>
      <c r="G173" s="2134"/>
      <c r="H173" s="2152"/>
      <c r="I173" s="2152"/>
      <c r="J173" s="2152"/>
      <c r="K173" s="2152"/>
      <c r="L173" s="2153"/>
      <c r="M173" s="2153"/>
      <c r="N173" s="2153"/>
      <c r="O173" s="2154"/>
      <c r="P173" s="2154"/>
      <c r="Q173" s="2154"/>
      <c r="R173" s="2154"/>
      <c r="S173" s="2154"/>
      <c r="T173" s="2154"/>
    </row>
    <row r="174" spans="1:20" ht="15">
      <c r="A174" s="2148" t="s">
        <v>368</v>
      </c>
      <c r="B174" s="726"/>
      <c r="C174" s="726"/>
      <c r="D174" s="2149"/>
      <c r="E174" s="726"/>
      <c r="F174" s="726"/>
      <c r="G174" s="726"/>
      <c r="H174" s="21"/>
      <c r="I174" s="21"/>
      <c r="J174" s="21"/>
      <c r="K174" s="21"/>
      <c r="L174" s="23"/>
      <c r="M174" s="23"/>
      <c r="N174" s="23"/>
      <c r="O174" s="23"/>
      <c r="P174" s="23"/>
      <c r="Q174" s="23"/>
      <c r="R174" s="22"/>
      <c r="S174" s="22"/>
      <c r="T174" s="729"/>
    </row>
    <row r="175" spans="1:20" ht="15">
      <c r="A175" s="2339">
        <v>1</v>
      </c>
      <c r="B175" s="3">
        <v>6</v>
      </c>
      <c r="C175" s="4" t="s">
        <v>894</v>
      </c>
      <c r="D175" s="5">
        <v>0.8</v>
      </c>
      <c r="E175" s="25" t="s">
        <v>260</v>
      </c>
      <c r="F175" s="25" t="s">
        <v>298</v>
      </c>
      <c r="G175" s="27" t="s">
        <v>357</v>
      </c>
      <c r="H175" s="4"/>
      <c r="I175" s="4"/>
      <c r="J175" s="4"/>
      <c r="K175" s="4"/>
      <c r="L175" s="7"/>
      <c r="M175" s="7"/>
      <c r="N175" s="7"/>
      <c r="O175" s="7"/>
      <c r="P175" s="1"/>
      <c r="Q175" s="1"/>
      <c r="R175" s="1"/>
      <c r="S175" s="1"/>
      <c r="T175" s="1"/>
    </row>
    <row r="176" spans="1:20" ht="15">
      <c r="A176" s="2366"/>
      <c r="B176" s="8">
        <v>7</v>
      </c>
      <c r="C176" s="6" t="s">
        <v>892</v>
      </c>
      <c r="D176" s="9">
        <v>1</v>
      </c>
      <c r="E176" s="25" t="s">
        <v>260</v>
      </c>
      <c r="F176" s="25" t="s">
        <v>298</v>
      </c>
      <c r="G176" s="25" t="s">
        <v>357</v>
      </c>
      <c r="H176" s="4"/>
      <c r="I176" s="4"/>
      <c r="J176" s="4"/>
      <c r="K176" s="4"/>
      <c r="L176" s="7"/>
      <c r="M176" s="7"/>
      <c r="N176" s="7"/>
      <c r="O176" s="7"/>
      <c r="P176" s="1"/>
      <c r="Q176" s="1"/>
      <c r="R176" s="1"/>
      <c r="S176" s="1"/>
      <c r="T176" s="1"/>
    </row>
    <row r="177" spans="1:20" ht="15">
      <c r="A177" s="2366"/>
      <c r="B177" s="8">
        <v>11</v>
      </c>
      <c r="C177" s="6" t="s">
        <v>856</v>
      </c>
      <c r="D177" s="9">
        <v>1</v>
      </c>
      <c r="E177" s="25" t="s">
        <v>260</v>
      </c>
      <c r="F177" s="25" t="s">
        <v>299</v>
      </c>
      <c r="G177" s="25" t="s">
        <v>357</v>
      </c>
      <c r="H177" s="4"/>
      <c r="I177" s="4"/>
      <c r="J177" s="4"/>
      <c r="K177" s="4"/>
      <c r="L177" s="7"/>
      <c r="M177" s="7"/>
      <c r="N177" s="7"/>
      <c r="O177" s="7"/>
      <c r="P177" s="1"/>
      <c r="Q177" s="1"/>
      <c r="R177" s="1"/>
      <c r="S177" s="1"/>
      <c r="T177" s="1"/>
    </row>
    <row r="178" spans="1:20" ht="15">
      <c r="A178" s="2366"/>
      <c r="B178" s="8">
        <v>11</v>
      </c>
      <c r="C178" s="6" t="s">
        <v>1204</v>
      </c>
      <c r="D178" s="1081">
        <v>0.8</v>
      </c>
      <c r="E178" s="25" t="s">
        <v>260</v>
      </c>
      <c r="F178" s="25" t="s">
        <v>299</v>
      </c>
      <c r="G178" s="25" t="s">
        <v>357</v>
      </c>
      <c r="H178" s="4"/>
      <c r="I178" s="4"/>
      <c r="J178" s="4"/>
      <c r="K178" s="4"/>
      <c r="L178" s="7"/>
      <c r="M178" s="7"/>
      <c r="N178" s="7"/>
      <c r="O178" s="7"/>
      <c r="P178" s="1"/>
      <c r="Q178" s="1"/>
      <c r="R178" s="1"/>
      <c r="S178" s="1"/>
      <c r="T178" s="1"/>
    </row>
    <row r="179" spans="1:20" ht="15">
      <c r="A179" s="2366"/>
      <c r="B179" s="8">
        <v>22</v>
      </c>
      <c r="C179" s="6" t="s">
        <v>385</v>
      </c>
      <c r="D179" s="9">
        <v>1</v>
      </c>
      <c r="E179" s="25" t="s">
        <v>291</v>
      </c>
      <c r="F179" s="25" t="s">
        <v>304</v>
      </c>
      <c r="G179" s="25" t="s">
        <v>357</v>
      </c>
      <c r="H179" s="4"/>
      <c r="I179" s="4"/>
      <c r="J179" s="4"/>
      <c r="K179" s="4"/>
      <c r="L179" s="7"/>
      <c r="M179" s="7"/>
      <c r="N179" s="7"/>
      <c r="O179" s="7"/>
      <c r="P179" s="1"/>
      <c r="Q179" s="1"/>
      <c r="R179" s="1"/>
      <c r="S179" s="1"/>
      <c r="T179" s="1"/>
    </row>
    <row r="180" spans="1:20" ht="15">
      <c r="A180" s="2366"/>
      <c r="B180" s="8">
        <v>50</v>
      </c>
      <c r="C180" s="6" t="s">
        <v>861</v>
      </c>
      <c r="D180" s="9">
        <v>1</v>
      </c>
      <c r="E180" s="25" t="s">
        <v>291</v>
      </c>
      <c r="F180" s="25" t="s">
        <v>304</v>
      </c>
      <c r="G180" s="25" t="s">
        <v>357</v>
      </c>
      <c r="H180" s="4"/>
      <c r="I180" s="4"/>
      <c r="J180" s="4"/>
      <c r="K180" s="4"/>
      <c r="L180" s="7"/>
      <c r="M180" s="7"/>
      <c r="N180" s="7"/>
      <c r="O180" s="7"/>
      <c r="P180" s="1"/>
      <c r="Q180" s="1"/>
      <c r="R180" s="1"/>
      <c r="S180" s="1"/>
      <c r="T180" s="1"/>
    </row>
    <row r="181" spans="1:20" ht="15">
      <c r="A181" s="2366"/>
      <c r="B181" s="8">
        <v>20</v>
      </c>
      <c r="C181" s="6" t="s">
        <v>989</v>
      </c>
      <c r="D181" s="9">
        <v>0.9</v>
      </c>
      <c r="E181" s="25" t="s">
        <v>260</v>
      </c>
      <c r="F181" s="25" t="s">
        <v>304</v>
      </c>
      <c r="G181" s="25" t="s">
        <v>357</v>
      </c>
      <c r="H181" s="4"/>
      <c r="I181" s="4"/>
      <c r="J181" s="4"/>
      <c r="K181" s="4"/>
      <c r="L181" s="7"/>
      <c r="M181" s="7"/>
      <c r="N181" s="7"/>
      <c r="O181" s="7"/>
      <c r="P181" s="1"/>
      <c r="Q181" s="1"/>
      <c r="R181" s="1"/>
      <c r="S181" s="1"/>
      <c r="T181" s="1"/>
    </row>
    <row r="182" spans="1:20" ht="15">
      <c r="A182" s="2366"/>
      <c r="B182" s="8">
        <v>21</v>
      </c>
      <c r="C182" s="6" t="s">
        <v>867</v>
      </c>
      <c r="D182" s="9">
        <v>1</v>
      </c>
      <c r="E182" s="25" t="s">
        <v>260</v>
      </c>
      <c r="F182" s="25" t="s">
        <v>304</v>
      </c>
      <c r="G182" s="25" t="s">
        <v>357</v>
      </c>
      <c r="H182" s="4"/>
      <c r="I182" s="4"/>
      <c r="J182" s="4"/>
      <c r="K182" s="4"/>
      <c r="L182" s="7"/>
      <c r="M182" s="7"/>
      <c r="N182" s="7"/>
      <c r="O182" s="7"/>
      <c r="P182" s="1"/>
      <c r="Q182" s="1"/>
      <c r="R182" s="1"/>
      <c r="S182" s="1"/>
      <c r="T182" s="1"/>
    </row>
    <row r="183" spans="1:20" ht="15">
      <c r="A183" s="2366"/>
      <c r="B183" s="8">
        <v>25</v>
      </c>
      <c r="C183" s="6" t="s">
        <v>829</v>
      </c>
      <c r="D183" s="9">
        <v>1</v>
      </c>
      <c r="E183" s="25" t="s">
        <v>260</v>
      </c>
      <c r="F183" s="25" t="s">
        <v>304</v>
      </c>
      <c r="G183" s="25" t="s">
        <v>357</v>
      </c>
      <c r="H183" s="4"/>
      <c r="I183" s="4"/>
      <c r="J183" s="4"/>
      <c r="K183" s="4"/>
      <c r="L183" s="7"/>
      <c r="M183" s="7"/>
      <c r="N183" s="7"/>
      <c r="O183" s="7"/>
      <c r="P183" s="1"/>
      <c r="Q183" s="1"/>
      <c r="R183" s="1"/>
      <c r="S183" s="1"/>
      <c r="T183" s="1"/>
    </row>
    <row r="184" spans="1:20" ht="15">
      <c r="A184" s="2366"/>
      <c r="B184" s="8">
        <v>53</v>
      </c>
      <c r="C184" s="6" t="s">
        <v>845</v>
      </c>
      <c r="D184" s="9">
        <v>0.8</v>
      </c>
      <c r="E184" s="25" t="s">
        <v>291</v>
      </c>
      <c r="F184" s="25" t="s">
        <v>304</v>
      </c>
      <c r="G184" s="25" t="s">
        <v>357</v>
      </c>
      <c r="H184" s="4"/>
      <c r="I184" s="4"/>
      <c r="J184" s="4"/>
      <c r="K184" s="4"/>
      <c r="L184" s="7"/>
      <c r="M184" s="7"/>
      <c r="N184" s="7"/>
      <c r="O184" s="7"/>
      <c r="P184" s="1"/>
      <c r="Q184" s="1"/>
      <c r="R184" s="1"/>
      <c r="S184" s="1"/>
      <c r="T184" s="1"/>
    </row>
    <row r="185" spans="1:20" ht="15">
      <c r="A185" s="2366"/>
      <c r="B185" s="8">
        <v>9</v>
      </c>
      <c r="C185" s="6" t="s">
        <v>735</v>
      </c>
      <c r="D185" s="9">
        <v>0.7</v>
      </c>
      <c r="E185" s="25" t="s">
        <v>260</v>
      </c>
      <c r="F185" s="25" t="s">
        <v>292</v>
      </c>
      <c r="G185" s="25" t="s">
        <v>357</v>
      </c>
      <c r="H185" s="4"/>
      <c r="I185" s="4"/>
      <c r="J185" s="4"/>
      <c r="K185" s="4"/>
      <c r="L185" s="7"/>
      <c r="M185" s="7"/>
      <c r="N185" s="7"/>
      <c r="O185" s="7"/>
      <c r="P185" s="1"/>
      <c r="Q185" s="1"/>
      <c r="R185" s="1"/>
      <c r="S185" s="1"/>
      <c r="T185" s="1"/>
    </row>
    <row r="186" spans="1:20" ht="18">
      <c r="A186" s="2366"/>
      <c r="B186" s="2155">
        <v>35</v>
      </c>
      <c r="C186" s="2156" t="s">
        <v>276</v>
      </c>
      <c r="D186" s="9">
        <v>1</v>
      </c>
      <c r="E186" s="25" t="s">
        <v>260</v>
      </c>
      <c r="F186" s="25" t="s">
        <v>292</v>
      </c>
      <c r="G186" s="25" t="s">
        <v>357</v>
      </c>
      <c r="H186" s="4"/>
      <c r="I186" s="4"/>
      <c r="J186" s="4"/>
      <c r="K186" s="4"/>
      <c r="L186" s="7"/>
      <c r="M186" s="7"/>
      <c r="N186" s="7"/>
      <c r="O186" s="7"/>
      <c r="P186" s="1"/>
      <c r="Q186" s="1"/>
      <c r="R186" s="1"/>
      <c r="S186" s="1"/>
      <c r="T186" s="1"/>
    </row>
    <row r="187" spans="1:20" ht="15">
      <c r="A187" s="128" t="s">
        <v>249</v>
      </c>
      <c r="B187" s="4"/>
      <c r="C187" s="4"/>
      <c r="D187" s="2126">
        <f>SUM(D175:D186)</f>
        <v>11</v>
      </c>
      <c r="E187" s="4"/>
      <c r="F187" s="4"/>
      <c r="G187" s="4"/>
      <c r="H187" s="4"/>
      <c r="I187" s="4"/>
      <c r="J187" s="6"/>
      <c r="K187" s="6"/>
      <c r="L187" s="7"/>
      <c r="M187" s="1"/>
      <c r="N187" s="1"/>
      <c r="O187" s="1"/>
      <c r="P187" s="1"/>
      <c r="Q187" s="1"/>
      <c r="R187" s="9"/>
      <c r="S187" s="9"/>
      <c r="T187" s="9"/>
    </row>
    <row r="188" spans="1:20" ht="15">
      <c r="A188" s="20" t="s">
        <v>370</v>
      </c>
      <c r="B188" s="21"/>
      <c r="C188" s="21"/>
      <c r="D188" s="22"/>
      <c r="E188" s="21"/>
      <c r="F188" s="21"/>
      <c r="G188" s="21"/>
      <c r="H188" s="21"/>
      <c r="I188" s="21"/>
      <c r="J188" s="21"/>
      <c r="K188" s="21"/>
      <c r="L188" s="23"/>
      <c r="M188" s="23"/>
      <c r="N188" s="23"/>
      <c r="O188" s="23"/>
      <c r="P188" s="23"/>
      <c r="Q188" s="23"/>
      <c r="R188" s="22"/>
      <c r="S188" s="22"/>
      <c r="T188" s="729"/>
    </row>
    <row r="189" spans="1:20" ht="15">
      <c r="A189" s="2341">
        <v>1</v>
      </c>
      <c r="B189" s="3">
        <v>4</v>
      </c>
      <c r="C189" s="4" t="s">
        <v>306</v>
      </c>
      <c r="D189" s="5">
        <v>0.8</v>
      </c>
      <c r="E189" s="25" t="s">
        <v>291</v>
      </c>
      <c r="F189" s="25" t="s">
        <v>304</v>
      </c>
      <c r="G189" s="27" t="s">
        <v>357</v>
      </c>
      <c r="H189" s="4"/>
      <c r="I189" s="4"/>
      <c r="J189" s="4"/>
      <c r="K189" s="4"/>
      <c r="L189" s="7"/>
      <c r="M189" s="7"/>
      <c r="N189" s="7"/>
      <c r="O189" s="7"/>
      <c r="P189" s="1"/>
      <c r="Q189" s="1"/>
      <c r="R189" s="1"/>
      <c r="S189" s="1"/>
      <c r="T189" s="1"/>
    </row>
    <row r="190" spans="1:20" ht="15">
      <c r="A190" s="2338"/>
      <c r="B190" s="8">
        <v>13</v>
      </c>
      <c r="C190" s="6" t="s">
        <v>928</v>
      </c>
      <c r="D190" s="9">
        <v>1</v>
      </c>
      <c r="E190" s="25" t="s">
        <v>291</v>
      </c>
      <c r="F190" s="25" t="s">
        <v>304</v>
      </c>
      <c r="G190" s="25" t="s">
        <v>357</v>
      </c>
      <c r="H190" s="4"/>
      <c r="I190" s="4"/>
      <c r="J190" s="4"/>
      <c r="K190" s="4"/>
      <c r="L190" s="7"/>
      <c r="M190" s="7"/>
      <c r="N190" s="7"/>
      <c r="O190" s="7"/>
      <c r="P190" s="1"/>
      <c r="Q190" s="1"/>
      <c r="R190" s="1"/>
      <c r="S190" s="1"/>
      <c r="T190" s="1"/>
    </row>
    <row r="191" spans="1:20" ht="15">
      <c r="A191" s="2338"/>
      <c r="B191" s="8">
        <v>13</v>
      </c>
      <c r="C191" s="6" t="s">
        <v>877</v>
      </c>
      <c r="D191" s="9">
        <v>0.9</v>
      </c>
      <c r="E191" s="25" t="s">
        <v>291</v>
      </c>
      <c r="F191" s="25" t="s">
        <v>304</v>
      </c>
      <c r="G191" s="25" t="s">
        <v>357</v>
      </c>
      <c r="H191" s="4"/>
      <c r="I191" s="4"/>
      <c r="J191" s="4"/>
      <c r="K191" s="4"/>
      <c r="L191" s="7"/>
      <c r="M191" s="7"/>
      <c r="N191" s="7"/>
      <c r="O191" s="7"/>
      <c r="P191" s="1"/>
      <c r="Q191" s="1"/>
      <c r="R191" s="1"/>
      <c r="S191" s="1"/>
      <c r="T191" s="1"/>
    </row>
    <row r="192" spans="1:20" ht="15">
      <c r="A192" s="2338"/>
      <c r="B192" s="8">
        <v>21</v>
      </c>
      <c r="C192" s="6" t="s">
        <v>849</v>
      </c>
      <c r="D192" s="9">
        <v>0.3</v>
      </c>
      <c r="E192" s="25" t="s">
        <v>291</v>
      </c>
      <c r="F192" s="25" t="s">
        <v>304</v>
      </c>
      <c r="G192" s="25" t="s">
        <v>357</v>
      </c>
      <c r="H192" s="4"/>
      <c r="I192" s="4"/>
      <c r="J192" s="4"/>
      <c r="K192" s="4"/>
      <c r="L192" s="7"/>
      <c r="M192" s="7"/>
      <c r="N192" s="7"/>
      <c r="O192" s="7"/>
      <c r="P192" s="1"/>
      <c r="Q192" s="1"/>
      <c r="R192" s="1"/>
      <c r="S192" s="1"/>
      <c r="T192" s="1"/>
    </row>
    <row r="193" spans="1:20" ht="15">
      <c r="A193" s="2338"/>
      <c r="B193" s="8">
        <v>33</v>
      </c>
      <c r="C193" s="6" t="s">
        <v>858</v>
      </c>
      <c r="D193" s="9">
        <v>1</v>
      </c>
      <c r="E193" s="25" t="s">
        <v>291</v>
      </c>
      <c r="F193" s="25" t="s">
        <v>304</v>
      </c>
      <c r="G193" s="25" t="s">
        <v>357</v>
      </c>
      <c r="H193" s="4"/>
      <c r="I193" s="4"/>
      <c r="J193" s="4"/>
      <c r="K193" s="4"/>
      <c r="L193" s="7"/>
      <c r="M193" s="7"/>
      <c r="N193" s="7"/>
      <c r="O193" s="7"/>
      <c r="P193" s="1"/>
      <c r="Q193" s="1"/>
      <c r="R193" s="1"/>
      <c r="S193" s="1"/>
      <c r="T193" s="1"/>
    </row>
    <row r="194" spans="1:20" ht="15">
      <c r="A194" s="2338"/>
      <c r="B194" s="8">
        <v>40</v>
      </c>
      <c r="C194" s="6" t="s">
        <v>845</v>
      </c>
      <c r="D194" s="9">
        <v>1</v>
      </c>
      <c r="E194" s="25" t="s">
        <v>291</v>
      </c>
      <c r="F194" s="25" t="s">
        <v>304</v>
      </c>
      <c r="G194" s="25" t="s">
        <v>357</v>
      </c>
      <c r="H194" s="4"/>
      <c r="I194" s="4"/>
      <c r="J194" s="4"/>
      <c r="K194" s="4"/>
      <c r="L194" s="7"/>
      <c r="M194" s="7"/>
      <c r="N194" s="7"/>
      <c r="O194" s="7"/>
      <c r="P194" s="1"/>
      <c r="Q194" s="1"/>
      <c r="R194" s="1"/>
      <c r="S194" s="1"/>
      <c r="T194" s="1"/>
    </row>
    <row r="195" spans="1:20" ht="15">
      <c r="A195" s="2338"/>
      <c r="B195" s="8">
        <v>50</v>
      </c>
      <c r="C195" s="6" t="s">
        <v>306</v>
      </c>
      <c r="D195" s="9">
        <v>0.9</v>
      </c>
      <c r="E195" s="25" t="s">
        <v>291</v>
      </c>
      <c r="F195" s="25" t="s">
        <v>304</v>
      </c>
      <c r="G195" s="25" t="s">
        <v>357</v>
      </c>
      <c r="H195" s="4"/>
      <c r="I195" s="4"/>
      <c r="J195" s="4"/>
      <c r="K195" s="4"/>
      <c r="L195" s="7"/>
      <c r="M195" s="7"/>
      <c r="N195" s="7"/>
      <c r="O195" s="7"/>
      <c r="P195" s="1"/>
      <c r="Q195" s="1"/>
      <c r="R195" s="1"/>
      <c r="S195" s="1"/>
      <c r="T195" s="1"/>
    </row>
    <row r="196" spans="1:20" ht="15">
      <c r="A196" s="2339"/>
      <c r="B196" s="8">
        <v>53</v>
      </c>
      <c r="C196" s="6" t="s">
        <v>862</v>
      </c>
      <c r="D196" s="9">
        <v>0.8</v>
      </c>
      <c r="E196" s="25" t="s">
        <v>291</v>
      </c>
      <c r="F196" s="25" t="s">
        <v>304</v>
      </c>
      <c r="G196" s="25" t="s">
        <v>357</v>
      </c>
      <c r="H196" s="4"/>
      <c r="I196" s="4"/>
      <c r="J196" s="4"/>
      <c r="K196" s="4"/>
      <c r="L196" s="7"/>
      <c r="M196" s="7"/>
      <c r="N196" s="7"/>
      <c r="O196" s="7"/>
      <c r="P196" s="1"/>
      <c r="Q196" s="1"/>
      <c r="R196" s="1"/>
      <c r="S196" s="1"/>
      <c r="T196" s="1"/>
    </row>
    <row r="197" spans="1:20" ht="15">
      <c r="A197" s="2341">
        <v>2</v>
      </c>
      <c r="B197" s="8">
        <v>54</v>
      </c>
      <c r="C197" s="6" t="s">
        <v>369</v>
      </c>
      <c r="D197" s="9">
        <v>0.6</v>
      </c>
      <c r="E197" s="25" t="s">
        <v>291</v>
      </c>
      <c r="F197" s="25" t="s">
        <v>304</v>
      </c>
      <c r="G197" s="25" t="s">
        <v>357</v>
      </c>
      <c r="H197" s="4"/>
      <c r="I197" s="4"/>
      <c r="J197" s="4"/>
      <c r="K197" s="4"/>
      <c r="L197" s="7"/>
      <c r="M197" s="7"/>
      <c r="N197" s="7"/>
      <c r="O197" s="7"/>
      <c r="P197" s="1"/>
      <c r="Q197" s="1"/>
      <c r="R197" s="1"/>
      <c r="S197" s="1"/>
      <c r="T197" s="1"/>
    </row>
    <row r="198" spans="1:20" ht="15">
      <c r="A198" s="2338"/>
      <c r="B198" s="8">
        <v>55</v>
      </c>
      <c r="C198" s="6" t="s">
        <v>367</v>
      </c>
      <c r="D198" s="9">
        <v>0.9</v>
      </c>
      <c r="E198" s="25" t="s">
        <v>291</v>
      </c>
      <c r="F198" s="25" t="s">
        <v>304</v>
      </c>
      <c r="G198" s="25" t="s">
        <v>357</v>
      </c>
      <c r="H198" s="4"/>
      <c r="I198" s="4"/>
      <c r="J198" s="4"/>
      <c r="K198" s="4"/>
      <c r="L198" s="7"/>
      <c r="M198" s="7"/>
      <c r="N198" s="7"/>
      <c r="O198" s="7"/>
      <c r="P198" s="1"/>
      <c r="Q198" s="1"/>
      <c r="R198" s="1"/>
      <c r="S198" s="1"/>
      <c r="T198" s="1"/>
    </row>
    <row r="199" spans="1:20" ht="15">
      <c r="A199" s="2338"/>
      <c r="B199" s="8">
        <v>30</v>
      </c>
      <c r="C199" s="6" t="s">
        <v>889</v>
      </c>
      <c r="D199" s="9">
        <v>0.9</v>
      </c>
      <c r="E199" s="25" t="s">
        <v>260</v>
      </c>
      <c r="F199" s="25" t="s">
        <v>292</v>
      </c>
      <c r="G199" s="25" t="s">
        <v>357</v>
      </c>
      <c r="H199" s="4"/>
      <c r="I199" s="4"/>
      <c r="J199" s="4"/>
      <c r="K199" s="4"/>
      <c r="L199" s="7"/>
      <c r="M199" s="7"/>
      <c r="N199" s="7"/>
      <c r="O199" s="7"/>
      <c r="P199" s="1"/>
      <c r="Q199" s="1"/>
      <c r="R199" s="1"/>
      <c r="S199" s="1"/>
      <c r="T199" s="1"/>
    </row>
    <row r="200" spans="1:20" ht="15">
      <c r="A200" s="2338"/>
      <c r="B200" s="8">
        <v>17</v>
      </c>
      <c r="C200" s="6" t="s">
        <v>846</v>
      </c>
      <c r="D200" s="9">
        <v>1</v>
      </c>
      <c r="E200" s="25" t="s">
        <v>260</v>
      </c>
      <c r="F200" s="25" t="s">
        <v>292</v>
      </c>
      <c r="G200" s="25" t="s">
        <v>357</v>
      </c>
      <c r="H200" s="4"/>
      <c r="I200" s="4"/>
      <c r="J200" s="4"/>
      <c r="K200" s="4"/>
      <c r="L200" s="7"/>
      <c r="M200" s="7"/>
      <c r="N200" s="7"/>
      <c r="O200" s="7"/>
      <c r="P200" s="1"/>
      <c r="Q200" s="1"/>
      <c r="R200" s="1"/>
      <c r="S200" s="1"/>
      <c r="T200" s="1"/>
    </row>
    <row r="201" spans="1:20" ht="15">
      <c r="A201" s="2338"/>
      <c r="B201" s="8">
        <v>17</v>
      </c>
      <c r="C201" s="6" t="s">
        <v>878</v>
      </c>
      <c r="D201" s="9">
        <v>1</v>
      </c>
      <c r="E201" s="25" t="s">
        <v>260</v>
      </c>
      <c r="F201" s="25" t="s">
        <v>292</v>
      </c>
      <c r="G201" s="25" t="s">
        <v>357</v>
      </c>
      <c r="H201" s="4"/>
      <c r="I201" s="4"/>
      <c r="J201" s="4"/>
      <c r="K201" s="4"/>
      <c r="L201" s="7"/>
      <c r="M201" s="7"/>
      <c r="N201" s="7"/>
      <c r="O201" s="7"/>
      <c r="P201" s="1"/>
      <c r="Q201" s="1"/>
      <c r="R201" s="1"/>
      <c r="S201" s="1"/>
      <c r="T201" s="1"/>
    </row>
    <row r="202" spans="1:20" ht="15">
      <c r="A202" s="2338"/>
      <c r="B202" s="8">
        <v>32</v>
      </c>
      <c r="C202" s="6" t="s">
        <v>907</v>
      </c>
      <c r="D202" s="9">
        <v>1</v>
      </c>
      <c r="E202" s="25" t="s">
        <v>260</v>
      </c>
      <c r="F202" s="25" t="s">
        <v>292</v>
      </c>
      <c r="G202" s="25" t="s">
        <v>357</v>
      </c>
      <c r="H202" s="4"/>
      <c r="I202" s="4"/>
      <c r="J202" s="4"/>
      <c r="K202" s="4"/>
      <c r="L202" s="7"/>
      <c r="M202" s="7"/>
      <c r="N202" s="7"/>
      <c r="O202" s="7"/>
      <c r="P202" s="1"/>
      <c r="Q202" s="1"/>
      <c r="R202" s="1"/>
      <c r="S202" s="1"/>
      <c r="T202" s="1"/>
    </row>
    <row r="203" spans="1:20" ht="15">
      <c r="A203" s="2338"/>
      <c r="B203" s="8">
        <v>34</v>
      </c>
      <c r="C203" s="6" t="s">
        <v>646</v>
      </c>
      <c r="D203" s="9">
        <v>0.9</v>
      </c>
      <c r="E203" s="25" t="s">
        <v>260</v>
      </c>
      <c r="F203" s="25" t="s">
        <v>292</v>
      </c>
      <c r="G203" s="25" t="s">
        <v>357</v>
      </c>
      <c r="H203" s="4"/>
      <c r="I203" s="4"/>
      <c r="J203" s="4"/>
      <c r="K203" s="4"/>
      <c r="L203" s="7"/>
      <c r="M203" s="7"/>
      <c r="N203" s="7"/>
      <c r="O203" s="7"/>
      <c r="P203" s="1"/>
      <c r="Q203" s="1"/>
      <c r="R203" s="1"/>
      <c r="S203" s="1"/>
      <c r="T203" s="1"/>
    </row>
    <row r="204" spans="1:20" ht="15">
      <c r="A204" s="2338"/>
      <c r="B204" s="8">
        <v>42</v>
      </c>
      <c r="C204" s="6" t="s">
        <v>902</v>
      </c>
      <c r="D204" s="9">
        <v>0.8</v>
      </c>
      <c r="E204" s="25" t="s">
        <v>260</v>
      </c>
      <c r="F204" s="25" t="s">
        <v>292</v>
      </c>
      <c r="G204" s="25" t="s">
        <v>357</v>
      </c>
      <c r="H204" s="4"/>
      <c r="I204" s="4"/>
      <c r="J204" s="4"/>
      <c r="K204" s="4"/>
      <c r="L204" s="7"/>
      <c r="M204" s="7"/>
      <c r="N204" s="7"/>
      <c r="O204" s="7"/>
      <c r="P204" s="1"/>
      <c r="Q204" s="1"/>
      <c r="R204" s="1"/>
      <c r="S204" s="1"/>
      <c r="T204" s="1"/>
    </row>
    <row r="205" spans="1:20" ht="15">
      <c r="A205" s="2338"/>
      <c r="B205" s="8">
        <v>18</v>
      </c>
      <c r="C205" s="6" t="s">
        <v>875</v>
      </c>
      <c r="D205" s="9">
        <v>0.9</v>
      </c>
      <c r="E205" s="25" t="s">
        <v>260</v>
      </c>
      <c r="F205" s="25" t="s">
        <v>292</v>
      </c>
      <c r="G205" s="25" t="s">
        <v>357</v>
      </c>
      <c r="H205" s="4"/>
      <c r="I205" s="4"/>
      <c r="J205" s="4"/>
      <c r="K205" s="4"/>
      <c r="L205" s="7"/>
      <c r="M205" s="7"/>
      <c r="N205" s="7"/>
      <c r="O205" s="7"/>
      <c r="P205" s="1"/>
      <c r="Q205" s="1"/>
      <c r="R205" s="1"/>
      <c r="S205" s="1"/>
      <c r="T205" s="1"/>
    </row>
    <row r="206" spans="1:20" ht="15">
      <c r="A206" s="2338"/>
      <c r="B206" s="8">
        <v>18</v>
      </c>
      <c r="C206" s="6" t="s">
        <v>1175</v>
      </c>
      <c r="D206" s="9">
        <v>1</v>
      </c>
      <c r="E206" s="25" t="s">
        <v>260</v>
      </c>
      <c r="F206" s="25" t="s">
        <v>292</v>
      </c>
      <c r="G206" s="25" t="s">
        <v>357</v>
      </c>
      <c r="H206" s="4"/>
      <c r="I206" s="4"/>
      <c r="J206" s="4"/>
      <c r="K206" s="4"/>
      <c r="L206" s="7"/>
      <c r="M206" s="7"/>
      <c r="N206" s="7"/>
      <c r="O206" s="7"/>
      <c r="P206" s="1"/>
      <c r="Q206" s="1"/>
      <c r="R206" s="1"/>
      <c r="S206" s="1"/>
      <c r="T206" s="1"/>
    </row>
    <row r="207" spans="1:20" ht="15">
      <c r="A207" s="2338"/>
      <c r="B207" s="8">
        <v>28</v>
      </c>
      <c r="C207" s="6" t="s">
        <v>866</v>
      </c>
      <c r="D207" s="9">
        <v>1</v>
      </c>
      <c r="E207" s="25" t="s">
        <v>260</v>
      </c>
      <c r="F207" s="25" t="s">
        <v>299</v>
      </c>
      <c r="G207" s="25" t="s">
        <v>357</v>
      </c>
      <c r="H207" s="4"/>
      <c r="I207" s="4"/>
      <c r="J207" s="4"/>
      <c r="K207" s="4"/>
      <c r="L207" s="7"/>
      <c r="M207" s="7"/>
      <c r="N207" s="7"/>
      <c r="O207" s="7"/>
      <c r="P207" s="1"/>
      <c r="Q207" s="1"/>
      <c r="R207" s="1"/>
      <c r="S207" s="1"/>
      <c r="T207" s="1"/>
    </row>
    <row r="208" spans="1:20" ht="15">
      <c r="A208" s="2338"/>
      <c r="B208" s="8">
        <v>29</v>
      </c>
      <c r="C208" s="6" t="s">
        <v>895</v>
      </c>
      <c r="D208" s="9">
        <v>1</v>
      </c>
      <c r="E208" s="25" t="s">
        <v>260</v>
      </c>
      <c r="F208" s="25" t="s">
        <v>177</v>
      </c>
      <c r="G208" s="25" t="s">
        <v>357</v>
      </c>
      <c r="H208" s="4"/>
      <c r="I208" s="4"/>
      <c r="J208" s="4"/>
      <c r="K208" s="4"/>
      <c r="L208" s="7"/>
      <c r="M208" s="7"/>
      <c r="N208" s="7"/>
      <c r="O208" s="7"/>
      <c r="P208" s="1"/>
      <c r="Q208" s="1"/>
      <c r="R208" s="1"/>
      <c r="S208" s="1"/>
      <c r="T208" s="1"/>
    </row>
    <row r="209" spans="1:20" ht="15">
      <c r="A209" s="2338"/>
      <c r="B209" s="8">
        <v>29</v>
      </c>
      <c r="C209" s="6" t="s">
        <v>1197</v>
      </c>
      <c r="D209" s="9">
        <v>1</v>
      </c>
      <c r="E209" s="25" t="s">
        <v>260</v>
      </c>
      <c r="F209" s="25" t="s">
        <v>292</v>
      </c>
      <c r="G209" s="25" t="s">
        <v>357</v>
      </c>
      <c r="H209" s="4"/>
      <c r="I209" s="4"/>
      <c r="J209" s="4"/>
      <c r="K209" s="4"/>
      <c r="L209" s="7"/>
      <c r="M209" s="7"/>
      <c r="N209" s="7"/>
      <c r="O209" s="7"/>
      <c r="P209" s="1"/>
      <c r="Q209" s="1"/>
      <c r="R209" s="1"/>
      <c r="S209" s="1"/>
      <c r="T209" s="1"/>
    </row>
    <row r="210" spans="1:20" ht="15">
      <c r="A210" s="2338"/>
      <c r="B210" s="8">
        <v>32</v>
      </c>
      <c r="C210" s="6" t="s">
        <v>2084</v>
      </c>
      <c r="D210" s="9">
        <v>0.7</v>
      </c>
      <c r="E210" s="25" t="s">
        <v>260</v>
      </c>
      <c r="F210" s="25" t="s">
        <v>292</v>
      </c>
      <c r="G210" s="25" t="s">
        <v>357</v>
      </c>
      <c r="H210" s="4"/>
      <c r="I210" s="4"/>
      <c r="J210" s="4"/>
      <c r="K210" s="4"/>
      <c r="L210" s="7"/>
      <c r="M210" s="7"/>
      <c r="N210" s="7"/>
      <c r="O210" s="7"/>
      <c r="P210" s="1"/>
      <c r="Q210" s="1"/>
      <c r="R210" s="1"/>
      <c r="S210" s="1"/>
      <c r="T210" s="1"/>
    </row>
    <row r="211" spans="1:20" ht="15">
      <c r="A211" s="2338"/>
      <c r="B211" s="8">
        <v>33</v>
      </c>
      <c r="C211" s="6" t="s">
        <v>318</v>
      </c>
      <c r="D211" s="9">
        <v>0.6</v>
      </c>
      <c r="E211" s="25" t="s">
        <v>260</v>
      </c>
      <c r="F211" s="25" t="s">
        <v>292</v>
      </c>
      <c r="G211" s="25" t="s">
        <v>357</v>
      </c>
      <c r="H211" s="4"/>
      <c r="I211" s="4"/>
      <c r="J211" s="4"/>
      <c r="K211" s="4"/>
      <c r="L211" s="7"/>
      <c r="M211" s="7"/>
      <c r="N211" s="7"/>
      <c r="O211" s="7"/>
      <c r="P211" s="1"/>
      <c r="Q211" s="1"/>
      <c r="R211" s="1"/>
      <c r="S211" s="1"/>
      <c r="T211" s="1"/>
    </row>
    <row r="212" spans="1:20" ht="15">
      <c r="A212" s="2338"/>
      <c r="B212" s="8">
        <v>33</v>
      </c>
      <c r="C212" s="6" t="s">
        <v>646</v>
      </c>
      <c r="D212" s="9">
        <v>0.4</v>
      </c>
      <c r="E212" s="25" t="s">
        <v>260</v>
      </c>
      <c r="F212" s="25" t="s">
        <v>292</v>
      </c>
      <c r="G212" s="25" t="s">
        <v>357</v>
      </c>
      <c r="H212" s="4"/>
      <c r="I212" s="4"/>
      <c r="J212" s="4"/>
      <c r="K212" s="4"/>
      <c r="L212" s="7"/>
      <c r="M212" s="7"/>
      <c r="N212" s="7"/>
      <c r="O212" s="7"/>
      <c r="P212" s="1"/>
      <c r="Q212" s="1"/>
      <c r="R212" s="1"/>
      <c r="S212" s="1"/>
      <c r="T212" s="1"/>
    </row>
    <row r="213" spans="1:20" ht="15">
      <c r="A213" s="2338"/>
      <c r="B213" s="8">
        <v>11</v>
      </c>
      <c r="C213" s="6" t="s">
        <v>1205</v>
      </c>
      <c r="D213" s="9">
        <v>1</v>
      </c>
      <c r="E213" s="25" t="s">
        <v>260</v>
      </c>
      <c r="F213" s="25" t="s">
        <v>292</v>
      </c>
      <c r="G213" s="25" t="s">
        <v>357</v>
      </c>
      <c r="H213" s="4"/>
      <c r="I213" s="4"/>
      <c r="J213" s="4"/>
      <c r="K213" s="4"/>
      <c r="L213" s="7"/>
      <c r="M213" s="7"/>
      <c r="N213" s="7"/>
      <c r="O213" s="7"/>
      <c r="P213" s="1"/>
      <c r="Q213" s="1"/>
      <c r="R213" s="1"/>
      <c r="S213" s="1"/>
      <c r="T213" s="1"/>
    </row>
    <row r="214" spans="1:20" ht="15">
      <c r="A214" s="2338"/>
      <c r="B214" s="8">
        <v>17</v>
      </c>
      <c r="C214" s="6" t="s">
        <v>1206</v>
      </c>
      <c r="D214" s="9">
        <v>1</v>
      </c>
      <c r="E214" s="25" t="s">
        <v>260</v>
      </c>
      <c r="F214" s="25" t="s">
        <v>292</v>
      </c>
      <c r="G214" s="25" t="s">
        <v>357</v>
      </c>
      <c r="H214" s="4"/>
      <c r="I214" s="4"/>
      <c r="J214" s="4"/>
      <c r="K214" s="4"/>
      <c r="L214" s="7"/>
      <c r="M214" s="7"/>
      <c r="N214" s="7"/>
      <c r="O214" s="7"/>
      <c r="P214" s="1"/>
      <c r="Q214" s="1"/>
      <c r="R214" s="1"/>
      <c r="S214" s="1"/>
      <c r="T214" s="1"/>
    </row>
    <row r="215" spans="1:20" ht="15">
      <c r="A215" s="2339"/>
      <c r="B215" s="8"/>
      <c r="C215" s="6"/>
      <c r="D215" s="9"/>
      <c r="E215" s="25"/>
      <c r="F215" s="25"/>
      <c r="G215" s="25"/>
      <c r="H215" s="4"/>
      <c r="I215" s="4"/>
      <c r="J215" s="4"/>
      <c r="K215" s="4"/>
      <c r="L215" s="7"/>
      <c r="M215" s="7"/>
      <c r="N215" s="7"/>
      <c r="O215" s="7"/>
      <c r="P215" s="1"/>
      <c r="Q215" s="1"/>
      <c r="R215" s="1"/>
      <c r="S215" s="1"/>
      <c r="T215" s="1"/>
    </row>
    <row r="216" spans="1:20" ht="15">
      <c r="A216" s="128" t="s">
        <v>249</v>
      </c>
      <c r="B216" s="6"/>
      <c r="C216" s="6"/>
      <c r="D216" s="2123">
        <f>SUM(D189:D215)</f>
        <v>22.400000000000002</v>
      </c>
      <c r="E216" s="4"/>
      <c r="F216" s="6"/>
      <c r="G216" s="6"/>
      <c r="H216" s="4"/>
      <c r="I216" s="4"/>
      <c r="J216" s="6"/>
      <c r="K216" s="6"/>
      <c r="L216" s="7"/>
      <c r="M216" s="1"/>
      <c r="N216" s="1"/>
      <c r="O216" s="1"/>
      <c r="P216" s="1"/>
      <c r="Q216" s="1"/>
      <c r="R216" s="9"/>
      <c r="S216" s="9"/>
      <c r="T216" s="9"/>
    </row>
    <row r="217" spans="1:20" ht="15">
      <c r="A217" s="20" t="s">
        <v>371</v>
      </c>
      <c r="B217" s="129"/>
      <c r="C217" s="6"/>
      <c r="D217" s="9"/>
      <c r="E217" s="4"/>
      <c r="F217" s="6"/>
      <c r="G217" s="6"/>
      <c r="H217" s="4"/>
      <c r="I217" s="4"/>
      <c r="J217" s="6"/>
      <c r="K217" s="6"/>
      <c r="L217" s="7"/>
      <c r="M217" s="1"/>
      <c r="N217" s="1"/>
      <c r="O217" s="1"/>
      <c r="P217" s="1"/>
      <c r="Q217" s="1"/>
      <c r="R217" s="9"/>
      <c r="S217" s="9"/>
      <c r="T217" s="9"/>
    </row>
    <row r="218" spans="1:20" ht="15">
      <c r="A218" s="2338">
        <v>1</v>
      </c>
      <c r="B218" s="3">
        <v>22</v>
      </c>
      <c r="C218" s="4" t="s">
        <v>309</v>
      </c>
      <c r="D218" s="5">
        <v>0.9</v>
      </c>
      <c r="E218" s="25" t="s">
        <v>291</v>
      </c>
      <c r="F218" s="25" t="s">
        <v>304</v>
      </c>
      <c r="G218" s="27" t="s">
        <v>357</v>
      </c>
      <c r="H218" s="4"/>
      <c r="I218" s="4"/>
      <c r="J218" s="4"/>
      <c r="K218" s="4"/>
      <c r="L218" s="7"/>
      <c r="M218" s="7"/>
      <c r="N218" s="7"/>
      <c r="O218" s="7"/>
      <c r="P218" s="1"/>
      <c r="Q218" s="1"/>
      <c r="R218" s="1"/>
      <c r="S218" s="1"/>
      <c r="T218" s="1"/>
    </row>
    <row r="219" spans="1:20" ht="15">
      <c r="A219" s="2338"/>
      <c r="B219" s="8">
        <v>44</v>
      </c>
      <c r="C219" s="6" t="s">
        <v>993</v>
      </c>
      <c r="D219" s="9">
        <v>0.7</v>
      </c>
      <c r="E219" s="25" t="s">
        <v>260</v>
      </c>
      <c r="F219" s="25" t="s">
        <v>298</v>
      </c>
      <c r="G219" s="25" t="s">
        <v>357</v>
      </c>
      <c r="H219" s="4"/>
      <c r="I219" s="4"/>
      <c r="J219" s="4"/>
      <c r="K219" s="4"/>
      <c r="L219" s="7"/>
      <c r="M219" s="7"/>
      <c r="N219" s="7"/>
      <c r="O219" s="7"/>
      <c r="P219" s="1"/>
      <c r="Q219" s="1"/>
      <c r="R219" s="1"/>
      <c r="S219" s="1"/>
      <c r="T219" s="1"/>
    </row>
    <row r="220" spans="1:20" ht="15">
      <c r="A220" s="2338"/>
      <c r="B220" s="8">
        <v>45</v>
      </c>
      <c r="C220" s="6" t="s">
        <v>1207</v>
      </c>
      <c r="D220" s="9">
        <v>1</v>
      </c>
      <c r="E220" s="25" t="s">
        <v>260</v>
      </c>
      <c r="F220" s="25" t="s">
        <v>299</v>
      </c>
      <c r="G220" s="25" t="s">
        <v>357</v>
      </c>
      <c r="H220" s="4"/>
      <c r="I220" s="4"/>
      <c r="J220" s="4"/>
      <c r="K220" s="4"/>
      <c r="L220" s="7"/>
      <c r="M220" s="7"/>
      <c r="N220" s="7"/>
      <c r="O220" s="7"/>
      <c r="P220" s="1"/>
      <c r="Q220" s="1"/>
      <c r="R220" s="1"/>
      <c r="S220" s="1"/>
      <c r="T220" s="1"/>
    </row>
    <row r="221" spans="1:20" ht="15">
      <c r="A221" s="2338"/>
      <c r="B221" s="8">
        <v>36</v>
      </c>
      <c r="C221" s="6" t="s">
        <v>1208</v>
      </c>
      <c r="D221" s="9">
        <v>0.6</v>
      </c>
      <c r="E221" s="25" t="s">
        <v>260</v>
      </c>
      <c r="F221" s="25" t="s">
        <v>299</v>
      </c>
      <c r="G221" s="25" t="s">
        <v>357</v>
      </c>
      <c r="H221" s="4"/>
      <c r="I221" s="4"/>
      <c r="J221" s="4"/>
      <c r="K221" s="4"/>
      <c r="L221" s="7"/>
      <c r="M221" s="7"/>
      <c r="N221" s="7"/>
      <c r="O221" s="7"/>
      <c r="P221" s="1"/>
      <c r="Q221" s="1"/>
      <c r="R221" s="1"/>
      <c r="S221" s="1"/>
      <c r="T221" s="1"/>
    </row>
    <row r="222" spans="1:20" ht="15">
      <c r="A222" s="2338"/>
      <c r="B222" s="8">
        <v>36</v>
      </c>
      <c r="C222" s="6" t="s">
        <v>1209</v>
      </c>
      <c r="D222" s="9">
        <v>0.8</v>
      </c>
      <c r="E222" s="25" t="s">
        <v>260</v>
      </c>
      <c r="F222" s="25" t="s">
        <v>1939</v>
      </c>
      <c r="G222" s="25" t="s">
        <v>357</v>
      </c>
      <c r="H222" s="4"/>
      <c r="I222" s="4"/>
      <c r="J222" s="4"/>
      <c r="K222" s="4"/>
      <c r="L222" s="7"/>
      <c r="M222" s="7"/>
      <c r="N222" s="7"/>
      <c r="O222" s="7"/>
      <c r="P222" s="1"/>
      <c r="Q222" s="1"/>
      <c r="R222" s="1"/>
      <c r="S222" s="1"/>
      <c r="T222" s="1"/>
    </row>
    <row r="223" spans="1:20" ht="15">
      <c r="A223" s="2338"/>
      <c r="B223" s="8">
        <v>48</v>
      </c>
      <c r="C223" s="6" t="s">
        <v>990</v>
      </c>
      <c r="D223" s="9">
        <v>0.9</v>
      </c>
      <c r="E223" s="25" t="s">
        <v>260</v>
      </c>
      <c r="F223" s="25" t="s">
        <v>177</v>
      </c>
      <c r="G223" s="25" t="s">
        <v>357</v>
      </c>
      <c r="H223" s="4"/>
      <c r="I223" s="4"/>
      <c r="J223" s="4"/>
      <c r="K223" s="4"/>
      <c r="L223" s="7"/>
      <c r="M223" s="7"/>
      <c r="N223" s="7"/>
      <c r="O223" s="7"/>
      <c r="P223" s="1"/>
      <c r="Q223" s="1"/>
      <c r="R223" s="1"/>
      <c r="S223" s="1"/>
      <c r="T223" s="1"/>
    </row>
    <row r="224" spans="1:20" ht="15">
      <c r="A224" s="2338"/>
      <c r="B224" s="8">
        <v>48</v>
      </c>
      <c r="C224" s="6" t="s">
        <v>1183</v>
      </c>
      <c r="D224" s="9">
        <v>1</v>
      </c>
      <c r="E224" s="25" t="s">
        <v>260</v>
      </c>
      <c r="F224" s="25" t="s">
        <v>292</v>
      </c>
      <c r="G224" s="25" t="s">
        <v>357</v>
      </c>
      <c r="H224" s="4"/>
      <c r="I224" s="4"/>
      <c r="J224" s="4"/>
      <c r="K224" s="4"/>
      <c r="L224" s="7"/>
      <c r="M224" s="7"/>
      <c r="N224" s="7"/>
      <c r="O224" s="7"/>
      <c r="P224" s="1"/>
      <c r="Q224" s="1"/>
      <c r="R224" s="1"/>
      <c r="S224" s="1"/>
      <c r="T224" s="1"/>
    </row>
    <row r="225" spans="1:20" ht="15">
      <c r="A225" s="2338"/>
      <c r="B225" s="8">
        <v>44</v>
      </c>
      <c r="C225" s="6" t="s">
        <v>894</v>
      </c>
      <c r="D225" s="9">
        <v>0.9</v>
      </c>
      <c r="E225" s="25" t="s">
        <v>260</v>
      </c>
      <c r="F225" s="25" t="s">
        <v>292</v>
      </c>
      <c r="G225" s="25" t="s">
        <v>357</v>
      </c>
      <c r="H225" s="4"/>
      <c r="I225" s="4"/>
      <c r="J225" s="4"/>
      <c r="K225" s="4"/>
      <c r="L225" s="7"/>
      <c r="M225" s="7"/>
      <c r="N225" s="7"/>
      <c r="O225" s="7"/>
      <c r="P225" s="1"/>
      <c r="Q225" s="1"/>
      <c r="R225" s="1"/>
      <c r="S225" s="1"/>
      <c r="T225" s="1"/>
    </row>
    <row r="226" spans="1:20" ht="15">
      <c r="A226" s="2338"/>
      <c r="B226" s="8">
        <v>45</v>
      </c>
      <c r="C226" s="6" t="s">
        <v>2085</v>
      </c>
      <c r="D226" s="9">
        <v>0.9</v>
      </c>
      <c r="E226" s="25" t="s">
        <v>260</v>
      </c>
      <c r="F226" s="25" t="s">
        <v>292</v>
      </c>
      <c r="G226" s="25" t="s">
        <v>357</v>
      </c>
      <c r="H226" s="4"/>
      <c r="I226" s="4"/>
      <c r="J226" s="4"/>
      <c r="K226" s="4"/>
      <c r="L226" s="7"/>
      <c r="M226" s="7"/>
      <c r="N226" s="7"/>
      <c r="O226" s="7"/>
      <c r="P226" s="1"/>
      <c r="Q226" s="1"/>
      <c r="R226" s="1"/>
      <c r="S226" s="1"/>
      <c r="T226" s="1"/>
    </row>
    <row r="227" spans="1:20" ht="15">
      <c r="A227" s="128" t="s">
        <v>249</v>
      </c>
      <c r="B227" s="6"/>
      <c r="C227" s="6"/>
      <c r="D227" s="2123">
        <f>SUM(D218:D226)</f>
        <v>7.700000000000001</v>
      </c>
      <c r="E227" s="4"/>
      <c r="F227" s="6"/>
      <c r="G227" s="6"/>
      <c r="H227" s="4"/>
      <c r="I227" s="4"/>
      <c r="J227" s="6"/>
      <c r="K227" s="6"/>
      <c r="L227" s="7"/>
      <c r="M227" s="1"/>
      <c r="N227" s="1"/>
      <c r="O227" s="1"/>
      <c r="P227" s="1"/>
      <c r="Q227" s="1"/>
      <c r="R227" s="9"/>
      <c r="S227" s="9"/>
      <c r="T227" s="9"/>
    </row>
    <row r="228" spans="1:20" ht="15">
      <c r="A228" s="20" t="s">
        <v>376</v>
      </c>
      <c r="B228" s="129"/>
      <c r="C228" s="6"/>
      <c r="D228" s="9"/>
      <c r="E228" s="4"/>
      <c r="F228" s="6"/>
      <c r="G228" s="6"/>
      <c r="H228" s="4"/>
      <c r="I228" s="4"/>
      <c r="J228" s="6"/>
      <c r="K228" s="6"/>
      <c r="L228" s="7"/>
      <c r="M228" s="1"/>
      <c r="N228" s="1"/>
      <c r="O228" s="1"/>
      <c r="P228" s="1"/>
      <c r="Q228" s="1"/>
      <c r="R228" s="9"/>
      <c r="S228" s="9"/>
      <c r="T228" s="9"/>
    </row>
    <row r="229" spans="1:20" ht="15">
      <c r="A229" s="2357">
        <v>1</v>
      </c>
      <c r="B229" s="906" t="s">
        <v>280</v>
      </c>
      <c r="C229" s="4" t="s">
        <v>875</v>
      </c>
      <c r="D229" s="5">
        <v>1</v>
      </c>
      <c r="E229" s="25" t="s">
        <v>260</v>
      </c>
      <c r="F229" s="4" t="s">
        <v>177</v>
      </c>
      <c r="G229" s="25" t="s">
        <v>357</v>
      </c>
      <c r="H229" s="4"/>
      <c r="I229" s="4"/>
      <c r="J229" s="4"/>
      <c r="K229" s="4"/>
      <c r="L229" s="7"/>
      <c r="M229" s="7"/>
      <c r="N229" s="7"/>
      <c r="O229" s="7"/>
      <c r="P229" s="1"/>
      <c r="Q229" s="1"/>
      <c r="R229" s="9"/>
      <c r="S229" s="9"/>
      <c r="T229" s="9"/>
    </row>
    <row r="230" spans="1:20" ht="15">
      <c r="A230" s="2358"/>
      <c r="B230" s="906" t="s">
        <v>817</v>
      </c>
      <c r="C230" s="4" t="s">
        <v>733</v>
      </c>
      <c r="D230" s="5">
        <v>1</v>
      </c>
      <c r="E230" s="25" t="s">
        <v>260</v>
      </c>
      <c r="F230" s="4" t="s">
        <v>177</v>
      </c>
      <c r="G230" s="25" t="s">
        <v>357</v>
      </c>
      <c r="H230" s="4"/>
      <c r="I230" s="4"/>
      <c r="J230" s="4"/>
      <c r="K230" s="4"/>
      <c r="L230" s="7"/>
      <c r="M230" s="7"/>
      <c r="N230" s="7"/>
      <c r="O230" s="7"/>
      <c r="P230" s="1"/>
      <c r="Q230" s="1"/>
      <c r="R230" s="9"/>
      <c r="S230" s="9"/>
      <c r="T230" s="9"/>
    </row>
    <row r="231" spans="1:20" ht="15">
      <c r="A231" s="2358"/>
      <c r="B231" s="3">
        <v>42</v>
      </c>
      <c r="C231" s="4" t="s">
        <v>733</v>
      </c>
      <c r="D231" s="5">
        <v>0.8</v>
      </c>
      <c r="E231" s="25" t="s">
        <v>291</v>
      </c>
      <c r="F231" s="27" t="s">
        <v>304</v>
      </c>
      <c r="G231" s="25" t="s">
        <v>357</v>
      </c>
      <c r="H231" s="4"/>
      <c r="I231" s="4"/>
      <c r="J231" s="4"/>
      <c r="K231" s="4"/>
      <c r="L231" s="7"/>
      <c r="M231" s="7"/>
      <c r="N231" s="7"/>
      <c r="O231" s="7"/>
      <c r="P231" s="1"/>
      <c r="Q231" s="1"/>
      <c r="R231" s="1"/>
      <c r="S231" s="1"/>
      <c r="T231" s="1"/>
    </row>
    <row r="232" spans="1:20" ht="15">
      <c r="A232" s="2358"/>
      <c r="B232" s="3">
        <v>42</v>
      </c>
      <c r="C232" s="4" t="s">
        <v>869</v>
      </c>
      <c r="D232" s="5">
        <v>1</v>
      </c>
      <c r="E232" s="25" t="s">
        <v>291</v>
      </c>
      <c r="F232" s="27" t="s">
        <v>292</v>
      </c>
      <c r="G232" s="25" t="s">
        <v>357</v>
      </c>
      <c r="H232" s="4"/>
      <c r="I232" s="4"/>
      <c r="J232" s="4"/>
      <c r="K232" s="4"/>
      <c r="L232" s="7"/>
      <c r="M232" s="7"/>
      <c r="N232" s="7"/>
      <c r="O232" s="7"/>
      <c r="P232" s="1"/>
      <c r="Q232" s="1"/>
      <c r="R232" s="1"/>
      <c r="S232" s="1"/>
      <c r="T232" s="1"/>
    </row>
    <row r="233" spans="1:20" ht="15">
      <c r="A233" s="2358"/>
      <c r="B233" s="3">
        <v>51</v>
      </c>
      <c r="C233" s="4" t="s">
        <v>891</v>
      </c>
      <c r="D233" s="5">
        <v>0.4</v>
      </c>
      <c r="E233" s="25" t="s">
        <v>291</v>
      </c>
      <c r="F233" s="27" t="s">
        <v>304</v>
      </c>
      <c r="G233" s="25" t="s">
        <v>357</v>
      </c>
      <c r="H233" s="4"/>
      <c r="I233" s="4"/>
      <c r="J233" s="4"/>
      <c r="K233" s="4"/>
      <c r="L233" s="7"/>
      <c r="M233" s="7"/>
      <c r="N233" s="7"/>
      <c r="O233" s="7"/>
      <c r="P233" s="1"/>
      <c r="Q233" s="1"/>
      <c r="R233" s="1"/>
      <c r="S233" s="1"/>
      <c r="T233" s="1"/>
    </row>
    <row r="234" spans="1:20" ht="15">
      <c r="A234" s="2358"/>
      <c r="B234" s="3">
        <v>45</v>
      </c>
      <c r="C234" s="4" t="s">
        <v>269</v>
      </c>
      <c r="D234" s="5">
        <v>0.8</v>
      </c>
      <c r="E234" s="25" t="s">
        <v>260</v>
      </c>
      <c r="F234" s="27" t="s">
        <v>177</v>
      </c>
      <c r="G234" s="25" t="s">
        <v>357</v>
      </c>
      <c r="H234" s="4"/>
      <c r="I234" s="4"/>
      <c r="J234" s="4"/>
      <c r="K234" s="4"/>
      <c r="L234" s="7"/>
      <c r="M234" s="7"/>
      <c r="N234" s="7"/>
      <c r="O234" s="7"/>
      <c r="P234" s="1"/>
      <c r="Q234" s="1"/>
      <c r="R234" s="1"/>
      <c r="S234" s="1"/>
      <c r="T234" s="1"/>
    </row>
    <row r="235" spans="1:20" ht="15">
      <c r="A235" s="2358"/>
      <c r="B235" s="3">
        <v>48</v>
      </c>
      <c r="C235" s="4" t="s">
        <v>297</v>
      </c>
      <c r="D235" s="5">
        <v>0.6</v>
      </c>
      <c r="E235" s="25" t="s">
        <v>260</v>
      </c>
      <c r="F235" s="27" t="s">
        <v>292</v>
      </c>
      <c r="G235" s="25" t="s">
        <v>357</v>
      </c>
      <c r="H235" s="4"/>
      <c r="I235" s="4"/>
      <c r="J235" s="4"/>
      <c r="K235" s="4"/>
      <c r="L235" s="7"/>
      <c r="M235" s="7"/>
      <c r="N235" s="7"/>
      <c r="O235" s="7"/>
      <c r="P235" s="1"/>
      <c r="Q235" s="1"/>
      <c r="R235" s="1"/>
      <c r="S235" s="1"/>
      <c r="T235" s="1"/>
    </row>
    <row r="236" spans="1:20" ht="15">
      <c r="A236" s="2358"/>
      <c r="B236" s="3">
        <v>11</v>
      </c>
      <c r="C236" s="4" t="s">
        <v>931</v>
      </c>
      <c r="D236" s="5">
        <v>1</v>
      </c>
      <c r="E236" s="25" t="s">
        <v>260</v>
      </c>
      <c r="F236" s="27" t="s">
        <v>292</v>
      </c>
      <c r="G236" s="25" t="s">
        <v>357</v>
      </c>
      <c r="H236" s="4"/>
      <c r="I236" s="4"/>
      <c r="J236" s="4"/>
      <c r="K236" s="4"/>
      <c r="L236" s="7"/>
      <c r="M236" s="7"/>
      <c r="N236" s="7"/>
      <c r="O236" s="7"/>
      <c r="P236" s="1"/>
      <c r="Q236" s="1"/>
      <c r="R236" s="1"/>
      <c r="S236" s="1"/>
      <c r="T236" s="1"/>
    </row>
    <row r="237" spans="1:20" ht="15">
      <c r="A237" s="2358"/>
      <c r="B237" s="3">
        <v>12</v>
      </c>
      <c r="C237" s="4" t="s">
        <v>1211</v>
      </c>
      <c r="D237" s="5">
        <v>0.6</v>
      </c>
      <c r="E237" s="25" t="s">
        <v>260</v>
      </c>
      <c r="F237" s="27" t="s">
        <v>292</v>
      </c>
      <c r="G237" s="25" t="s">
        <v>357</v>
      </c>
      <c r="H237" s="4"/>
      <c r="I237" s="4"/>
      <c r="J237" s="4"/>
      <c r="K237" s="4"/>
      <c r="L237" s="7"/>
      <c r="M237" s="7"/>
      <c r="N237" s="7"/>
      <c r="O237" s="7"/>
      <c r="P237" s="1"/>
      <c r="Q237" s="1"/>
      <c r="R237" s="1"/>
      <c r="S237" s="1"/>
      <c r="T237" s="1"/>
    </row>
    <row r="238" spans="1:20" ht="15">
      <c r="A238" s="2358"/>
      <c r="B238" s="3">
        <v>28</v>
      </c>
      <c r="C238" s="4" t="s">
        <v>1212</v>
      </c>
      <c r="D238" s="5">
        <v>1</v>
      </c>
      <c r="E238" s="25" t="s">
        <v>260</v>
      </c>
      <c r="F238" s="27" t="s">
        <v>292</v>
      </c>
      <c r="G238" s="25" t="s">
        <v>357</v>
      </c>
      <c r="H238" s="4"/>
      <c r="I238" s="4"/>
      <c r="J238" s="4"/>
      <c r="K238" s="4"/>
      <c r="L238" s="7"/>
      <c r="M238" s="7"/>
      <c r="N238" s="7"/>
      <c r="O238" s="7"/>
      <c r="P238" s="1"/>
      <c r="Q238" s="1"/>
      <c r="R238" s="1"/>
      <c r="S238" s="1"/>
      <c r="T238" s="1"/>
    </row>
    <row r="239" spans="1:20" ht="15">
      <c r="A239" s="2359"/>
      <c r="B239" s="3">
        <v>28</v>
      </c>
      <c r="C239" s="4" t="s">
        <v>733</v>
      </c>
      <c r="D239" s="5">
        <v>0.9</v>
      </c>
      <c r="E239" s="25" t="s">
        <v>260</v>
      </c>
      <c r="F239" s="27" t="s">
        <v>292</v>
      </c>
      <c r="G239" s="25" t="s">
        <v>357</v>
      </c>
      <c r="H239" s="4"/>
      <c r="I239" s="4"/>
      <c r="J239" s="4"/>
      <c r="K239" s="4"/>
      <c r="L239" s="7"/>
      <c r="M239" s="7"/>
      <c r="N239" s="7"/>
      <c r="O239" s="7"/>
      <c r="P239" s="1"/>
      <c r="Q239" s="1"/>
      <c r="R239" s="1"/>
      <c r="S239" s="1"/>
      <c r="T239" s="1"/>
    </row>
    <row r="240" spans="1:20" ht="15">
      <c r="A240" s="128" t="s">
        <v>249</v>
      </c>
      <c r="B240" s="6"/>
      <c r="C240" s="6"/>
      <c r="D240" s="2123">
        <f>SUM(D229:D239)</f>
        <v>9.1</v>
      </c>
      <c r="E240" s="4"/>
      <c r="F240" s="6"/>
      <c r="G240" s="6"/>
      <c r="H240" s="4"/>
      <c r="I240" s="4"/>
      <c r="J240" s="6"/>
      <c r="K240" s="6"/>
      <c r="L240" s="7"/>
      <c r="M240" s="1"/>
      <c r="N240" s="1"/>
      <c r="O240" s="1"/>
      <c r="P240" s="1"/>
      <c r="Q240" s="1"/>
      <c r="R240" s="9"/>
      <c r="S240" s="9"/>
      <c r="T240" s="9"/>
    </row>
    <row r="241" spans="1:20" ht="15">
      <c r="A241" s="20" t="s">
        <v>379</v>
      </c>
      <c r="B241" s="129"/>
      <c r="C241" s="6"/>
      <c r="D241" s="9"/>
      <c r="E241" s="4"/>
      <c r="F241" s="6"/>
      <c r="G241" s="6"/>
      <c r="H241" s="4"/>
      <c r="I241" s="4"/>
      <c r="J241" s="6"/>
      <c r="K241" s="6"/>
      <c r="L241" s="7"/>
      <c r="M241" s="1"/>
      <c r="N241" s="1"/>
      <c r="O241" s="1"/>
      <c r="P241" s="1"/>
      <c r="Q241" s="1"/>
      <c r="R241" s="9"/>
      <c r="S241" s="9"/>
      <c r="T241" s="9"/>
    </row>
    <row r="242" spans="1:20" ht="15">
      <c r="A242" s="2357">
        <v>1</v>
      </c>
      <c r="B242" s="3">
        <v>69</v>
      </c>
      <c r="C242" s="4" t="s">
        <v>1213</v>
      </c>
      <c r="D242" s="4" t="s">
        <v>1214</v>
      </c>
      <c r="E242" s="6" t="s">
        <v>260</v>
      </c>
      <c r="F242" s="6" t="s">
        <v>292</v>
      </c>
      <c r="G242" s="25" t="s">
        <v>357</v>
      </c>
      <c r="H242" s="727"/>
      <c r="I242" s="727"/>
      <c r="J242" s="727"/>
      <c r="K242" s="2157"/>
      <c r="L242" s="728"/>
      <c r="M242" s="728"/>
      <c r="N242" s="728"/>
      <c r="O242" s="728"/>
      <c r="P242" s="728"/>
      <c r="Q242" s="728"/>
      <c r="R242" s="728"/>
      <c r="S242" s="728"/>
      <c r="T242" s="2158"/>
    </row>
    <row r="243" spans="1:20" ht="15">
      <c r="A243" s="2358"/>
      <c r="B243" s="2">
        <v>70</v>
      </c>
      <c r="C243" s="5">
        <v>24.2</v>
      </c>
      <c r="D243" s="4" t="s">
        <v>180</v>
      </c>
      <c r="E243" s="4" t="s">
        <v>291</v>
      </c>
      <c r="F243" s="4" t="s">
        <v>304</v>
      </c>
      <c r="G243" s="25" t="s">
        <v>357</v>
      </c>
      <c r="H243" s="4"/>
      <c r="I243" s="4"/>
      <c r="J243" s="4"/>
      <c r="K243" s="14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5">
      <c r="A244" s="2358"/>
      <c r="B244" s="2">
        <v>70</v>
      </c>
      <c r="C244" s="5">
        <v>42.1</v>
      </c>
      <c r="D244" s="4" t="s">
        <v>919</v>
      </c>
      <c r="E244" s="4" t="s">
        <v>291</v>
      </c>
      <c r="F244" s="4" t="s">
        <v>304</v>
      </c>
      <c r="G244" s="25" t="s">
        <v>357</v>
      </c>
      <c r="H244" s="4"/>
      <c r="I244" s="4"/>
      <c r="J244" s="4"/>
      <c r="K244" s="14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5">
      <c r="A245" s="2358"/>
      <c r="B245" s="2">
        <v>2</v>
      </c>
      <c r="C245" s="5">
        <v>7.3</v>
      </c>
      <c r="D245" s="4" t="s">
        <v>180</v>
      </c>
      <c r="E245" s="4" t="s">
        <v>260</v>
      </c>
      <c r="F245" s="4" t="s">
        <v>292</v>
      </c>
      <c r="G245" s="25" t="s">
        <v>357</v>
      </c>
      <c r="H245" s="4"/>
      <c r="I245" s="4"/>
      <c r="J245" s="4"/>
      <c r="K245" s="14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5">
      <c r="A246" s="2358"/>
      <c r="B246" s="2">
        <v>70</v>
      </c>
      <c r="C246" s="5">
        <v>42.2</v>
      </c>
      <c r="D246" s="4" t="s">
        <v>918</v>
      </c>
      <c r="E246" s="4" t="s">
        <v>291</v>
      </c>
      <c r="F246" s="4" t="s">
        <v>304</v>
      </c>
      <c r="G246" s="25" t="s">
        <v>357</v>
      </c>
      <c r="H246" s="4"/>
      <c r="I246" s="4"/>
      <c r="J246" s="4"/>
      <c r="K246" s="14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5">
      <c r="A247" s="2360" t="s">
        <v>249</v>
      </c>
      <c r="B247" s="2361"/>
      <c r="C247" s="2362"/>
      <c r="D247" s="2123">
        <v>4.3</v>
      </c>
      <c r="E247" s="4"/>
      <c r="F247" s="6"/>
      <c r="G247" s="6"/>
      <c r="H247" s="4"/>
      <c r="I247" s="4"/>
      <c r="J247" s="6"/>
      <c r="K247" s="6"/>
      <c r="L247" s="7"/>
      <c r="M247" s="7"/>
      <c r="N247" s="7"/>
      <c r="O247" s="7"/>
      <c r="P247" s="7"/>
      <c r="Q247" s="7">
        <f>SUM(Q241:Q246)</f>
        <v>0</v>
      </c>
      <c r="R247" s="7">
        <f>SUM(R241:R246)</f>
        <v>0</v>
      </c>
      <c r="S247" s="7">
        <f>SUM(S241:S246)</f>
        <v>0</v>
      </c>
      <c r="T247" s="1"/>
    </row>
    <row r="248" spans="1:20" ht="15">
      <c r="A248" s="20" t="s">
        <v>380</v>
      </c>
      <c r="B248" s="21"/>
      <c r="C248" s="21"/>
      <c r="D248" s="22"/>
      <c r="E248" s="21"/>
      <c r="F248" s="21"/>
      <c r="G248" s="21"/>
      <c r="H248" s="21"/>
      <c r="I248" s="21"/>
      <c r="J248" s="21"/>
      <c r="K248" s="21"/>
      <c r="L248" s="23"/>
      <c r="M248" s="23"/>
      <c r="N248" s="23"/>
      <c r="O248" s="23"/>
      <c r="P248" s="23"/>
      <c r="Q248" s="23"/>
      <c r="R248" s="22"/>
      <c r="S248" s="22"/>
      <c r="T248" s="729"/>
    </row>
    <row r="249" spans="1:20" ht="15">
      <c r="A249" s="2363">
        <v>1</v>
      </c>
      <c r="B249" s="3">
        <v>67</v>
      </c>
      <c r="C249" s="4" t="s">
        <v>735</v>
      </c>
      <c r="D249" s="5">
        <v>1</v>
      </c>
      <c r="E249" s="6" t="s">
        <v>291</v>
      </c>
      <c r="F249" s="27" t="s">
        <v>304</v>
      </c>
      <c r="G249" s="26" t="s">
        <v>357</v>
      </c>
      <c r="H249" s="26"/>
      <c r="I249" s="26"/>
      <c r="J249" s="26"/>
      <c r="K249" s="26"/>
      <c r="L249" s="2143"/>
      <c r="M249" s="2143"/>
      <c r="N249" s="2143"/>
      <c r="O249" s="2129"/>
      <c r="P249" s="2129"/>
      <c r="Q249" s="2129"/>
      <c r="R249" s="2144"/>
      <c r="S249" s="2144"/>
      <c r="T249" s="2144"/>
    </row>
    <row r="250" spans="1:20" ht="15">
      <c r="A250" s="2363"/>
      <c r="B250" s="3">
        <v>67</v>
      </c>
      <c r="C250" s="4" t="s">
        <v>891</v>
      </c>
      <c r="D250" s="5">
        <v>0.9</v>
      </c>
      <c r="E250" s="6" t="s">
        <v>291</v>
      </c>
      <c r="F250" s="27" t="s">
        <v>304</v>
      </c>
      <c r="G250" s="26" t="s">
        <v>357</v>
      </c>
      <c r="H250" s="26"/>
      <c r="I250" s="26"/>
      <c r="J250" s="26"/>
      <c r="K250" s="26"/>
      <c r="L250" s="2143"/>
      <c r="M250" s="2143"/>
      <c r="N250" s="2143"/>
      <c r="O250" s="2129"/>
      <c r="P250" s="2129"/>
      <c r="Q250" s="2129"/>
      <c r="R250" s="2144"/>
      <c r="S250" s="2144"/>
      <c r="T250" s="2144"/>
    </row>
    <row r="251" spans="1:20" ht="28.5" customHeight="1">
      <c r="A251" s="2363"/>
      <c r="B251" s="3">
        <v>87</v>
      </c>
      <c r="C251" s="4" t="s">
        <v>280</v>
      </c>
      <c r="D251" s="5">
        <v>0.8</v>
      </c>
      <c r="E251" s="6" t="s">
        <v>291</v>
      </c>
      <c r="F251" s="27" t="s">
        <v>304</v>
      </c>
      <c r="G251" s="26" t="s">
        <v>357</v>
      </c>
      <c r="H251" s="26"/>
      <c r="I251" s="26"/>
      <c r="J251" s="26"/>
      <c r="K251" s="26"/>
      <c r="L251" s="2143"/>
      <c r="M251" s="2143"/>
      <c r="N251" s="2143"/>
      <c r="O251" s="2129"/>
      <c r="P251" s="2129"/>
      <c r="Q251" s="2129"/>
      <c r="R251" s="2144"/>
      <c r="S251" s="2144"/>
      <c r="T251" s="2144"/>
    </row>
    <row r="252" spans="1:20" ht="15">
      <c r="A252" s="2363"/>
      <c r="B252" s="3">
        <v>95</v>
      </c>
      <c r="C252" s="4" t="s">
        <v>1215</v>
      </c>
      <c r="D252" s="5">
        <v>1</v>
      </c>
      <c r="E252" s="6" t="s">
        <v>291</v>
      </c>
      <c r="F252" s="27" t="s">
        <v>304</v>
      </c>
      <c r="G252" s="26" t="s">
        <v>357</v>
      </c>
      <c r="H252" s="26"/>
      <c r="I252" s="26"/>
      <c r="J252" s="26"/>
      <c r="K252" s="26"/>
      <c r="L252" s="2143"/>
      <c r="M252" s="2143"/>
      <c r="N252" s="2143"/>
      <c r="O252" s="2129"/>
      <c r="P252" s="2129"/>
      <c r="Q252" s="2129"/>
      <c r="R252" s="2144"/>
      <c r="S252" s="2144"/>
      <c r="T252" s="2144"/>
    </row>
    <row r="253" spans="1:20" ht="15">
      <c r="A253" s="2363"/>
      <c r="B253" s="3">
        <v>103</v>
      </c>
      <c r="C253" s="4" t="s">
        <v>991</v>
      </c>
      <c r="D253" s="5">
        <v>0.8</v>
      </c>
      <c r="E253" s="6" t="s">
        <v>291</v>
      </c>
      <c r="F253" s="27" t="s">
        <v>304</v>
      </c>
      <c r="G253" s="26" t="s">
        <v>357</v>
      </c>
      <c r="H253" s="26"/>
      <c r="I253" s="26"/>
      <c r="J253" s="26"/>
      <c r="K253" s="26"/>
      <c r="L253" s="2143"/>
      <c r="M253" s="2143"/>
      <c r="N253" s="2143"/>
      <c r="O253" s="2129"/>
      <c r="P253" s="2129"/>
      <c r="Q253" s="2129"/>
      <c r="R253" s="2144"/>
      <c r="S253" s="2144"/>
      <c r="T253" s="2144"/>
    </row>
    <row r="254" spans="1:20" ht="15">
      <c r="A254" s="2363"/>
      <c r="B254" s="3">
        <v>104</v>
      </c>
      <c r="C254" s="4" t="s">
        <v>909</v>
      </c>
      <c r="D254" s="5">
        <v>1</v>
      </c>
      <c r="E254" s="6" t="s">
        <v>291</v>
      </c>
      <c r="F254" s="27" t="s">
        <v>304</v>
      </c>
      <c r="G254" s="26" t="s">
        <v>357</v>
      </c>
      <c r="H254" s="26"/>
      <c r="I254" s="26"/>
      <c r="J254" s="26"/>
      <c r="K254" s="26"/>
      <c r="L254" s="2143"/>
      <c r="M254" s="2143"/>
      <c r="N254" s="2143"/>
      <c r="O254" s="2129"/>
      <c r="P254" s="2129"/>
      <c r="Q254" s="2129"/>
      <c r="R254" s="2144"/>
      <c r="S254" s="2144"/>
      <c r="T254" s="2144"/>
    </row>
    <row r="255" spans="1:20" ht="15">
      <c r="A255" s="2363"/>
      <c r="B255" s="3">
        <v>105</v>
      </c>
      <c r="C255" s="4" t="s">
        <v>873</v>
      </c>
      <c r="D255" s="5">
        <v>1</v>
      </c>
      <c r="E255" s="6" t="s">
        <v>291</v>
      </c>
      <c r="F255" s="27" t="s">
        <v>304</v>
      </c>
      <c r="G255" s="26" t="s">
        <v>357</v>
      </c>
      <c r="H255" s="26"/>
      <c r="I255" s="26"/>
      <c r="J255" s="26"/>
      <c r="K255" s="26"/>
      <c r="L255" s="2143"/>
      <c r="M255" s="2143"/>
      <c r="N255" s="2143"/>
      <c r="O255" s="2129"/>
      <c r="P255" s="2129"/>
      <c r="Q255" s="2129"/>
      <c r="R255" s="2144"/>
      <c r="S255" s="2144"/>
      <c r="T255" s="2144"/>
    </row>
    <row r="256" spans="1:20" ht="15">
      <c r="A256" s="2363"/>
      <c r="B256" s="3">
        <v>105</v>
      </c>
      <c r="C256" s="4" t="s">
        <v>375</v>
      </c>
      <c r="D256" s="5">
        <v>0.9</v>
      </c>
      <c r="E256" s="6" t="s">
        <v>291</v>
      </c>
      <c r="F256" s="27" t="s">
        <v>304</v>
      </c>
      <c r="G256" s="26" t="s">
        <v>357</v>
      </c>
      <c r="H256" s="26"/>
      <c r="I256" s="26"/>
      <c r="J256" s="26"/>
      <c r="K256" s="26"/>
      <c r="L256" s="2143"/>
      <c r="M256" s="2143"/>
      <c r="N256" s="2143"/>
      <c r="O256" s="2129"/>
      <c r="P256" s="2129"/>
      <c r="Q256" s="2129"/>
      <c r="R256" s="2144"/>
      <c r="S256" s="2144"/>
      <c r="T256" s="2144"/>
    </row>
    <row r="257" spans="1:20" ht="15">
      <c r="A257" s="1082"/>
      <c r="B257" s="11">
        <v>97</v>
      </c>
      <c r="C257" s="12" t="s">
        <v>1186</v>
      </c>
      <c r="D257" s="13">
        <v>1</v>
      </c>
      <c r="E257" s="6" t="s">
        <v>260</v>
      </c>
      <c r="F257" s="27" t="s">
        <v>292</v>
      </c>
      <c r="G257" s="26" t="s">
        <v>357</v>
      </c>
      <c r="H257" s="26"/>
      <c r="I257" s="26"/>
      <c r="J257" s="26"/>
      <c r="K257" s="26"/>
      <c r="L257" s="2143"/>
      <c r="M257" s="2143"/>
      <c r="N257" s="2143"/>
      <c r="O257" s="2129"/>
      <c r="P257" s="2129"/>
      <c r="Q257" s="2129"/>
      <c r="R257" s="2144"/>
      <c r="S257" s="2144"/>
      <c r="T257" s="2144"/>
    </row>
    <row r="258" spans="1:20" ht="15">
      <c r="A258" s="1082"/>
      <c r="B258" s="11">
        <v>100</v>
      </c>
      <c r="C258" s="12" t="s">
        <v>866</v>
      </c>
      <c r="D258" s="13">
        <v>0.7</v>
      </c>
      <c r="E258" s="6" t="s">
        <v>260</v>
      </c>
      <c r="F258" s="27" t="s">
        <v>292</v>
      </c>
      <c r="G258" s="26" t="s">
        <v>357</v>
      </c>
      <c r="H258" s="26"/>
      <c r="I258" s="26"/>
      <c r="J258" s="26"/>
      <c r="K258" s="26"/>
      <c r="L258" s="2143"/>
      <c r="M258" s="2143"/>
      <c r="N258" s="2143"/>
      <c r="O258" s="2129"/>
      <c r="P258" s="2129"/>
      <c r="Q258" s="2129"/>
      <c r="R258" s="2144"/>
      <c r="S258" s="2144"/>
      <c r="T258" s="2144"/>
    </row>
    <row r="259" spans="1:20" ht="15">
      <c r="A259" s="1082"/>
      <c r="B259" s="11">
        <v>103</v>
      </c>
      <c r="C259" s="12" t="s">
        <v>864</v>
      </c>
      <c r="D259" s="13">
        <v>0.9</v>
      </c>
      <c r="E259" s="6" t="s">
        <v>260</v>
      </c>
      <c r="F259" s="27" t="s">
        <v>292</v>
      </c>
      <c r="G259" s="26" t="s">
        <v>357</v>
      </c>
      <c r="H259" s="26"/>
      <c r="I259" s="26"/>
      <c r="J259" s="26"/>
      <c r="K259" s="26"/>
      <c r="L259" s="2143"/>
      <c r="M259" s="2143"/>
      <c r="N259" s="2143"/>
      <c r="O259" s="2129"/>
      <c r="P259" s="2129"/>
      <c r="Q259" s="2129"/>
      <c r="R259" s="2144"/>
      <c r="S259" s="2144"/>
      <c r="T259" s="2144"/>
    </row>
    <row r="260" spans="1:20" ht="15">
      <c r="A260" s="1082"/>
      <c r="B260" s="11">
        <v>103</v>
      </c>
      <c r="C260" s="12" t="s">
        <v>1016</v>
      </c>
      <c r="D260" s="13">
        <v>0.5</v>
      </c>
      <c r="E260" s="6" t="s">
        <v>260</v>
      </c>
      <c r="F260" s="27" t="s">
        <v>292</v>
      </c>
      <c r="G260" s="26" t="s">
        <v>357</v>
      </c>
      <c r="H260" s="26"/>
      <c r="I260" s="26"/>
      <c r="J260" s="26"/>
      <c r="K260" s="26"/>
      <c r="L260" s="2143"/>
      <c r="M260" s="2143"/>
      <c r="N260" s="2143"/>
      <c r="O260" s="2129"/>
      <c r="P260" s="2129"/>
      <c r="Q260" s="2129"/>
      <c r="R260" s="2144"/>
      <c r="S260" s="2144"/>
      <c r="T260" s="2144"/>
    </row>
    <row r="261" spans="1:20" ht="15">
      <c r="A261" s="1082"/>
      <c r="B261" s="11">
        <v>78</v>
      </c>
      <c r="C261" s="12" t="s">
        <v>1218</v>
      </c>
      <c r="D261" s="13">
        <v>1</v>
      </c>
      <c r="E261" s="6" t="s">
        <v>260</v>
      </c>
      <c r="F261" s="27" t="s">
        <v>292</v>
      </c>
      <c r="G261" s="26" t="s">
        <v>357</v>
      </c>
      <c r="H261" s="26"/>
      <c r="I261" s="26"/>
      <c r="J261" s="26"/>
      <c r="K261" s="26"/>
      <c r="L261" s="2143"/>
      <c r="M261" s="2143"/>
      <c r="N261" s="2143"/>
      <c r="O261" s="2129"/>
      <c r="P261" s="2129"/>
      <c r="Q261" s="2129"/>
      <c r="R261" s="2144"/>
      <c r="S261" s="2144"/>
      <c r="T261" s="2144"/>
    </row>
    <row r="262" spans="1:20" ht="15">
      <c r="A262" s="1082"/>
      <c r="B262" s="11">
        <v>84</v>
      </c>
      <c r="C262" s="12" t="s">
        <v>1217</v>
      </c>
      <c r="D262" s="13">
        <v>1</v>
      </c>
      <c r="E262" s="6" t="s">
        <v>260</v>
      </c>
      <c r="F262" s="27" t="s">
        <v>292</v>
      </c>
      <c r="G262" s="26" t="s">
        <v>357</v>
      </c>
      <c r="H262" s="26"/>
      <c r="I262" s="26"/>
      <c r="J262" s="26"/>
      <c r="K262" s="26"/>
      <c r="L262" s="2143"/>
      <c r="M262" s="2143"/>
      <c r="N262" s="2143"/>
      <c r="O262" s="2129"/>
      <c r="P262" s="2129"/>
      <c r="Q262" s="2129"/>
      <c r="R262" s="2144"/>
      <c r="S262" s="2144"/>
      <c r="T262" s="2144"/>
    </row>
    <row r="263" spans="1:20" ht="15">
      <c r="A263" s="1082"/>
      <c r="B263" s="11">
        <v>48</v>
      </c>
      <c r="C263" s="12" t="s">
        <v>889</v>
      </c>
      <c r="D263" s="13">
        <v>1</v>
      </c>
      <c r="E263" s="6" t="s">
        <v>260</v>
      </c>
      <c r="F263" s="27" t="s">
        <v>292</v>
      </c>
      <c r="G263" s="26" t="s">
        <v>357</v>
      </c>
      <c r="H263" s="26"/>
      <c r="I263" s="26"/>
      <c r="J263" s="26"/>
      <c r="K263" s="26"/>
      <c r="L263" s="2143"/>
      <c r="M263" s="2143"/>
      <c r="N263" s="2143"/>
      <c r="O263" s="2129"/>
      <c r="P263" s="2129"/>
      <c r="Q263" s="2129"/>
      <c r="R263" s="2144"/>
      <c r="S263" s="2144"/>
      <c r="T263" s="2144"/>
    </row>
    <row r="264" spans="1:20" ht="15">
      <c r="A264" s="1082"/>
      <c r="B264" s="11">
        <v>49</v>
      </c>
      <c r="C264" s="12" t="s">
        <v>828</v>
      </c>
      <c r="D264" s="13">
        <v>0.9</v>
      </c>
      <c r="E264" s="6" t="s">
        <v>260</v>
      </c>
      <c r="F264" s="27" t="s">
        <v>292</v>
      </c>
      <c r="G264" s="26" t="s">
        <v>357</v>
      </c>
      <c r="H264" s="26"/>
      <c r="I264" s="26"/>
      <c r="J264" s="26"/>
      <c r="K264" s="26"/>
      <c r="L264" s="2143"/>
      <c r="M264" s="2143"/>
      <c r="N264" s="2143"/>
      <c r="O264" s="2129"/>
      <c r="P264" s="2129"/>
      <c r="Q264" s="2129"/>
      <c r="R264" s="2144"/>
      <c r="S264" s="2144"/>
      <c r="T264" s="2144"/>
    </row>
    <row r="265" spans="1:20" ht="15">
      <c r="A265" s="1082"/>
      <c r="B265" s="11">
        <v>48</v>
      </c>
      <c r="C265" s="12" t="s">
        <v>913</v>
      </c>
      <c r="D265" s="13">
        <v>1</v>
      </c>
      <c r="E265" s="6" t="s">
        <v>260</v>
      </c>
      <c r="F265" s="27" t="s">
        <v>292</v>
      </c>
      <c r="G265" s="26" t="s">
        <v>357</v>
      </c>
      <c r="H265" s="26"/>
      <c r="I265" s="26"/>
      <c r="J265" s="26"/>
      <c r="K265" s="26"/>
      <c r="L265" s="2143"/>
      <c r="M265" s="2143"/>
      <c r="N265" s="2143"/>
      <c r="O265" s="2129"/>
      <c r="P265" s="2129"/>
      <c r="Q265" s="2129"/>
      <c r="R265" s="2144"/>
      <c r="S265" s="2144"/>
      <c r="T265" s="2144"/>
    </row>
    <row r="266" spans="1:20" ht="15">
      <c r="A266" s="1082"/>
      <c r="B266" s="11">
        <v>89</v>
      </c>
      <c r="C266" s="12" t="s">
        <v>913</v>
      </c>
      <c r="D266" s="13">
        <v>1</v>
      </c>
      <c r="E266" s="4" t="s">
        <v>260</v>
      </c>
      <c r="F266" s="27" t="s">
        <v>292</v>
      </c>
      <c r="G266" s="26" t="s">
        <v>357</v>
      </c>
      <c r="H266" s="26"/>
      <c r="I266" s="26"/>
      <c r="J266" s="26"/>
      <c r="K266" s="26"/>
      <c r="L266" s="2143"/>
      <c r="M266" s="2143"/>
      <c r="N266" s="2143"/>
      <c r="O266" s="2129"/>
      <c r="P266" s="2129"/>
      <c r="Q266" s="2129"/>
      <c r="R266" s="2144"/>
      <c r="S266" s="2144"/>
      <c r="T266" s="2144"/>
    </row>
    <row r="267" spans="1:20" ht="15">
      <c r="A267" s="1082"/>
      <c r="B267" s="2159">
        <v>48</v>
      </c>
      <c r="C267" s="14" t="s">
        <v>733</v>
      </c>
      <c r="D267" s="2160">
        <v>1</v>
      </c>
      <c r="E267" s="4" t="s">
        <v>260</v>
      </c>
      <c r="F267" s="27" t="s">
        <v>292</v>
      </c>
      <c r="G267" s="26" t="s">
        <v>357</v>
      </c>
      <c r="H267" s="26"/>
      <c r="I267" s="26"/>
      <c r="J267" s="26"/>
      <c r="K267" s="26"/>
      <c r="L267" s="2143"/>
      <c r="M267" s="2143"/>
      <c r="N267" s="2143"/>
      <c r="O267" s="2129"/>
      <c r="P267" s="2129"/>
      <c r="Q267" s="2129"/>
      <c r="R267" s="2144"/>
      <c r="S267" s="2144"/>
      <c r="T267" s="2144"/>
    </row>
    <row r="268" spans="1:20" ht="15">
      <c r="A268" s="1082"/>
      <c r="B268" s="2159">
        <v>49</v>
      </c>
      <c r="C268" s="14" t="s">
        <v>878</v>
      </c>
      <c r="D268" s="2160">
        <v>1</v>
      </c>
      <c r="E268" s="4" t="s">
        <v>260</v>
      </c>
      <c r="F268" s="27" t="s">
        <v>292</v>
      </c>
      <c r="G268" s="26" t="s">
        <v>357</v>
      </c>
      <c r="H268" s="26"/>
      <c r="I268" s="26"/>
      <c r="J268" s="26"/>
      <c r="K268" s="26"/>
      <c r="L268" s="2143"/>
      <c r="M268" s="2143"/>
      <c r="N268" s="2143"/>
      <c r="O268" s="2129"/>
      <c r="P268" s="2129"/>
      <c r="Q268" s="2129"/>
      <c r="R268" s="2144"/>
      <c r="S268" s="2144"/>
      <c r="T268" s="2144"/>
    </row>
    <row r="269" spans="1:20" ht="15">
      <c r="A269" s="1082"/>
      <c r="B269" s="26" t="s">
        <v>2086</v>
      </c>
      <c r="C269" s="26" t="s">
        <v>1216</v>
      </c>
      <c r="D269" s="2160">
        <v>0.7</v>
      </c>
      <c r="E269" s="4" t="s">
        <v>260</v>
      </c>
      <c r="F269" s="27" t="s">
        <v>292</v>
      </c>
      <c r="G269" s="26" t="s">
        <v>357</v>
      </c>
      <c r="H269" s="26"/>
      <c r="I269" s="26"/>
      <c r="J269" s="26"/>
      <c r="K269" s="26"/>
      <c r="L269" s="2143"/>
      <c r="M269" s="2143"/>
      <c r="N269" s="2143"/>
      <c r="O269" s="2129"/>
      <c r="P269" s="2129"/>
      <c r="Q269" s="2129"/>
      <c r="R269" s="2144"/>
      <c r="S269" s="2144"/>
      <c r="T269" s="2144"/>
    </row>
    <row r="270" spans="1:20" ht="15">
      <c r="A270" s="130" t="s">
        <v>249</v>
      </c>
      <c r="B270" s="28"/>
      <c r="C270" s="28"/>
      <c r="D270" s="2151">
        <f>SUM(D249:D269)</f>
        <v>19.099999999999998</v>
      </c>
      <c r="E270" s="26"/>
      <c r="F270" s="28"/>
      <c r="G270" s="28"/>
      <c r="H270" s="26"/>
      <c r="I270" s="26"/>
      <c r="J270" s="28"/>
      <c r="K270" s="28"/>
      <c r="L270" s="2143"/>
      <c r="M270" s="2145"/>
      <c r="N270" s="2145"/>
      <c r="O270" s="2144"/>
      <c r="P270" s="2144"/>
      <c r="Q270" s="2144"/>
      <c r="R270" s="2144"/>
      <c r="S270" s="2144"/>
      <c r="T270" s="2144"/>
    </row>
    <row r="271" spans="1:20" ht="15">
      <c r="A271" s="2364" t="s">
        <v>382</v>
      </c>
      <c r="B271" s="2365"/>
      <c r="C271" s="6"/>
      <c r="D271" s="1080">
        <f>D270+D247+D240+D227+D216+D187+D173+D158+D144</f>
        <v>110.6</v>
      </c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</sheetData>
  <sheetProtection/>
  <mergeCells count="68">
    <mergeCell ref="A229:A239"/>
    <mergeCell ref="A242:A246"/>
    <mergeCell ref="A247:C247"/>
    <mergeCell ref="A249:A256"/>
    <mergeCell ref="A271:B271"/>
    <mergeCell ref="A168:A172"/>
    <mergeCell ref="A175:A178"/>
    <mergeCell ref="A179:A186"/>
    <mergeCell ref="A189:A196"/>
    <mergeCell ref="A197:A215"/>
    <mergeCell ref="A218:A226"/>
    <mergeCell ref="M6:U6"/>
    <mergeCell ref="K5:K8"/>
    <mergeCell ref="J5:J8"/>
    <mergeCell ref="C5:C8"/>
    <mergeCell ref="B5:B8"/>
    <mergeCell ref="A5:A8"/>
    <mergeCell ref="U7:U8"/>
    <mergeCell ref="T7:T8"/>
    <mergeCell ref="R7:R8"/>
    <mergeCell ref="P7:P8"/>
    <mergeCell ref="J121:J124"/>
    <mergeCell ref="K121:K124"/>
    <mergeCell ref="E121:E124"/>
    <mergeCell ref="A121:A124"/>
    <mergeCell ref="F121:F124"/>
    <mergeCell ref="L6:L8"/>
    <mergeCell ref="D5:D8"/>
    <mergeCell ref="A127:A131"/>
    <mergeCell ref="A132:A143"/>
    <mergeCell ref="A160:A167"/>
    <mergeCell ref="E5:E8"/>
    <mergeCell ref="A119:T119"/>
    <mergeCell ref="A120:Q120"/>
    <mergeCell ref="L121:T121"/>
    <mergeCell ref="D121:D124"/>
    <mergeCell ref="S7:S8"/>
    <mergeCell ref="I6:I8"/>
    <mergeCell ref="H5:I5"/>
    <mergeCell ref="M7:M8"/>
    <mergeCell ref="N7:N8"/>
    <mergeCell ref="A118:Q118"/>
    <mergeCell ref="G5:G8"/>
    <mergeCell ref="L5:U5"/>
    <mergeCell ref="O7:O8"/>
    <mergeCell ref="H6:H8"/>
    <mergeCell ref="F5:F8"/>
    <mergeCell ref="Q7:Q8"/>
    <mergeCell ref="A2:Q2"/>
    <mergeCell ref="A3:U3"/>
    <mergeCell ref="A4:Q4"/>
    <mergeCell ref="G121:G124"/>
    <mergeCell ref="H121:I121"/>
    <mergeCell ref="N123:N124"/>
    <mergeCell ref="O123:O124"/>
    <mergeCell ref="S123:S124"/>
    <mergeCell ref="R123:R124"/>
    <mergeCell ref="P123:P124"/>
    <mergeCell ref="L122:L124"/>
    <mergeCell ref="A115:C115"/>
    <mergeCell ref="M122:T122"/>
    <mergeCell ref="M123:M124"/>
    <mergeCell ref="H122:H124"/>
    <mergeCell ref="I122:I124"/>
    <mergeCell ref="B121:B124"/>
    <mergeCell ref="C121:C124"/>
    <mergeCell ref="T123:T124"/>
    <mergeCell ref="Q123:Q12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AI337"/>
  <sheetViews>
    <sheetView zoomScalePageLayoutView="0" workbookViewId="0" topLeftCell="A2">
      <selection activeCell="J23" sqref="J23"/>
    </sheetView>
  </sheetViews>
  <sheetFormatPr defaultColWidth="9.140625" defaultRowHeight="15"/>
  <cols>
    <col min="1" max="1" width="19.00390625" style="32" customWidth="1"/>
    <col min="2" max="2" width="4.57421875" style="32" customWidth="1"/>
    <col min="3" max="3" width="4.7109375" style="32" customWidth="1"/>
    <col min="4" max="4" width="5.28125" style="32" customWidth="1"/>
    <col min="5" max="5" width="6.8515625" style="32" customWidth="1"/>
    <col min="6" max="6" width="7.57421875" style="32" customWidth="1"/>
    <col min="7" max="7" width="7.8515625" style="32" customWidth="1"/>
    <col min="8" max="9" width="9.140625" style="32" customWidth="1"/>
    <col min="10" max="10" width="7.8515625" style="32" customWidth="1"/>
    <col min="11" max="11" width="8.00390625" style="32" customWidth="1"/>
    <col min="12" max="12" width="11.57421875" style="32" customWidth="1"/>
    <col min="13" max="13" width="7.28125" style="32" customWidth="1"/>
    <col min="14" max="14" width="6.57421875" style="32" customWidth="1"/>
    <col min="15" max="15" width="6.421875" style="32" customWidth="1"/>
    <col min="16" max="16" width="5.140625" style="32" customWidth="1"/>
    <col min="17" max="17" width="6.00390625" style="32" customWidth="1"/>
    <col min="18" max="18" width="5.8515625" style="32" customWidth="1"/>
    <col min="19" max="19" width="0.2890625" style="32" hidden="1" customWidth="1"/>
    <col min="20" max="20" width="5.57421875" style="32" customWidth="1"/>
    <col min="21" max="21" width="3.57421875" style="32" customWidth="1"/>
    <col min="22" max="22" width="15.421875" style="32" bestFit="1" customWidth="1"/>
    <col min="23" max="23" width="7.00390625" style="32" customWidth="1"/>
    <col min="24" max="24" width="5.421875" style="32" customWidth="1"/>
    <col min="25" max="25" width="9.8515625" style="32" bestFit="1" customWidth="1"/>
    <col min="26" max="26" width="10.00390625" style="32" customWidth="1"/>
    <col min="27" max="27" width="8.421875" style="32" customWidth="1"/>
    <col min="28" max="28" width="7.7109375" style="32" customWidth="1"/>
    <col min="29" max="29" width="7.57421875" style="32" customWidth="1"/>
    <col min="30" max="30" width="7.8515625" style="32" customWidth="1"/>
    <col min="31" max="31" width="9.140625" style="32" customWidth="1"/>
    <col min="32" max="32" width="26.421875" style="32" bestFit="1" customWidth="1"/>
    <col min="33" max="33" width="7.57421875" style="32" customWidth="1"/>
    <col min="34" max="34" width="8.8515625" style="32" customWidth="1"/>
    <col min="35" max="16384" width="9.140625" style="32" customWidth="1"/>
  </cols>
  <sheetData>
    <row r="1" ht="12.75" hidden="1">
      <c r="AC1" s="1389">
        <v>2</v>
      </c>
    </row>
    <row r="2" spans="11:34" ht="12" customHeight="1">
      <c r="K2" s="1389"/>
      <c r="L2" s="1389"/>
      <c r="M2" s="1389"/>
      <c r="O2" s="1389" t="s">
        <v>1807</v>
      </c>
      <c r="P2" s="1389"/>
      <c r="Q2" s="1389"/>
      <c r="R2" s="1389"/>
      <c r="S2" s="1389"/>
      <c r="T2" s="1535"/>
      <c r="U2" s="2394"/>
      <c r="V2" s="2394"/>
      <c r="W2" s="2394"/>
      <c r="X2" s="2394"/>
      <c r="Y2" s="2394"/>
      <c r="Z2" s="2394"/>
      <c r="AA2" s="2394"/>
      <c r="AB2" s="2394"/>
      <c r="AC2" s="2394"/>
      <c r="AD2" s="2394"/>
      <c r="AE2" s="2394"/>
      <c r="AF2" s="2394"/>
      <c r="AG2" s="2394"/>
      <c r="AH2" s="2394"/>
    </row>
    <row r="3" spans="9:35" ht="15">
      <c r="I3" s="1389"/>
      <c r="J3" s="1389"/>
      <c r="K3" s="2385" t="s">
        <v>1808</v>
      </c>
      <c r="L3" s="2385"/>
      <c r="M3" s="2385"/>
      <c r="N3" s="2385"/>
      <c r="O3" s="2385"/>
      <c r="P3" s="2385"/>
      <c r="Q3" s="2385"/>
      <c r="R3" s="2385"/>
      <c r="S3" s="2385"/>
      <c r="T3" s="2385"/>
      <c r="U3" s="1537"/>
      <c r="V3" s="1537"/>
      <c r="W3" s="1537"/>
      <c r="X3" s="1537"/>
      <c r="Y3" s="1537"/>
      <c r="Z3" s="1537"/>
      <c r="AA3" s="1537"/>
      <c r="AB3" s="1537"/>
      <c r="AC3" s="1537"/>
      <c r="AD3" s="1537"/>
      <c r="AE3" s="2388"/>
      <c r="AF3" s="2388"/>
      <c r="AG3" s="2388"/>
      <c r="AH3" s="2388"/>
      <c r="AI3" s="2388"/>
    </row>
    <row r="4" spans="11:35" ht="16.5" customHeight="1">
      <c r="K4" s="2385" t="s">
        <v>1809</v>
      </c>
      <c r="L4" s="2385"/>
      <c r="M4" s="2385"/>
      <c r="N4" s="2385"/>
      <c r="O4" s="2385"/>
      <c r="P4" s="2385"/>
      <c r="Q4" s="2385"/>
      <c r="R4" s="2385"/>
      <c r="S4" s="2385"/>
      <c r="T4" s="2385"/>
      <c r="U4" s="2387"/>
      <c r="V4" s="2387"/>
      <c r="W4" s="2387"/>
      <c r="X4" s="2387"/>
      <c r="Y4" s="2387"/>
      <c r="Z4" s="2387"/>
      <c r="AA4" s="1539"/>
      <c r="AB4" s="1539"/>
      <c r="AC4" s="1539"/>
      <c r="AD4" s="1539"/>
      <c r="AE4" s="2385"/>
      <c r="AF4" s="2395"/>
      <c r="AG4" s="2395"/>
      <c r="AH4" s="2395"/>
      <c r="AI4" s="1540"/>
    </row>
    <row r="5" spans="11:35" ht="15">
      <c r="K5" s="1541"/>
      <c r="L5" s="1389"/>
      <c r="M5" s="1389"/>
      <c r="N5" s="1389"/>
      <c r="O5" s="1389"/>
      <c r="P5" s="1389"/>
      <c r="Q5" s="1389"/>
      <c r="R5" s="1389"/>
      <c r="S5" s="1389"/>
      <c r="T5" s="1535"/>
      <c r="U5" s="2387"/>
      <c r="V5" s="2387"/>
      <c r="W5" s="2387"/>
      <c r="X5" s="2387"/>
      <c r="Y5" s="2387"/>
      <c r="Z5" s="2387"/>
      <c r="AA5" s="2387"/>
      <c r="AB5" s="2387"/>
      <c r="AC5" s="2387"/>
      <c r="AD5" s="2387"/>
      <c r="AE5" s="2387"/>
      <c r="AF5" s="2387"/>
      <c r="AG5" s="2387"/>
      <c r="AH5" s="2387"/>
      <c r="AI5" s="1540"/>
    </row>
    <row r="6" spans="1:35" ht="9.75" customHeight="1">
      <c r="A6" s="1549" t="s">
        <v>1810</v>
      </c>
      <c r="B6" s="1549"/>
      <c r="C6" s="1549"/>
      <c r="D6" s="1549"/>
      <c r="E6" s="1549"/>
      <c r="F6" s="1549"/>
      <c r="L6" s="1540"/>
      <c r="M6" s="1540"/>
      <c r="N6" s="1540"/>
      <c r="O6" s="1540"/>
      <c r="P6" s="1540"/>
      <c r="Q6" s="1540"/>
      <c r="R6" s="1540"/>
      <c r="S6" s="1540"/>
      <c r="T6" s="1540"/>
      <c r="U6" s="1535"/>
      <c r="V6" s="1540"/>
      <c r="W6" s="1535"/>
      <c r="X6" s="1548"/>
      <c r="Y6" s="1535"/>
      <c r="Z6" s="1535"/>
      <c r="AA6" s="1540"/>
      <c r="AB6" s="1535"/>
      <c r="AC6" s="1540"/>
      <c r="AD6" s="1547"/>
      <c r="AE6" s="1540"/>
      <c r="AF6" s="1540"/>
      <c r="AG6" s="1535"/>
      <c r="AH6" s="1548"/>
      <c r="AI6" s="1540"/>
    </row>
    <row r="7" spans="1:35" ht="12.75">
      <c r="A7" s="2367" t="s">
        <v>283</v>
      </c>
      <c r="B7" s="2367"/>
      <c r="C7" s="2367"/>
      <c r="D7" s="2367"/>
      <c r="E7" s="2367"/>
      <c r="F7" s="2367"/>
      <c r="G7" s="2367"/>
      <c r="H7" s="2367"/>
      <c r="I7" s="2367"/>
      <c r="J7" s="2367"/>
      <c r="K7" s="2367"/>
      <c r="L7" s="2367"/>
      <c r="M7" s="2367"/>
      <c r="N7" s="2367"/>
      <c r="O7" s="2367"/>
      <c r="P7" s="2367"/>
      <c r="Q7" s="2367"/>
      <c r="R7" s="2367"/>
      <c r="S7" s="2367"/>
      <c r="T7" s="2367"/>
      <c r="U7" s="1535"/>
      <c r="V7" s="1540"/>
      <c r="W7" s="1535"/>
      <c r="X7" s="1548"/>
      <c r="Y7" s="1535"/>
      <c r="Z7" s="1535"/>
      <c r="AA7" s="1540"/>
      <c r="AB7" s="1535"/>
      <c r="AC7" s="1540"/>
      <c r="AD7" s="1547"/>
      <c r="AE7" s="1540"/>
      <c r="AF7" s="1540"/>
      <c r="AG7" s="1535"/>
      <c r="AH7" s="1548"/>
      <c r="AI7" s="1540"/>
    </row>
    <row r="8" spans="1:35" ht="12.75">
      <c r="A8" s="2367" t="s">
        <v>383</v>
      </c>
      <c r="B8" s="2367"/>
      <c r="C8" s="2367"/>
      <c r="D8" s="2367"/>
      <c r="E8" s="2367"/>
      <c r="F8" s="2367"/>
      <c r="G8" s="2367"/>
      <c r="H8" s="2367"/>
      <c r="I8" s="2367"/>
      <c r="J8" s="2367"/>
      <c r="K8" s="2367"/>
      <c r="L8" s="2367"/>
      <c r="M8" s="2367"/>
      <c r="N8" s="2367"/>
      <c r="O8" s="2367"/>
      <c r="P8" s="2367"/>
      <c r="Q8" s="2367"/>
      <c r="R8" s="2367"/>
      <c r="S8" s="2367"/>
      <c r="T8" s="2367"/>
      <c r="U8" s="1535"/>
      <c r="V8" s="1540"/>
      <c r="W8" s="1535"/>
      <c r="X8" s="1548"/>
      <c r="Y8" s="1535"/>
      <c r="Z8" s="1535"/>
      <c r="AA8" s="1540"/>
      <c r="AB8" s="1535"/>
      <c r="AC8" s="1540"/>
      <c r="AD8" s="1547"/>
      <c r="AE8" s="1540"/>
      <c r="AF8" s="1540"/>
      <c r="AG8" s="1535"/>
      <c r="AH8" s="1548"/>
      <c r="AI8" s="1540"/>
    </row>
    <row r="9" spans="1:35" ht="12" customHeight="1">
      <c r="A9" s="2367" t="s">
        <v>2091</v>
      </c>
      <c r="B9" s="2367"/>
      <c r="C9" s="2367"/>
      <c r="D9" s="2367"/>
      <c r="E9" s="2367"/>
      <c r="F9" s="2367"/>
      <c r="G9" s="2367"/>
      <c r="H9" s="2367"/>
      <c r="I9" s="2367"/>
      <c r="J9" s="2367"/>
      <c r="K9" s="2367"/>
      <c r="L9" s="2367"/>
      <c r="M9" s="2367"/>
      <c r="N9" s="2367"/>
      <c r="O9" s="2367"/>
      <c r="P9" s="2367"/>
      <c r="Q9" s="2367"/>
      <c r="R9" s="2367"/>
      <c r="S9" s="2367"/>
      <c r="T9" s="2367"/>
      <c r="U9" s="1535"/>
      <c r="V9" s="1540"/>
      <c r="W9" s="1535"/>
      <c r="X9" s="1548"/>
      <c r="Y9" s="1535"/>
      <c r="Z9" s="1535"/>
      <c r="AA9" s="1540"/>
      <c r="AB9" s="1535"/>
      <c r="AC9" s="1540"/>
      <c r="AD9" s="1547"/>
      <c r="AE9" s="1540"/>
      <c r="AF9" s="1540"/>
      <c r="AG9" s="1535"/>
      <c r="AH9" s="1548"/>
      <c r="AI9" s="1540"/>
    </row>
    <row r="10" spans="8:35" ht="12.75" hidden="1">
      <c r="H10" s="2377"/>
      <c r="I10" s="2377"/>
      <c r="J10" s="2377"/>
      <c r="K10" s="2377"/>
      <c r="L10" s="2377"/>
      <c r="T10" s="1540"/>
      <c r="U10" s="1535"/>
      <c r="V10" s="1540"/>
      <c r="W10" s="1535"/>
      <c r="X10" s="1548"/>
      <c r="Y10" s="1535"/>
      <c r="Z10" s="1535"/>
      <c r="AA10" s="1540"/>
      <c r="AB10" s="1535"/>
      <c r="AC10" s="1540"/>
      <c r="AD10" s="1547"/>
      <c r="AE10" s="1540"/>
      <c r="AF10" s="1540"/>
      <c r="AG10" s="1535"/>
      <c r="AH10" s="1548"/>
      <c r="AI10" s="1540"/>
    </row>
    <row r="11" spans="1:35" ht="12.75">
      <c r="A11" s="32" t="s">
        <v>386</v>
      </c>
      <c r="T11" s="1540"/>
      <c r="U11" s="1535"/>
      <c r="V11" s="1543"/>
      <c r="W11" s="1542"/>
      <c r="X11" s="1546"/>
      <c r="Y11" s="1542"/>
      <c r="Z11" s="1535"/>
      <c r="AA11" s="1540"/>
      <c r="AB11" s="1535"/>
      <c r="AC11" s="1540"/>
      <c r="AD11" s="1547"/>
      <c r="AE11" s="1540"/>
      <c r="AF11" s="1542"/>
      <c r="AG11" s="1542"/>
      <c r="AH11" s="1546"/>
      <c r="AI11" s="1540"/>
    </row>
    <row r="12" spans="21:35" ht="12" customHeight="1">
      <c r="U12" s="1535"/>
      <c r="V12" s="1540"/>
      <c r="W12" s="1535"/>
      <c r="X12" s="1548"/>
      <c r="Y12" s="1535"/>
      <c r="Z12" s="1535"/>
      <c r="AA12" s="1540"/>
      <c r="AB12" s="1535"/>
      <c r="AC12" s="1540"/>
      <c r="AD12" s="1547"/>
      <c r="AE12" s="1540"/>
      <c r="AF12" s="1540"/>
      <c r="AG12" s="1540"/>
      <c r="AH12" s="1540"/>
      <c r="AI12" s="1540"/>
    </row>
    <row r="13" spans="1:35" ht="12.75" customHeight="1">
      <c r="A13" s="2369" t="s">
        <v>387</v>
      </c>
      <c r="B13" s="2369" t="s">
        <v>388</v>
      </c>
      <c r="C13" s="2393" t="s">
        <v>389</v>
      </c>
      <c r="D13" s="2373" t="s">
        <v>150</v>
      </c>
      <c r="E13" s="2369" t="s">
        <v>151</v>
      </c>
      <c r="F13" s="2393" t="s">
        <v>152</v>
      </c>
      <c r="G13" s="2393" t="s">
        <v>1811</v>
      </c>
      <c r="H13" s="2393" t="s">
        <v>390</v>
      </c>
      <c r="I13" s="2373" t="s">
        <v>155</v>
      </c>
      <c r="J13" s="2373"/>
      <c r="K13" s="2393" t="s">
        <v>391</v>
      </c>
      <c r="L13" s="2393" t="s">
        <v>392</v>
      </c>
      <c r="M13" s="2373" t="s">
        <v>393</v>
      </c>
      <c r="N13" s="2373"/>
      <c r="O13" s="2373"/>
      <c r="P13" s="2373"/>
      <c r="Q13" s="2373"/>
      <c r="R13" s="2373"/>
      <c r="S13" s="2373"/>
      <c r="T13" s="2390" t="s">
        <v>1812</v>
      </c>
      <c r="U13" s="1535"/>
      <c r="V13" s="1540"/>
      <c r="W13" s="1535"/>
      <c r="X13" s="1548"/>
      <c r="Y13" s="1535"/>
      <c r="Z13" s="1535"/>
      <c r="AA13" s="1540"/>
      <c r="AB13" s="1535"/>
      <c r="AC13" s="1540"/>
      <c r="AD13" s="1547"/>
      <c r="AE13" s="1540"/>
      <c r="AF13" s="1540"/>
      <c r="AG13" s="1540"/>
      <c r="AH13" s="1540"/>
      <c r="AI13" s="1540"/>
    </row>
    <row r="14" spans="1:35" ht="12.75">
      <c r="A14" s="2382"/>
      <c r="B14" s="2382"/>
      <c r="C14" s="2393"/>
      <c r="D14" s="2373"/>
      <c r="E14" s="2382"/>
      <c r="F14" s="2393"/>
      <c r="G14" s="2393"/>
      <c r="H14" s="2393"/>
      <c r="I14" s="2373"/>
      <c r="J14" s="2373"/>
      <c r="K14" s="2393"/>
      <c r="L14" s="2393"/>
      <c r="M14" s="2373"/>
      <c r="N14" s="2373"/>
      <c r="O14" s="2373"/>
      <c r="P14" s="2373"/>
      <c r="Q14" s="2373"/>
      <c r="R14" s="2373"/>
      <c r="S14" s="2373"/>
      <c r="T14" s="2391"/>
      <c r="U14" s="1535"/>
      <c r="V14" s="1540"/>
      <c r="W14" s="1535"/>
      <c r="X14" s="1548"/>
      <c r="Y14" s="1535"/>
      <c r="Z14" s="1535"/>
      <c r="AA14" s="1540"/>
      <c r="AB14" s="1535"/>
      <c r="AC14" s="1535"/>
      <c r="AD14" s="1548"/>
      <c r="AE14" s="1540"/>
      <c r="AF14" s="2367"/>
      <c r="AG14" s="2367"/>
      <c r="AH14" s="2367"/>
      <c r="AI14" s="1540"/>
    </row>
    <row r="15" spans="1:35" ht="12.75">
      <c r="A15" s="2382"/>
      <c r="B15" s="2382"/>
      <c r="C15" s="2393"/>
      <c r="D15" s="2373"/>
      <c r="E15" s="2382"/>
      <c r="F15" s="2393"/>
      <c r="G15" s="2393"/>
      <c r="H15" s="2393"/>
      <c r="I15" s="2393" t="s">
        <v>394</v>
      </c>
      <c r="J15" s="2369" t="s">
        <v>161</v>
      </c>
      <c r="K15" s="2393"/>
      <c r="L15" s="2393"/>
      <c r="M15" s="2369" t="s">
        <v>395</v>
      </c>
      <c r="N15" s="2373" t="s">
        <v>288</v>
      </c>
      <c r="O15" s="2373"/>
      <c r="P15" s="2373"/>
      <c r="Q15" s="2373"/>
      <c r="R15" s="2373"/>
      <c r="S15" s="2373"/>
      <c r="T15" s="2391"/>
      <c r="U15" s="1535"/>
      <c r="V15" s="1540"/>
      <c r="W15" s="1535"/>
      <c r="X15" s="1548"/>
      <c r="Y15" s="1535"/>
      <c r="Z15" s="1535"/>
      <c r="AA15" s="1540"/>
      <c r="AB15" s="1535"/>
      <c r="AC15" s="1535"/>
      <c r="AD15" s="1548"/>
      <c r="AE15" s="1540"/>
      <c r="AF15" s="1540"/>
      <c r="AG15" s="1540"/>
      <c r="AH15" s="1540"/>
      <c r="AI15" s="1540"/>
    </row>
    <row r="16" spans="1:35" ht="12.75">
      <c r="A16" s="2382"/>
      <c r="B16" s="2382"/>
      <c r="C16" s="2393"/>
      <c r="D16" s="2373"/>
      <c r="E16" s="2382"/>
      <c r="F16" s="2393"/>
      <c r="G16" s="2393"/>
      <c r="H16" s="2393"/>
      <c r="I16" s="2393"/>
      <c r="J16" s="2382"/>
      <c r="K16" s="2393"/>
      <c r="L16" s="2393"/>
      <c r="M16" s="2382"/>
      <c r="N16" s="2373"/>
      <c r="O16" s="2373"/>
      <c r="P16" s="2373"/>
      <c r="Q16" s="2373"/>
      <c r="R16" s="2373"/>
      <c r="S16" s="2373"/>
      <c r="T16" s="2391"/>
      <c r="U16" s="1535"/>
      <c r="V16" s="1540"/>
      <c r="W16" s="1535"/>
      <c r="X16" s="1548"/>
      <c r="Y16" s="1535"/>
      <c r="Z16" s="1535"/>
      <c r="AA16" s="1540"/>
      <c r="AB16" s="1535"/>
      <c r="AC16" s="1535"/>
      <c r="AD16" s="1548"/>
      <c r="AE16" s="1540"/>
      <c r="AF16" s="2383"/>
      <c r="AG16" s="2384"/>
      <c r="AH16" s="2383"/>
      <c r="AI16" s="1540"/>
    </row>
    <row r="17" spans="1:35" ht="12.75">
      <c r="A17" s="2382"/>
      <c r="B17" s="2382"/>
      <c r="C17" s="2393"/>
      <c r="D17" s="2373"/>
      <c r="E17" s="2382"/>
      <c r="F17" s="2393"/>
      <c r="G17" s="2393"/>
      <c r="H17" s="2393"/>
      <c r="I17" s="2393"/>
      <c r="J17" s="2382"/>
      <c r="K17" s="2393"/>
      <c r="L17" s="2393"/>
      <c r="M17" s="2382"/>
      <c r="N17" s="2373" t="s">
        <v>168</v>
      </c>
      <c r="O17" s="2373" t="s">
        <v>396</v>
      </c>
      <c r="P17" s="2373" t="s">
        <v>263</v>
      </c>
      <c r="Q17" s="2373" t="s">
        <v>617</v>
      </c>
      <c r="R17" s="2373" t="s">
        <v>198</v>
      </c>
      <c r="S17" s="2371"/>
      <c r="T17" s="2391"/>
      <c r="U17" s="1535"/>
      <c r="V17" s="1540"/>
      <c r="W17" s="1535"/>
      <c r="X17" s="1548"/>
      <c r="Y17" s="1535"/>
      <c r="Z17" s="1535"/>
      <c r="AA17" s="1540"/>
      <c r="AB17" s="1535"/>
      <c r="AC17" s="1535"/>
      <c r="AD17" s="1548"/>
      <c r="AE17" s="1540"/>
      <c r="AF17" s="2383"/>
      <c r="AG17" s="2384"/>
      <c r="AH17" s="2383"/>
      <c r="AI17" s="1540"/>
    </row>
    <row r="18" spans="1:35" ht="12.75">
      <c r="A18" s="2370"/>
      <c r="B18" s="2370"/>
      <c r="C18" s="2393"/>
      <c r="D18" s="2373"/>
      <c r="E18" s="2370"/>
      <c r="F18" s="2393"/>
      <c r="G18" s="2393"/>
      <c r="H18" s="2393"/>
      <c r="I18" s="2393"/>
      <c r="J18" s="2370"/>
      <c r="K18" s="2393"/>
      <c r="L18" s="2393"/>
      <c r="M18" s="2370"/>
      <c r="N18" s="2373"/>
      <c r="O18" s="2373"/>
      <c r="P18" s="2373"/>
      <c r="Q18" s="2373"/>
      <c r="R18" s="2373"/>
      <c r="S18" s="2372"/>
      <c r="T18" s="2392"/>
      <c r="U18" s="1535"/>
      <c r="V18" s="1540"/>
      <c r="W18" s="1535"/>
      <c r="X18" s="1548"/>
      <c r="Y18" s="1535"/>
      <c r="Z18" s="1535"/>
      <c r="AA18" s="1540"/>
      <c r="AB18" s="1535"/>
      <c r="AC18" s="1535"/>
      <c r="AD18" s="1548"/>
      <c r="AE18" s="1540"/>
      <c r="AF18" s="1540"/>
      <c r="AG18" s="1535"/>
      <c r="AH18" s="1548"/>
      <c r="AI18" s="1540"/>
    </row>
    <row r="19" spans="1:35" ht="12.75">
      <c r="A19" s="1553">
        <v>1</v>
      </c>
      <c r="B19" s="1553">
        <v>2</v>
      </c>
      <c r="C19" s="1553">
        <v>3</v>
      </c>
      <c r="D19" s="1553">
        <v>4</v>
      </c>
      <c r="E19" s="131">
        <v>5</v>
      </c>
      <c r="F19" s="131">
        <v>6</v>
      </c>
      <c r="G19" s="131">
        <v>7</v>
      </c>
      <c r="H19" s="131">
        <v>8</v>
      </c>
      <c r="I19" s="131">
        <v>9</v>
      </c>
      <c r="J19" s="131">
        <v>10</v>
      </c>
      <c r="K19" s="131">
        <v>11</v>
      </c>
      <c r="L19" s="131">
        <v>12</v>
      </c>
      <c r="M19" s="131">
        <v>13</v>
      </c>
      <c r="N19" s="131">
        <v>14</v>
      </c>
      <c r="O19" s="131">
        <v>15</v>
      </c>
      <c r="P19" s="131">
        <v>16</v>
      </c>
      <c r="Q19" s="131">
        <v>17</v>
      </c>
      <c r="R19" s="131">
        <v>18</v>
      </c>
      <c r="S19" s="131">
        <v>18</v>
      </c>
      <c r="T19" s="131">
        <v>19</v>
      </c>
      <c r="U19" s="1535"/>
      <c r="V19" s="1540"/>
      <c r="W19" s="1535"/>
      <c r="X19" s="1548"/>
      <c r="Y19" s="1535"/>
      <c r="Z19" s="1535"/>
      <c r="AA19" s="1540"/>
      <c r="AB19" s="1535"/>
      <c r="AC19" s="1535"/>
      <c r="AD19" s="1548"/>
      <c r="AE19" s="1540"/>
      <c r="AF19" s="1540"/>
      <c r="AG19" s="1535"/>
      <c r="AH19" s="1548"/>
      <c r="AI19" s="1540"/>
    </row>
    <row r="20" spans="1:35" ht="16.5" customHeight="1">
      <c r="A20" s="334" t="s">
        <v>1813</v>
      </c>
      <c r="B20" s="1554"/>
      <c r="C20" s="1555"/>
      <c r="D20" s="1556"/>
      <c r="E20" s="816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4"/>
      <c r="Q20" s="134"/>
      <c r="R20" s="134"/>
      <c r="S20" s="134"/>
      <c r="T20" s="134"/>
      <c r="U20" s="1535"/>
      <c r="V20" s="1540"/>
      <c r="W20" s="1535"/>
      <c r="X20" s="1548"/>
      <c r="Y20" s="1535"/>
      <c r="Z20" s="1535"/>
      <c r="AA20" s="1540"/>
      <c r="AB20" s="1535"/>
      <c r="AC20" s="1535"/>
      <c r="AD20" s="1548"/>
      <c r="AE20" s="1540"/>
      <c r="AF20" s="1542"/>
      <c r="AG20" s="1542"/>
      <c r="AH20" s="1546"/>
      <c r="AI20" s="1540"/>
    </row>
    <row r="21" spans="1:35" ht="12.75" hidden="1">
      <c r="A21" s="1431"/>
      <c r="B21" s="137"/>
      <c r="C21" s="1557"/>
      <c r="D21" s="1558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4"/>
      <c r="Q21" s="134"/>
      <c r="R21" s="134"/>
      <c r="S21" s="134"/>
      <c r="T21" s="134"/>
      <c r="U21" s="1535"/>
      <c r="V21" s="1540"/>
      <c r="W21" s="1535"/>
      <c r="X21" s="1548"/>
      <c r="Y21" s="1535"/>
      <c r="Z21" s="1535"/>
      <c r="AA21" s="1540"/>
      <c r="AB21" s="1535"/>
      <c r="AC21" s="1535"/>
      <c r="AD21" s="1548"/>
      <c r="AE21" s="1540"/>
      <c r="AF21" s="1542"/>
      <c r="AG21" s="1542"/>
      <c r="AH21" s="1546"/>
      <c r="AI21" s="1540"/>
    </row>
    <row r="22" spans="1:35" ht="12.75" hidden="1">
      <c r="A22" s="135"/>
      <c r="B22" s="131"/>
      <c r="C22" s="132"/>
      <c r="D22" s="809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4"/>
      <c r="Q22" s="134"/>
      <c r="R22" s="131"/>
      <c r="S22" s="134"/>
      <c r="T22" s="134"/>
      <c r="U22" s="1535"/>
      <c r="V22" s="1540"/>
      <c r="W22" s="1535"/>
      <c r="X22" s="1548"/>
      <c r="Y22" s="1535"/>
      <c r="Z22" s="1535"/>
      <c r="AA22" s="1540"/>
      <c r="AB22" s="1535"/>
      <c r="AC22" s="1535"/>
      <c r="AD22" s="1548"/>
      <c r="AE22" s="1540"/>
      <c r="AF22" s="1540"/>
      <c r="AG22" s="1540"/>
      <c r="AH22" s="1540"/>
      <c r="AI22" s="1540"/>
    </row>
    <row r="23" spans="1:35" ht="12.75">
      <c r="A23" s="1559" t="s">
        <v>399</v>
      </c>
      <c r="B23" s="131">
        <v>1</v>
      </c>
      <c r="C23" s="132">
        <v>3</v>
      </c>
      <c r="D23" s="809">
        <v>6.2</v>
      </c>
      <c r="E23" s="131">
        <v>0.9</v>
      </c>
      <c r="F23" s="131" t="s">
        <v>168</v>
      </c>
      <c r="G23" s="131" t="s">
        <v>1672</v>
      </c>
      <c r="H23" s="131" t="s">
        <v>1322</v>
      </c>
      <c r="I23" s="131" t="s">
        <v>401</v>
      </c>
      <c r="J23" s="131" t="s">
        <v>398</v>
      </c>
      <c r="K23" s="131" t="s">
        <v>363</v>
      </c>
      <c r="L23" s="131" t="s">
        <v>308</v>
      </c>
      <c r="M23" s="1424" t="s">
        <v>1673</v>
      </c>
      <c r="N23" s="1424" t="s">
        <v>1673</v>
      </c>
      <c r="O23" s="133"/>
      <c r="P23" s="810"/>
      <c r="Q23" s="133"/>
      <c r="R23" s="133"/>
      <c r="S23" s="133"/>
      <c r="T23" s="133"/>
      <c r="U23" s="1535"/>
      <c r="V23" s="1540"/>
      <c r="W23" s="1535"/>
      <c r="X23" s="1548"/>
      <c r="Y23" s="1535"/>
      <c r="Z23" s="1535"/>
      <c r="AA23" s="1540"/>
      <c r="AB23" s="1535"/>
      <c r="AC23" s="1535"/>
      <c r="AD23" s="1548"/>
      <c r="AE23" s="1540"/>
      <c r="AF23" s="2367"/>
      <c r="AG23" s="2367"/>
      <c r="AH23" s="2367"/>
      <c r="AI23" s="1540"/>
    </row>
    <row r="24" spans="1:35" ht="12.75">
      <c r="A24" s="550"/>
      <c r="B24" s="131">
        <v>2</v>
      </c>
      <c r="C24" s="132">
        <v>7</v>
      </c>
      <c r="D24" s="1424" t="s">
        <v>733</v>
      </c>
      <c r="E24" s="131">
        <v>1</v>
      </c>
      <c r="F24" s="131" t="s">
        <v>168</v>
      </c>
      <c r="G24" s="131" t="s">
        <v>1672</v>
      </c>
      <c r="H24" s="131" t="s">
        <v>1322</v>
      </c>
      <c r="I24" s="131" t="s">
        <v>401</v>
      </c>
      <c r="J24" s="131" t="s">
        <v>398</v>
      </c>
      <c r="K24" s="131" t="s">
        <v>363</v>
      </c>
      <c r="L24" s="131" t="s">
        <v>308</v>
      </c>
      <c r="M24" s="1424" t="s">
        <v>1674</v>
      </c>
      <c r="N24" s="1424" t="s">
        <v>1674</v>
      </c>
      <c r="O24" s="133"/>
      <c r="P24" s="810"/>
      <c r="Q24" s="133"/>
      <c r="R24" s="133"/>
      <c r="S24" s="133"/>
      <c r="T24" s="133"/>
      <c r="U24" s="1535"/>
      <c r="V24" s="1540"/>
      <c r="W24" s="1535"/>
      <c r="X24" s="1548"/>
      <c r="Y24" s="1535"/>
      <c r="Z24" s="1535"/>
      <c r="AA24" s="1540"/>
      <c r="AB24" s="1535"/>
      <c r="AC24" s="1535"/>
      <c r="AD24" s="1548"/>
      <c r="AE24" s="1540"/>
      <c r="AF24" s="1540"/>
      <c r="AG24" s="1540"/>
      <c r="AH24" s="1540"/>
      <c r="AI24" s="1540"/>
    </row>
    <row r="25" spans="1:35" ht="12.75" customHeight="1">
      <c r="A25" s="131"/>
      <c r="B25" s="131">
        <v>3</v>
      </c>
      <c r="C25" s="132">
        <v>9</v>
      </c>
      <c r="D25" s="1424" t="s">
        <v>1675</v>
      </c>
      <c r="E25" s="131">
        <v>1</v>
      </c>
      <c r="F25" s="131" t="s">
        <v>168</v>
      </c>
      <c r="G25" s="131" t="s">
        <v>1672</v>
      </c>
      <c r="H25" s="131" t="s">
        <v>1322</v>
      </c>
      <c r="I25" s="131" t="s">
        <v>401</v>
      </c>
      <c r="J25" s="131" t="s">
        <v>398</v>
      </c>
      <c r="K25" s="131" t="s">
        <v>363</v>
      </c>
      <c r="L25" s="131" t="s">
        <v>308</v>
      </c>
      <c r="M25" s="1424" t="s">
        <v>1674</v>
      </c>
      <c r="N25" s="1424" t="s">
        <v>1674</v>
      </c>
      <c r="O25" s="133"/>
      <c r="P25" s="810"/>
      <c r="Q25" s="133"/>
      <c r="R25" s="133"/>
      <c r="S25" s="133"/>
      <c r="T25" s="133"/>
      <c r="U25" s="1535"/>
      <c r="V25" s="1540"/>
      <c r="W25" s="1535"/>
      <c r="X25" s="1548"/>
      <c r="Y25" s="1535"/>
      <c r="Z25" s="1535"/>
      <c r="AA25" s="1540"/>
      <c r="AB25" s="1535"/>
      <c r="AC25" s="1535"/>
      <c r="AD25" s="1548"/>
      <c r="AE25" s="1540"/>
      <c r="AF25" s="2383"/>
      <c r="AG25" s="2384"/>
      <c r="AH25" s="2383"/>
      <c r="AI25" s="1540"/>
    </row>
    <row r="26" spans="1:35" ht="12.75">
      <c r="A26" s="131"/>
      <c r="B26" s="131">
        <v>4</v>
      </c>
      <c r="C26" s="132">
        <v>112</v>
      </c>
      <c r="D26" s="1424" t="s">
        <v>828</v>
      </c>
      <c r="E26" s="131">
        <v>1</v>
      </c>
      <c r="F26" s="131" t="s">
        <v>168</v>
      </c>
      <c r="G26" s="131" t="s">
        <v>916</v>
      </c>
      <c r="H26" s="131" t="s">
        <v>1322</v>
      </c>
      <c r="I26" s="131" t="s">
        <v>401</v>
      </c>
      <c r="J26" s="131" t="s">
        <v>398</v>
      </c>
      <c r="K26" s="131" t="s">
        <v>363</v>
      </c>
      <c r="L26" s="131" t="s">
        <v>308</v>
      </c>
      <c r="M26" s="1424" t="s">
        <v>1674</v>
      </c>
      <c r="N26" s="1424" t="s">
        <v>1674</v>
      </c>
      <c r="O26" s="133"/>
      <c r="P26" s="810"/>
      <c r="Q26" s="133"/>
      <c r="R26" s="133"/>
      <c r="S26" s="133"/>
      <c r="T26" s="133"/>
      <c r="U26" s="1535"/>
      <c r="V26" s="1540"/>
      <c r="W26" s="1535"/>
      <c r="X26" s="1548"/>
      <c r="Y26" s="1535"/>
      <c r="Z26" s="1535"/>
      <c r="AA26" s="1540"/>
      <c r="AB26" s="1535"/>
      <c r="AC26" s="1535"/>
      <c r="AD26" s="1548"/>
      <c r="AE26" s="1540"/>
      <c r="AF26" s="2383"/>
      <c r="AG26" s="2384"/>
      <c r="AH26" s="2383"/>
      <c r="AI26" s="1540"/>
    </row>
    <row r="27" spans="1:35" ht="15" customHeight="1">
      <c r="A27" s="131"/>
      <c r="B27" s="131">
        <v>5</v>
      </c>
      <c r="C27" s="132">
        <v>97</v>
      </c>
      <c r="D27" s="1424" t="s">
        <v>1205</v>
      </c>
      <c r="E27" s="131">
        <v>0.7</v>
      </c>
      <c r="F27" s="131" t="s">
        <v>168</v>
      </c>
      <c r="G27" s="131" t="s">
        <v>916</v>
      </c>
      <c r="H27" s="131" t="s">
        <v>1322</v>
      </c>
      <c r="I27" s="131" t="s">
        <v>401</v>
      </c>
      <c r="J27" s="131" t="s">
        <v>398</v>
      </c>
      <c r="K27" s="131" t="s">
        <v>363</v>
      </c>
      <c r="L27" s="131" t="s">
        <v>308</v>
      </c>
      <c r="M27" s="1424" t="s">
        <v>1676</v>
      </c>
      <c r="N27" s="1424" t="s">
        <v>1676</v>
      </c>
      <c r="O27" s="133"/>
      <c r="P27" s="810"/>
      <c r="Q27" s="133"/>
      <c r="R27" s="133"/>
      <c r="S27" s="133"/>
      <c r="T27" s="133"/>
      <c r="U27" s="1535"/>
      <c r="V27" s="1543"/>
      <c r="W27" s="1542"/>
      <c r="X27" s="1546"/>
      <c r="Y27" s="1542"/>
      <c r="Z27" s="1542"/>
      <c r="AA27" s="1540"/>
      <c r="AB27" s="1542"/>
      <c r="AC27" s="1542"/>
      <c r="AD27" s="1546"/>
      <c r="AE27" s="1540"/>
      <c r="AF27" s="1540"/>
      <c r="AG27" s="1535"/>
      <c r="AH27" s="1548"/>
      <c r="AI27" s="1540"/>
    </row>
    <row r="28" spans="1:35" ht="14.25" customHeight="1">
      <c r="A28" s="131"/>
      <c r="B28" s="131">
        <v>6</v>
      </c>
      <c r="C28" s="132">
        <v>102</v>
      </c>
      <c r="D28" s="1424" t="s">
        <v>891</v>
      </c>
      <c r="E28" s="131">
        <v>1</v>
      </c>
      <c r="F28" s="131" t="s">
        <v>168</v>
      </c>
      <c r="G28" s="131" t="s">
        <v>916</v>
      </c>
      <c r="H28" s="131" t="s">
        <v>1322</v>
      </c>
      <c r="I28" s="131" t="s">
        <v>401</v>
      </c>
      <c r="J28" s="131" t="s">
        <v>398</v>
      </c>
      <c r="K28" s="131" t="s">
        <v>363</v>
      </c>
      <c r="L28" s="131" t="s">
        <v>308</v>
      </c>
      <c r="M28" s="1424" t="s">
        <v>1674</v>
      </c>
      <c r="N28" s="1424" t="s">
        <v>1674</v>
      </c>
      <c r="O28" s="133"/>
      <c r="P28" s="810"/>
      <c r="Q28" s="133"/>
      <c r="R28" s="133"/>
      <c r="S28" s="133"/>
      <c r="T28" s="133"/>
      <c r="U28" s="2367"/>
      <c r="V28" s="2367"/>
      <c r="W28" s="1542"/>
      <c r="X28" s="1546"/>
      <c r="Y28" s="1542"/>
      <c r="Z28" s="1542"/>
      <c r="AA28" s="1542"/>
      <c r="AB28" s="1542"/>
      <c r="AC28" s="1542"/>
      <c r="AD28" s="1546"/>
      <c r="AE28" s="1542"/>
      <c r="AF28" s="1560"/>
      <c r="AG28" s="1535"/>
      <c r="AH28" s="1548"/>
      <c r="AI28" s="1540"/>
    </row>
    <row r="29" spans="1:35" ht="12.75">
      <c r="A29" s="131"/>
      <c r="B29" s="131">
        <v>7</v>
      </c>
      <c r="C29" s="131">
        <v>102</v>
      </c>
      <c r="D29" s="1424" t="s">
        <v>894</v>
      </c>
      <c r="E29" s="131">
        <v>1</v>
      </c>
      <c r="F29" s="131" t="s">
        <v>168</v>
      </c>
      <c r="G29" s="131" t="s">
        <v>916</v>
      </c>
      <c r="H29" s="131" t="s">
        <v>1322</v>
      </c>
      <c r="I29" s="131" t="s">
        <v>401</v>
      </c>
      <c r="J29" s="131" t="s">
        <v>398</v>
      </c>
      <c r="K29" s="131" t="s">
        <v>363</v>
      </c>
      <c r="L29" s="131" t="s">
        <v>308</v>
      </c>
      <c r="M29" s="1424" t="s">
        <v>1674</v>
      </c>
      <c r="N29" s="1424" t="s">
        <v>1674</v>
      </c>
      <c r="O29" s="133"/>
      <c r="P29" s="810"/>
      <c r="Q29" s="133"/>
      <c r="R29" s="133"/>
      <c r="S29" s="133"/>
      <c r="T29" s="133"/>
      <c r="U29" s="1540"/>
      <c r="V29" s="1540"/>
      <c r="W29" s="1535"/>
      <c r="X29" s="1535"/>
      <c r="Y29" s="1535"/>
      <c r="Z29" s="1535"/>
      <c r="AA29" s="1540"/>
      <c r="AB29" s="1540"/>
      <c r="AC29" s="1540"/>
      <c r="AD29" s="1540"/>
      <c r="AE29" s="1540"/>
      <c r="AF29" s="1540"/>
      <c r="AG29" s="1535"/>
      <c r="AH29" s="1548"/>
      <c r="AI29" s="1540"/>
    </row>
    <row r="30" spans="1:35" ht="12.75">
      <c r="A30" s="131"/>
      <c r="B30" s="131">
        <v>8</v>
      </c>
      <c r="C30" s="132">
        <v>104</v>
      </c>
      <c r="D30" s="1424" t="s">
        <v>867</v>
      </c>
      <c r="E30" s="131">
        <v>1</v>
      </c>
      <c r="F30" s="131" t="s">
        <v>168</v>
      </c>
      <c r="G30" s="131" t="s">
        <v>916</v>
      </c>
      <c r="H30" s="131" t="s">
        <v>1322</v>
      </c>
      <c r="I30" s="131" t="s">
        <v>401</v>
      </c>
      <c r="J30" s="131" t="s">
        <v>398</v>
      </c>
      <c r="K30" s="131" t="s">
        <v>363</v>
      </c>
      <c r="L30" s="131" t="s">
        <v>308</v>
      </c>
      <c r="M30" s="1424" t="s">
        <v>1674</v>
      </c>
      <c r="N30" s="1424" t="s">
        <v>1674</v>
      </c>
      <c r="O30" s="133"/>
      <c r="P30" s="133"/>
      <c r="Q30" s="133"/>
      <c r="R30" s="133"/>
      <c r="S30" s="133"/>
      <c r="T30" s="133"/>
      <c r="U30" s="1540"/>
      <c r="V30" s="1540"/>
      <c r="W30" s="1535"/>
      <c r="X30" s="1535"/>
      <c r="Y30" s="1535"/>
      <c r="Z30" s="1535"/>
      <c r="AA30" s="1540"/>
      <c r="AB30" s="1540"/>
      <c r="AC30" s="1540"/>
      <c r="AD30" s="1540"/>
      <c r="AE30" s="1540"/>
      <c r="AF30" s="1540"/>
      <c r="AG30" s="1535"/>
      <c r="AH30" s="1548"/>
      <c r="AI30" s="1540"/>
    </row>
    <row r="31" spans="1:35" ht="12.75">
      <c r="A31" s="131"/>
      <c r="B31" s="131">
        <v>9</v>
      </c>
      <c r="C31" s="132">
        <v>41</v>
      </c>
      <c r="D31" s="1424" t="s">
        <v>894</v>
      </c>
      <c r="E31" s="131">
        <v>1</v>
      </c>
      <c r="F31" s="131" t="s">
        <v>168</v>
      </c>
      <c r="G31" s="131" t="s">
        <v>1672</v>
      </c>
      <c r="H31" s="131" t="s">
        <v>1322</v>
      </c>
      <c r="I31" s="131" t="s">
        <v>401</v>
      </c>
      <c r="J31" s="131" t="s">
        <v>398</v>
      </c>
      <c r="K31" s="131" t="s">
        <v>363</v>
      </c>
      <c r="L31" s="131" t="s">
        <v>308</v>
      </c>
      <c r="M31" s="1424" t="s">
        <v>1674</v>
      </c>
      <c r="N31" s="1424" t="s">
        <v>1674</v>
      </c>
      <c r="O31" s="133"/>
      <c r="P31" s="133"/>
      <c r="Q31" s="133"/>
      <c r="R31" s="133"/>
      <c r="S31" s="133"/>
      <c r="T31" s="133"/>
      <c r="U31" s="1540"/>
      <c r="V31" s="1540"/>
      <c r="W31" s="1535"/>
      <c r="X31" s="1535"/>
      <c r="Y31" s="1535"/>
      <c r="Z31" s="1535"/>
      <c r="AA31" s="1540"/>
      <c r="AB31" s="1540"/>
      <c r="AC31" s="1540"/>
      <c r="AD31" s="1540"/>
      <c r="AE31" s="1540"/>
      <c r="AF31" s="1540"/>
      <c r="AG31" s="1535"/>
      <c r="AH31" s="1548"/>
      <c r="AI31" s="1540"/>
    </row>
    <row r="32" spans="1:35" ht="15" customHeight="1">
      <c r="A32" s="131"/>
      <c r="B32" s="131">
        <v>10</v>
      </c>
      <c r="C32" s="132">
        <v>58</v>
      </c>
      <c r="D32" s="1424" t="s">
        <v>913</v>
      </c>
      <c r="E32" s="131">
        <v>1</v>
      </c>
      <c r="F32" s="131" t="s">
        <v>168</v>
      </c>
      <c r="G32" s="131" t="s">
        <v>1672</v>
      </c>
      <c r="H32" s="131" t="s">
        <v>1322</v>
      </c>
      <c r="I32" s="131" t="s">
        <v>921</v>
      </c>
      <c r="J32" s="131" t="s">
        <v>398</v>
      </c>
      <c r="K32" s="131" t="s">
        <v>363</v>
      </c>
      <c r="L32" s="131" t="s">
        <v>308</v>
      </c>
      <c r="M32" s="1424" t="s">
        <v>1674</v>
      </c>
      <c r="N32" s="1424" t="s">
        <v>1674</v>
      </c>
      <c r="O32" s="133"/>
      <c r="P32" s="133"/>
      <c r="Q32" s="133"/>
      <c r="R32" s="133"/>
      <c r="S32" s="133"/>
      <c r="T32" s="133"/>
      <c r="U32" s="1540"/>
      <c r="V32" s="1540"/>
      <c r="W32" s="1540"/>
      <c r="X32" s="1540"/>
      <c r="Y32" s="1540"/>
      <c r="Z32" s="1540"/>
      <c r="AA32" s="1540"/>
      <c r="AB32" s="1540"/>
      <c r="AC32" s="1540"/>
      <c r="AD32" s="1540"/>
      <c r="AE32" s="1540"/>
      <c r="AF32" s="1540"/>
      <c r="AG32" s="1540"/>
      <c r="AH32" s="1540"/>
      <c r="AI32" s="1540"/>
    </row>
    <row r="33" spans="1:35" ht="12" customHeight="1">
      <c r="A33" s="131"/>
      <c r="B33" s="131"/>
      <c r="C33" s="132"/>
      <c r="D33" s="131"/>
      <c r="E33" s="131"/>
      <c r="F33" s="131"/>
      <c r="G33" s="131"/>
      <c r="H33" s="131"/>
      <c r="I33" s="131"/>
      <c r="J33" s="131"/>
      <c r="K33" s="131"/>
      <c r="L33" s="131"/>
      <c r="M33" s="133"/>
      <c r="N33" s="133"/>
      <c r="O33" s="133"/>
      <c r="P33" s="133"/>
      <c r="Q33" s="133"/>
      <c r="R33" s="133"/>
      <c r="S33" s="133"/>
      <c r="T33" s="133"/>
      <c r="U33" s="1540"/>
      <c r="V33" s="1540"/>
      <c r="W33" s="1540"/>
      <c r="X33" s="1540"/>
      <c r="Y33" s="1540"/>
      <c r="Z33" s="1540"/>
      <c r="AA33" s="1540"/>
      <c r="AB33" s="2388"/>
      <c r="AC33" s="2388"/>
      <c r="AD33" s="1540"/>
      <c r="AE33" s="1540"/>
      <c r="AF33" s="1540"/>
      <c r="AG33" s="1540"/>
      <c r="AH33" s="1540"/>
      <c r="AI33" s="1540"/>
    </row>
    <row r="34" spans="1:35" ht="12.75" hidden="1">
      <c r="A34" s="131"/>
      <c r="B34" s="131"/>
      <c r="C34" s="132"/>
      <c r="D34" s="131"/>
      <c r="E34" s="131"/>
      <c r="F34" s="131"/>
      <c r="G34" s="131"/>
      <c r="H34" s="131"/>
      <c r="I34" s="131"/>
      <c r="J34" s="131"/>
      <c r="K34" s="131"/>
      <c r="L34" s="131"/>
      <c r="M34" s="133"/>
      <c r="N34" s="133"/>
      <c r="O34" s="133"/>
      <c r="P34" s="133"/>
      <c r="Q34" s="133"/>
      <c r="R34" s="133"/>
      <c r="S34" s="133"/>
      <c r="T34" s="133"/>
      <c r="U34" s="1540"/>
      <c r="V34" s="1540"/>
      <c r="W34" s="1540"/>
      <c r="X34" s="1540"/>
      <c r="Y34" s="1540"/>
      <c r="Z34" s="1540"/>
      <c r="AA34" s="1540"/>
      <c r="AB34" s="1540"/>
      <c r="AC34" s="1538"/>
      <c r="AD34" s="1540"/>
      <c r="AE34" s="1540"/>
      <c r="AF34" s="1540"/>
      <c r="AG34" s="1540"/>
      <c r="AH34" s="1540"/>
      <c r="AI34" s="1540"/>
    </row>
    <row r="35" spans="1:35" ht="12" customHeight="1" hidden="1">
      <c r="A35" s="131"/>
      <c r="B35" s="131"/>
      <c r="C35" s="132"/>
      <c r="D35" s="131"/>
      <c r="E35" s="131"/>
      <c r="F35" s="131"/>
      <c r="G35" s="131"/>
      <c r="H35" s="131"/>
      <c r="I35" s="131"/>
      <c r="J35" s="131"/>
      <c r="K35" s="131"/>
      <c r="L35" s="131"/>
      <c r="M35" s="133"/>
      <c r="N35" s="133"/>
      <c r="O35" s="133"/>
      <c r="P35" s="133"/>
      <c r="Q35" s="133"/>
      <c r="R35" s="133"/>
      <c r="S35" s="133"/>
      <c r="T35" s="133"/>
      <c r="U35" s="1540"/>
      <c r="V35" s="1540"/>
      <c r="W35" s="1540"/>
      <c r="X35" s="1540"/>
      <c r="Y35" s="1540"/>
      <c r="Z35" s="1540"/>
      <c r="AA35" s="1540"/>
      <c r="AB35" s="1538"/>
      <c r="AC35" s="1538"/>
      <c r="AD35" s="1540"/>
      <c r="AE35" s="1540"/>
      <c r="AF35" s="1540"/>
      <c r="AG35" s="1540"/>
      <c r="AH35" s="1540"/>
      <c r="AI35" s="1540"/>
    </row>
    <row r="36" spans="1:35" ht="12.75" hidden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3"/>
      <c r="N36" s="133"/>
      <c r="O36" s="133"/>
      <c r="P36" s="133"/>
      <c r="Q36" s="133"/>
      <c r="R36" s="133"/>
      <c r="S36" s="133"/>
      <c r="T36" s="133"/>
      <c r="U36" s="1540"/>
      <c r="V36" s="1540"/>
      <c r="W36" s="1540"/>
      <c r="X36" s="1540"/>
      <c r="Y36" s="1540"/>
      <c r="Z36" s="1540"/>
      <c r="AA36" s="1540"/>
      <c r="AB36" s="1538"/>
      <c r="AC36" s="1538"/>
      <c r="AD36" s="1540"/>
      <c r="AE36" s="1540"/>
      <c r="AF36" s="1540"/>
      <c r="AG36" s="1540"/>
      <c r="AH36" s="1540"/>
      <c r="AI36" s="1540"/>
    </row>
    <row r="37" spans="1:35" ht="12.75" hidden="1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3"/>
      <c r="N37" s="133"/>
      <c r="O37" s="133"/>
      <c r="P37" s="133"/>
      <c r="Q37" s="133"/>
      <c r="R37" s="133"/>
      <c r="S37" s="133"/>
      <c r="T37" s="133"/>
      <c r="U37" s="1540"/>
      <c r="V37" s="1540"/>
      <c r="W37" s="1540"/>
      <c r="X37" s="1540"/>
      <c r="Y37" s="1540"/>
      <c r="Z37" s="1540"/>
      <c r="AA37" s="1540"/>
      <c r="AB37" s="1538"/>
      <c r="AC37" s="1538"/>
      <c r="AD37" s="1540"/>
      <c r="AE37" s="1540"/>
      <c r="AF37" s="1540"/>
      <c r="AG37" s="1540"/>
      <c r="AH37" s="1540"/>
      <c r="AI37" s="1540"/>
    </row>
    <row r="38" spans="1:35" ht="12.75" hidden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3"/>
      <c r="N38" s="133"/>
      <c r="O38" s="133"/>
      <c r="P38" s="133"/>
      <c r="Q38" s="133"/>
      <c r="R38" s="133"/>
      <c r="S38" s="133"/>
      <c r="T38" s="133"/>
      <c r="U38" s="1540"/>
      <c r="V38" s="1540"/>
      <c r="W38" s="1540"/>
      <c r="X38" s="1540"/>
      <c r="Y38" s="1540"/>
      <c r="Z38" s="1540"/>
      <c r="AA38" s="1540"/>
      <c r="AB38" s="2385"/>
      <c r="AC38" s="2385"/>
      <c r="AD38" s="1540"/>
      <c r="AE38" s="1540"/>
      <c r="AF38" s="1540"/>
      <c r="AG38" s="1540"/>
      <c r="AH38" s="1540"/>
      <c r="AI38" s="1540"/>
    </row>
    <row r="39" spans="1:35" ht="15" hidden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3"/>
      <c r="N39" s="133"/>
      <c r="O39" s="133"/>
      <c r="P39" s="133"/>
      <c r="Q39" s="133"/>
      <c r="R39" s="133"/>
      <c r="S39" s="133"/>
      <c r="T39" s="133"/>
      <c r="U39" s="2389"/>
      <c r="V39" s="2389"/>
      <c r="W39" s="2389"/>
      <c r="X39" s="2389"/>
      <c r="Y39" s="2389"/>
      <c r="Z39" s="2389"/>
      <c r="AA39" s="2389"/>
      <c r="AB39" s="2389"/>
      <c r="AC39" s="2389"/>
      <c r="AD39" s="2389"/>
      <c r="AE39" s="2389"/>
      <c r="AF39" s="2389"/>
      <c r="AG39" s="2389"/>
      <c r="AH39" s="2389"/>
      <c r="AI39" s="1540"/>
    </row>
    <row r="40" spans="1:35" ht="15">
      <c r="A40" s="135" t="s">
        <v>249</v>
      </c>
      <c r="B40" s="135"/>
      <c r="C40" s="135"/>
      <c r="D40" s="135"/>
      <c r="E40" s="135">
        <f>E23+E24+E25+E26+E27+E28+E29+E30+E31+E32+E33+E34+E35+E36+E37+E38+E39</f>
        <v>9.6</v>
      </c>
      <c r="F40" s="135"/>
      <c r="G40" s="135"/>
      <c r="H40" s="135"/>
      <c r="I40" s="135"/>
      <c r="J40" s="135"/>
      <c r="K40" s="135"/>
      <c r="L40" s="135"/>
      <c r="M40" s="135">
        <f aca="true" t="shared" si="0" ref="M40:T40">M23+M24+M25+M26+M27+M28+M29+M30+M31+M32+M33+M34+M35+M36+M37+M38+M39</f>
        <v>31.959999999999994</v>
      </c>
      <c r="N40" s="135">
        <f t="shared" si="0"/>
        <v>31.959999999999994</v>
      </c>
      <c r="O40" s="135">
        <f t="shared" si="0"/>
        <v>0</v>
      </c>
      <c r="P40" s="135">
        <f t="shared" si="0"/>
        <v>0</v>
      </c>
      <c r="Q40" s="135">
        <f t="shared" si="0"/>
        <v>0</v>
      </c>
      <c r="R40" s="135">
        <f t="shared" si="0"/>
        <v>0</v>
      </c>
      <c r="S40" s="135">
        <f t="shared" si="0"/>
        <v>0</v>
      </c>
      <c r="T40" s="135">
        <f t="shared" si="0"/>
        <v>0</v>
      </c>
      <c r="U40" s="1537"/>
      <c r="V40" s="1537"/>
      <c r="W40" s="1537"/>
      <c r="X40" s="1537"/>
      <c r="Y40" s="1537"/>
      <c r="Z40" s="1537"/>
      <c r="AA40" s="1537"/>
      <c r="AB40" s="1537"/>
      <c r="AC40" s="1537"/>
      <c r="AD40" s="1537"/>
      <c r="AE40" s="2388"/>
      <c r="AF40" s="2388"/>
      <c r="AG40" s="2388"/>
      <c r="AH40" s="2388"/>
      <c r="AI40" s="2388"/>
    </row>
    <row r="41" spans="1:35" ht="14.25" customHeight="1">
      <c r="A41" s="1559" t="s">
        <v>402</v>
      </c>
      <c r="B41" s="1425">
        <v>1</v>
      </c>
      <c r="C41" s="1426">
        <v>76</v>
      </c>
      <c r="D41" s="1425">
        <v>3.4</v>
      </c>
      <c r="E41" s="1425">
        <v>1</v>
      </c>
      <c r="F41" s="1425" t="s">
        <v>168</v>
      </c>
      <c r="G41" s="1425" t="s">
        <v>792</v>
      </c>
      <c r="H41" s="1425" t="s">
        <v>1041</v>
      </c>
      <c r="I41" s="1425" t="s">
        <v>691</v>
      </c>
      <c r="J41" s="1425" t="s">
        <v>398</v>
      </c>
      <c r="K41" s="1425" t="s">
        <v>1677</v>
      </c>
      <c r="L41" s="131" t="s">
        <v>308</v>
      </c>
      <c r="M41" s="1561">
        <v>2.5</v>
      </c>
      <c r="N41" s="1561">
        <v>2.5</v>
      </c>
      <c r="O41" s="1425"/>
      <c r="P41" s="1425"/>
      <c r="Q41" s="133"/>
      <c r="R41" s="133"/>
      <c r="S41" s="133"/>
      <c r="T41" s="133"/>
      <c r="U41" s="1537"/>
      <c r="V41" s="1537"/>
      <c r="W41" s="1537"/>
      <c r="X41" s="1537"/>
      <c r="Y41" s="1537"/>
      <c r="Z41" s="1537"/>
      <c r="AA41" s="1537"/>
      <c r="AB41" s="1537"/>
      <c r="AC41" s="1537"/>
      <c r="AD41" s="1537"/>
      <c r="AE41" s="1538"/>
      <c r="AF41" s="1538"/>
      <c r="AG41" s="1538"/>
      <c r="AH41" s="1538"/>
      <c r="AI41" s="1538"/>
    </row>
    <row r="42" spans="1:35" ht="12.75" customHeight="1">
      <c r="A42" s="131"/>
      <c r="B42" s="1425">
        <v>2</v>
      </c>
      <c r="C42" s="1426">
        <v>55</v>
      </c>
      <c r="D42" s="1425">
        <v>4.5</v>
      </c>
      <c r="E42" s="1425">
        <v>1</v>
      </c>
      <c r="F42" s="1425" t="s">
        <v>168</v>
      </c>
      <c r="G42" s="1425" t="s">
        <v>792</v>
      </c>
      <c r="H42" s="1425" t="s">
        <v>1041</v>
      </c>
      <c r="I42" s="1425" t="s">
        <v>691</v>
      </c>
      <c r="J42" s="1425" t="s">
        <v>398</v>
      </c>
      <c r="K42" s="1425" t="s">
        <v>1677</v>
      </c>
      <c r="L42" s="131" t="s">
        <v>308</v>
      </c>
      <c r="M42" s="1561">
        <v>2.5</v>
      </c>
      <c r="N42" s="1561">
        <v>2.5</v>
      </c>
      <c r="O42" s="1425"/>
      <c r="P42" s="1425"/>
      <c r="Q42" s="133"/>
      <c r="R42" s="133"/>
      <c r="S42" s="133"/>
      <c r="T42" s="133"/>
      <c r="U42" s="2387"/>
      <c r="V42" s="2387"/>
      <c r="W42" s="2387"/>
      <c r="X42" s="2387"/>
      <c r="Y42" s="2387"/>
      <c r="Z42" s="2387"/>
      <c r="AA42" s="2387"/>
      <c r="AB42" s="2387"/>
      <c r="AC42" s="2387"/>
      <c r="AD42" s="2387"/>
      <c r="AE42" s="2387"/>
      <c r="AF42" s="2387"/>
      <c r="AG42" s="2387"/>
      <c r="AH42" s="2387"/>
      <c r="AI42" s="1540"/>
    </row>
    <row r="43" spans="1:35" ht="12.75">
      <c r="A43" s="131"/>
      <c r="B43" s="1425">
        <v>3</v>
      </c>
      <c r="C43" s="1426">
        <v>50</v>
      </c>
      <c r="D43" s="1425">
        <v>6.2</v>
      </c>
      <c r="E43" s="1425">
        <v>1</v>
      </c>
      <c r="F43" s="1425" t="s">
        <v>168</v>
      </c>
      <c r="G43" s="1425" t="s">
        <v>792</v>
      </c>
      <c r="H43" s="1425" t="s">
        <v>1041</v>
      </c>
      <c r="I43" s="1425" t="s">
        <v>691</v>
      </c>
      <c r="J43" s="1425" t="s">
        <v>398</v>
      </c>
      <c r="K43" s="1425" t="s">
        <v>1677</v>
      </c>
      <c r="L43" s="131" t="s">
        <v>308</v>
      </c>
      <c r="M43" s="1561">
        <v>2.5</v>
      </c>
      <c r="N43" s="1561">
        <v>2.5</v>
      </c>
      <c r="O43" s="1425"/>
      <c r="P43" s="1425"/>
      <c r="Q43" s="133"/>
      <c r="R43" s="133"/>
      <c r="S43" s="133"/>
      <c r="T43" s="133"/>
      <c r="U43" s="1540"/>
      <c r="V43" s="1540"/>
      <c r="W43" s="1540"/>
      <c r="X43" s="1540"/>
      <c r="Y43" s="1540"/>
      <c r="Z43" s="1540"/>
      <c r="AA43" s="1540"/>
      <c r="AB43" s="1540"/>
      <c r="AC43" s="1540"/>
      <c r="AD43" s="1540"/>
      <c r="AE43" s="1540"/>
      <c r="AF43" s="1540"/>
      <c r="AG43" s="1540"/>
      <c r="AH43" s="1540"/>
      <c r="AI43" s="1540"/>
    </row>
    <row r="44" spans="1:35" ht="12.75">
      <c r="A44" s="1553">
        <v>1</v>
      </c>
      <c r="B44" s="1553">
        <v>2</v>
      </c>
      <c r="C44" s="1553">
        <v>3</v>
      </c>
      <c r="D44" s="1553">
        <v>4</v>
      </c>
      <c r="E44" s="131">
        <v>5</v>
      </c>
      <c r="F44" s="131">
        <v>6</v>
      </c>
      <c r="G44" s="131">
        <v>7</v>
      </c>
      <c r="H44" s="131">
        <v>8</v>
      </c>
      <c r="I44" s="131">
        <v>9</v>
      </c>
      <c r="J44" s="131">
        <v>10</v>
      </c>
      <c r="K44" s="131">
        <v>11</v>
      </c>
      <c r="L44" s="131">
        <v>12</v>
      </c>
      <c r="M44" s="809">
        <v>13</v>
      </c>
      <c r="N44" s="809">
        <v>14</v>
      </c>
      <c r="O44" s="131">
        <v>15</v>
      </c>
      <c r="P44" s="131">
        <v>16</v>
      </c>
      <c r="Q44" s="131">
        <v>17</v>
      </c>
      <c r="R44" s="131">
        <v>18</v>
      </c>
      <c r="S44" s="131">
        <v>18</v>
      </c>
      <c r="T44" s="131">
        <v>19</v>
      </c>
      <c r="U44" s="1540"/>
      <c r="V44" s="1540"/>
      <c r="W44" s="1540"/>
      <c r="X44" s="1540"/>
      <c r="Y44" s="1540"/>
      <c r="Z44" s="1540"/>
      <c r="AA44" s="1540"/>
      <c r="AB44" s="1540"/>
      <c r="AC44" s="1540"/>
      <c r="AD44" s="1540"/>
      <c r="AE44" s="1540"/>
      <c r="AF44" s="1540"/>
      <c r="AG44" s="1540"/>
      <c r="AH44" s="1540"/>
      <c r="AI44" s="1540"/>
    </row>
    <row r="45" spans="1:35" ht="12.75" customHeight="1">
      <c r="A45" s="131"/>
      <c r="B45" s="1425">
        <v>4</v>
      </c>
      <c r="C45" s="1426">
        <v>76</v>
      </c>
      <c r="D45" s="1425">
        <v>3.5</v>
      </c>
      <c r="E45" s="1425">
        <v>0.9</v>
      </c>
      <c r="F45" s="1425" t="s">
        <v>168</v>
      </c>
      <c r="G45" s="1425" t="s">
        <v>792</v>
      </c>
      <c r="H45" s="1425" t="s">
        <v>1041</v>
      </c>
      <c r="I45" s="1425" t="s">
        <v>691</v>
      </c>
      <c r="J45" s="1425" t="s">
        <v>398</v>
      </c>
      <c r="K45" s="1425" t="s">
        <v>1677</v>
      </c>
      <c r="L45" s="131" t="s">
        <v>308</v>
      </c>
      <c r="M45" s="1561">
        <v>2.25</v>
      </c>
      <c r="N45" s="1561">
        <v>2.25</v>
      </c>
      <c r="O45" s="1425"/>
      <c r="P45" s="1425"/>
      <c r="Q45" s="133"/>
      <c r="R45" s="133"/>
      <c r="S45" s="133"/>
      <c r="T45" s="133"/>
      <c r="U45" s="2384"/>
      <c r="V45" s="2383"/>
      <c r="W45" s="2383"/>
      <c r="X45" s="2383"/>
      <c r="Y45" s="2385"/>
      <c r="Z45" s="2385"/>
      <c r="AA45" s="1535"/>
      <c r="AB45" s="2383"/>
      <c r="AC45" s="2384"/>
      <c r="AD45" s="2383"/>
      <c r="AE45" s="1535"/>
      <c r="AF45" s="2383"/>
      <c r="AG45" s="2384"/>
      <c r="AH45" s="2383"/>
      <c r="AI45" s="1540"/>
    </row>
    <row r="46" spans="1:35" ht="12.75" customHeight="1">
      <c r="A46" s="131"/>
      <c r="B46" s="1425">
        <v>5</v>
      </c>
      <c r="C46" s="1426">
        <v>21</v>
      </c>
      <c r="D46" s="1425">
        <v>5.5</v>
      </c>
      <c r="E46" s="1425">
        <v>0.9</v>
      </c>
      <c r="F46" s="1425" t="s">
        <v>168</v>
      </c>
      <c r="G46" s="1425" t="s">
        <v>792</v>
      </c>
      <c r="H46" s="1425" t="s">
        <v>1041</v>
      </c>
      <c r="I46" s="1425" t="s">
        <v>691</v>
      </c>
      <c r="J46" s="1425" t="s">
        <v>398</v>
      </c>
      <c r="K46" s="1425" t="s">
        <v>1677</v>
      </c>
      <c r="L46" s="131" t="s">
        <v>308</v>
      </c>
      <c r="M46" s="1561">
        <v>2.25</v>
      </c>
      <c r="N46" s="1561">
        <v>2.25</v>
      </c>
      <c r="O46" s="1425"/>
      <c r="P46" s="1425"/>
      <c r="Q46" s="133"/>
      <c r="R46" s="133"/>
      <c r="S46" s="133"/>
      <c r="T46" s="133"/>
      <c r="U46" s="2384"/>
      <c r="V46" s="2383"/>
      <c r="W46" s="2383"/>
      <c r="X46" s="2383"/>
      <c r="Y46" s="2384"/>
      <c r="Z46" s="2384"/>
      <c r="AA46" s="1535"/>
      <c r="AB46" s="2383"/>
      <c r="AC46" s="2384"/>
      <c r="AD46" s="2383"/>
      <c r="AE46" s="1535"/>
      <c r="AF46" s="2383"/>
      <c r="AG46" s="2384"/>
      <c r="AH46" s="2383"/>
      <c r="AI46" s="1540"/>
    </row>
    <row r="47" spans="1:35" ht="12.75">
      <c r="A47" s="131"/>
      <c r="B47" s="1425">
        <v>6</v>
      </c>
      <c r="C47" s="1426">
        <v>59</v>
      </c>
      <c r="D47" s="1425">
        <v>5.1</v>
      </c>
      <c r="E47" s="1425">
        <v>0.9</v>
      </c>
      <c r="F47" s="1425" t="s">
        <v>168</v>
      </c>
      <c r="G47" s="1425" t="s">
        <v>792</v>
      </c>
      <c r="H47" s="1425" t="s">
        <v>1041</v>
      </c>
      <c r="I47" s="1425" t="s">
        <v>691</v>
      </c>
      <c r="J47" s="1425" t="s">
        <v>398</v>
      </c>
      <c r="K47" s="1425" t="s">
        <v>1677</v>
      </c>
      <c r="L47" s="131" t="s">
        <v>308</v>
      </c>
      <c r="M47" s="1561">
        <v>2.25</v>
      </c>
      <c r="N47" s="1561">
        <v>2.25</v>
      </c>
      <c r="O47" s="1425"/>
      <c r="P47" s="1425"/>
      <c r="Q47" s="133"/>
      <c r="R47" s="133"/>
      <c r="S47" s="133"/>
      <c r="T47" s="133"/>
      <c r="U47" s="2384"/>
      <c r="V47" s="2383"/>
      <c r="W47" s="2383"/>
      <c r="X47" s="2383"/>
      <c r="Y47" s="2384"/>
      <c r="Z47" s="2384"/>
      <c r="AA47" s="1540"/>
      <c r="AB47" s="1535"/>
      <c r="AC47" s="1540"/>
      <c r="AD47" s="1547"/>
      <c r="AE47" s="1540"/>
      <c r="AF47" s="1540"/>
      <c r="AG47" s="1542"/>
      <c r="AH47" s="1546"/>
      <c r="AI47" s="1540"/>
    </row>
    <row r="48" spans="1:35" ht="13.5" customHeight="1">
      <c r="A48" s="131"/>
      <c r="B48" s="1425">
        <v>7</v>
      </c>
      <c r="C48" s="1426">
        <v>71</v>
      </c>
      <c r="D48" s="1425">
        <v>6.3</v>
      </c>
      <c r="E48" s="1425">
        <v>0.8</v>
      </c>
      <c r="F48" s="1425" t="s">
        <v>168</v>
      </c>
      <c r="G48" s="1425" t="s">
        <v>792</v>
      </c>
      <c r="H48" s="1425" t="s">
        <v>1041</v>
      </c>
      <c r="I48" s="1425" t="s">
        <v>691</v>
      </c>
      <c r="J48" s="1425" t="s">
        <v>398</v>
      </c>
      <c r="K48" s="1425" t="s">
        <v>1677</v>
      </c>
      <c r="L48" s="131" t="s">
        <v>308</v>
      </c>
      <c r="M48" s="1561">
        <v>2</v>
      </c>
      <c r="N48" s="1561">
        <v>2</v>
      </c>
      <c r="O48" s="1425"/>
      <c r="P48" s="1425"/>
      <c r="Q48" s="133"/>
      <c r="R48" s="133"/>
      <c r="S48" s="133"/>
      <c r="T48" s="133"/>
      <c r="U48" s="2387"/>
      <c r="V48" s="2387"/>
      <c r="W48" s="2387"/>
      <c r="X48" s="2387"/>
      <c r="Y48" s="2387"/>
      <c r="Z48" s="2387"/>
      <c r="AA48" s="2387"/>
      <c r="AB48" s="2387"/>
      <c r="AC48" s="2387"/>
      <c r="AD48" s="2387"/>
      <c r="AE48" s="2387"/>
      <c r="AF48" s="2387"/>
      <c r="AG48" s="2387"/>
      <c r="AH48" s="2387"/>
      <c r="AI48" s="1540"/>
    </row>
    <row r="49" spans="1:35" ht="12.75">
      <c r="A49" s="131"/>
      <c r="B49" s="1425">
        <v>8</v>
      </c>
      <c r="C49" s="1426">
        <v>77</v>
      </c>
      <c r="D49" s="1425">
        <v>8.2</v>
      </c>
      <c r="E49" s="1425">
        <v>0.8</v>
      </c>
      <c r="F49" s="1425" t="s">
        <v>168</v>
      </c>
      <c r="G49" s="1425" t="s">
        <v>792</v>
      </c>
      <c r="H49" s="1425" t="s">
        <v>1041</v>
      </c>
      <c r="I49" s="1425" t="s">
        <v>691</v>
      </c>
      <c r="J49" s="1425" t="s">
        <v>398</v>
      </c>
      <c r="K49" s="1425" t="s">
        <v>1677</v>
      </c>
      <c r="L49" s="131" t="s">
        <v>308</v>
      </c>
      <c r="M49" s="1561">
        <v>2</v>
      </c>
      <c r="N49" s="1561">
        <v>2</v>
      </c>
      <c r="O49" s="1425"/>
      <c r="P49" s="1425"/>
      <c r="Q49" s="133"/>
      <c r="R49" s="133"/>
      <c r="S49" s="133"/>
      <c r="T49" s="133"/>
      <c r="U49" s="1540"/>
      <c r="V49" s="1540"/>
      <c r="W49" s="1540"/>
      <c r="X49" s="1540"/>
      <c r="Y49" s="1540"/>
      <c r="Z49" s="1540"/>
      <c r="AA49" s="1540"/>
      <c r="AB49" s="1540"/>
      <c r="AC49" s="1540"/>
      <c r="AD49" s="1540"/>
      <c r="AE49" s="1540"/>
      <c r="AF49" s="1540"/>
      <c r="AG49" s="1540"/>
      <c r="AH49" s="1540"/>
      <c r="AI49" s="1540"/>
    </row>
    <row r="50" spans="1:35" ht="12.75">
      <c r="A50" s="131"/>
      <c r="B50" s="1425">
        <v>9</v>
      </c>
      <c r="C50" s="1426">
        <v>63</v>
      </c>
      <c r="D50" s="1425">
        <v>9.2</v>
      </c>
      <c r="E50" s="1425">
        <v>0.7</v>
      </c>
      <c r="F50" s="1425" t="s">
        <v>168</v>
      </c>
      <c r="G50" s="1425" t="s">
        <v>1678</v>
      </c>
      <c r="H50" s="1425" t="s">
        <v>1041</v>
      </c>
      <c r="I50" s="1425" t="s">
        <v>1679</v>
      </c>
      <c r="J50" s="1425" t="s">
        <v>398</v>
      </c>
      <c r="K50" s="1425" t="s">
        <v>1680</v>
      </c>
      <c r="L50" s="131" t="s">
        <v>308</v>
      </c>
      <c r="M50" s="1561">
        <v>0.7</v>
      </c>
      <c r="N50" s="1561">
        <v>0.7</v>
      </c>
      <c r="O50" s="1425"/>
      <c r="P50" s="1425"/>
      <c r="Q50" s="133"/>
      <c r="R50" s="133"/>
      <c r="S50" s="133"/>
      <c r="T50" s="133"/>
      <c r="U50" s="2384"/>
      <c r="V50" s="2383"/>
      <c r="W50" s="2383"/>
      <c r="X50" s="2383"/>
      <c r="Y50" s="2385"/>
      <c r="Z50" s="2385"/>
      <c r="AA50" s="1535"/>
      <c r="AB50" s="2383"/>
      <c r="AC50" s="2384"/>
      <c r="AD50" s="2383"/>
      <c r="AE50" s="1535"/>
      <c r="AF50" s="2383"/>
      <c r="AG50" s="2384"/>
      <c r="AH50" s="2383"/>
      <c r="AI50" s="1540"/>
    </row>
    <row r="51" spans="1:35" ht="12.75">
      <c r="A51" s="131"/>
      <c r="B51" s="1425">
        <v>10</v>
      </c>
      <c r="C51" s="1426">
        <v>73</v>
      </c>
      <c r="D51" s="1425">
        <v>4.1</v>
      </c>
      <c r="E51" s="1425">
        <v>0.7</v>
      </c>
      <c r="F51" s="1425" t="s">
        <v>168</v>
      </c>
      <c r="G51" s="1425" t="s">
        <v>792</v>
      </c>
      <c r="H51" s="1425" t="s">
        <v>1041</v>
      </c>
      <c r="I51" s="1425" t="s">
        <v>691</v>
      </c>
      <c r="J51" s="1425" t="s">
        <v>398</v>
      </c>
      <c r="K51" s="1425" t="s">
        <v>1677</v>
      </c>
      <c r="L51" s="131" t="s">
        <v>308</v>
      </c>
      <c r="M51" s="1561">
        <v>1.75</v>
      </c>
      <c r="N51" s="1561">
        <v>1.75</v>
      </c>
      <c r="O51" s="1425"/>
      <c r="P51" s="1425"/>
      <c r="Q51" s="133"/>
      <c r="R51" s="133"/>
      <c r="S51" s="133"/>
      <c r="T51" s="133"/>
      <c r="U51" s="2384"/>
      <c r="V51" s="2383"/>
      <c r="W51" s="2383"/>
      <c r="X51" s="2383"/>
      <c r="Y51" s="2384"/>
      <c r="Z51" s="2384"/>
      <c r="AA51" s="1535"/>
      <c r="AB51" s="2383"/>
      <c r="AC51" s="2384"/>
      <c r="AD51" s="2383"/>
      <c r="AE51" s="1535"/>
      <c r="AF51" s="2383"/>
      <c r="AG51" s="2384"/>
      <c r="AH51" s="2383"/>
      <c r="AI51" s="1540"/>
    </row>
    <row r="52" spans="1:35" ht="12.75">
      <c r="A52" s="131"/>
      <c r="B52" s="1425">
        <v>11</v>
      </c>
      <c r="C52" s="1426">
        <v>78</v>
      </c>
      <c r="D52" s="1425">
        <v>23.5</v>
      </c>
      <c r="E52" s="1425">
        <v>1</v>
      </c>
      <c r="F52" s="1425" t="s">
        <v>168</v>
      </c>
      <c r="G52" s="1425" t="s">
        <v>1681</v>
      </c>
      <c r="H52" s="1425" t="s">
        <v>1041</v>
      </c>
      <c r="I52" s="1425" t="s">
        <v>1679</v>
      </c>
      <c r="J52" s="1425" t="s">
        <v>398</v>
      </c>
      <c r="K52" s="1425" t="s">
        <v>1680</v>
      </c>
      <c r="L52" s="131" t="s">
        <v>308</v>
      </c>
      <c r="M52" s="1561">
        <v>1</v>
      </c>
      <c r="N52" s="1561">
        <v>1</v>
      </c>
      <c r="O52" s="1425"/>
      <c r="P52" s="1425"/>
      <c r="Q52" s="133"/>
      <c r="R52" s="133"/>
      <c r="S52" s="133"/>
      <c r="T52" s="133"/>
      <c r="U52" s="2384"/>
      <c r="V52" s="2383"/>
      <c r="W52" s="2383"/>
      <c r="X52" s="2383"/>
      <c r="Y52" s="2384"/>
      <c r="Z52" s="2384"/>
      <c r="AA52" s="1540"/>
      <c r="AB52" s="1535"/>
      <c r="AC52" s="1540"/>
      <c r="AD52" s="1547"/>
      <c r="AE52" s="1540"/>
      <c r="AF52" s="1540"/>
      <c r="AG52" s="1535"/>
      <c r="AH52" s="1548"/>
      <c r="AI52" s="1540"/>
    </row>
    <row r="53" spans="1:35" ht="12.75">
      <c r="A53" s="131"/>
      <c r="B53" s="1425">
        <v>12</v>
      </c>
      <c r="C53" s="1426">
        <v>78</v>
      </c>
      <c r="D53" s="1425">
        <v>23.6</v>
      </c>
      <c r="E53" s="1425">
        <v>0.9</v>
      </c>
      <c r="F53" s="1425" t="s">
        <v>168</v>
      </c>
      <c r="G53" s="1425" t="s">
        <v>1681</v>
      </c>
      <c r="H53" s="1425" t="s">
        <v>1041</v>
      </c>
      <c r="I53" s="1425" t="s">
        <v>1679</v>
      </c>
      <c r="J53" s="1425" t="s">
        <v>398</v>
      </c>
      <c r="K53" s="1425" t="s">
        <v>1680</v>
      </c>
      <c r="L53" s="131" t="s">
        <v>308</v>
      </c>
      <c r="M53" s="1561">
        <v>0.9</v>
      </c>
      <c r="N53" s="1561">
        <v>0.9</v>
      </c>
      <c r="O53" s="1425"/>
      <c r="P53" s="1425"/>
      <c r="Q53" s="133"/>
      <c r="R53" s="133"/>
      <c r="S53" s="133"/>
      <c r="T53" s="133"/>
      <c r="U53" s="1535"/>
      <c r="V53" s="1543"/>
      <c r="W53" s="1542"/>
      <c r="X53" s="1546"/>
      <c r="Y53" s="1542"/>
      <c r="Z53" s="1543"/>
      <c r="AA53" s="1540"/>
      <c r="AB53" s="1535"/>
      <c r="AC53" s="1540"/>
      <c r="AD53" s="1547"/>
      <c r="AE53" s="1540"/>
      <c r="AF53" s="1540"/>
      <c r="AG53" s="1535"/>
      <c r="AH53" s="1548"/>
      <c r="AI53" s="1540"/>
    </row>
    <row r="54" spans="1:35" ht="12.75">
      <c r="A54" s="131"/>
      <c r="B54" s="1425">
        <v>13</v>
      </c>
      <c r="C54" s="1426">
        <v>78</v>
      </c>
      <c r="D54" s="1425">
        <v>9.6</v>
      </c>
      <c r="E54" s="1425">
        <v>1</v>
      </c>
      <c r="F54" s="1425" t="s">
        <v>168</v>
      </c>
      <c r="G54" s="1425" t="s">
        <v>792</v>
      </c>
      <c r="H54" s="1425" t="s">
        <v>1041</v>
      </c>
      <c r="I54" s="1425" t="s">
        <v>1679</v>
      </c>
      <c r="J54" s="1425" t="s">
        <v>398</v>
      </c>
      <c r="K54" s="1425" t="s">
        <v>1680</v>
      </c>
      <c r="L54" s="131" t="s">
        <v>308</v>
      </c>
      <c r="M54" s="1561">
        <v>1</v>
      </c>
      <c r="N54" s="1561">
        <v>1</v>
      </c>
      <c r="O54" s="1425"/>
      <c r="P54" s="1425"/>
      <c r="Q54" s="133"/>
      <c r="R54" s="133"/>
      <c r="S54" s="133"/>
      <c r="T54" s="133"/>
      <c r="U54" s="1535"/>
      <c r="V54" s="1540"/>
      <c r="W54" s="1535"/>
      <c r="X54" s="1548"/>
      <c r="Y54" s="1535"/>
      <c r="Z54" s="1540"/>
      <c r="AA54" s="1540"/>
      <c r="AB54" s="1535"/>
      <c r="AC54" s="1540"/>
      <c r="AD54" s="1547"/>
      <c r="AE54" s="1540"/>
      <c r="AF54" s="1540"/>
      <c r="AG54" s="1535"/>
      <c r="AH54" s="1548"/>
      <c r="AI54" s="1540"/>
    </row>
    <row r="55" spans="1:35" ht="12.75">
      <c r="A55" s="131"/>
      <c r="B55" s="1425">
        <v>14</v>
      </c>
      <c r="C55" s="1426">
        <v>21</v>
      </c>
      <c r="D55" s="1425">
        <v>5.6</v>
      </c>
      <c r="E55" s="1425">
        <v>0.6</v>
      </c>
      <c r="F55" s="1425" t="s">
        <v>168</v>
      </c>
      <c r="G55" s="1425" t="s">
        <v>792</v>
      </c>
      <c r="H55" s="1425" t="s">
        <v>1041</v>
      </c>
      <c r="I55" s="1425" t="s">
        <v>691</v>
      </c>
      <c r="J55" s="1425" t="s">
        <v>398</v>
      </c>
      <c r="K55" s="1425" t="s">
        <v>1677</v>
      </c>
      <c r="L55" s="131" t="s">
        <v>308</v>
      </c>
      <c r="M55" s="1561">
        <v>1.5</v>
      </c>
      <c r="N55" s="1561">
        <v>1.5</v>
      </c>
      <c r="O55" s="1425"/>
      <c r="P55" s="1425"/>
      <c r="Q55" s="133"/>
      <c r="R55" s="133"/>
      <c r="S55" s="133"/>
      <c r="T55" s="133"/>
      <c r="U55" s="1535"/>
      <c r="V55" s="1540"/>
      <c r="W55" s="1535"/>
      <c r="X55" s="1548"/>
      <c r="Y55" s="1535"/>
      <c r="Z55" s="1540"/>
      <c r="AA55" s="1540"/>
      <c r="AB55" s="1535"/>
      <c r="AC55" s="1540"/>
      <c r="AD55" s="1547"/>
      <c r="AE55" s="1540"/>
      <c r="AF55" s="1540"/>
      <c r="AG55" s="1535"/>
      <c r="AH55" s="1548"/>
      <c r="AI55" s="1540"/>
    </row>
    <row r="56" spans="1:35" ht="12.75">
      <c r="A56" s="131"/>
      <c r="B56" s="1425">
        <v>15</v>
      </c>
      <c r="C56" s="1426">
        <v>72</v>
      </c>
      <c r="D56" s="1425">
        <v>11.6</v>
      </c>
      <c r="E56" s="1425">
        <v>0.5</v>
      </c>
      <c r="F56" s="1425" t="s">
        <v>168</v>
      </c>
      <c r="G56" s="1425" t="s">
        <v>792</v>
      </c>
      <c r="H56" s="1425" t="s">
        <v>1041</v>
      </c>
      <c r="I56" s="1425" t="s">
        <v>691</v>
      </c>
      <c r="J56" s="1425" t="s">
        <v>398</v>
      </c>
      <c r="K56" s="1425" t="s">
        <v>1677</v>
      </c>
      <c r="L56" s="131" t="s">
        <v>308</v>
      </c>
      <c r="M56" s="1561">
        <v>1.25</v>
      </c>
      <c r="N56" s="1561">
        <v>1.25</v>
      </c>
      <c r="O56" s="1425"/>
      <c r="P56" s="1425"/>
      <c r="Q56" s="133"/>
      <c r="R56" s="133"/>
      <c r="S56" s="133"/>
      <c r="T56" s="133"/>
      <c r="U56" s="1535"/>
      <c r="V56" s="1540"/>
      <c r="W56" s="1535"/>
      <c r="X56" s="1548"/>
      <c r="Y56" s="1535"/>
      <c r="Z56" s="1540"/>
      <c r="AA56" s="1540"/>
      <c r="AB56" s="1535"/>
      <c r="AC56" s="1540"/>
      <c r="AD56" s="1547"/>
      <c r="AE56" s="1540"/>
      <c r="AF56" s="1540"/>
      <c r="AG56" s="1535"/>
      <c r="AH56" s="1548"/>
      <c r="AI56" s="1540"/>
    </row>
    <row r="57" spans="1:35" ht="12.75">
      <c r="A57" s="131"/>
      <c r="B57" s="1425">
        <v>16</v>
      </c>
      <c r="C57" s="1426">
        <v>54</v>
      </c>
      <c r="D57" s="1425">
        <v>5.4</v>
      </c>
      <c r="E57" s="1425">
        <v>0.3</v>
      </c>
      <c r="F57" s="1425" t="s">
        <v>168</v>
      </c>
      <c r="G57" s="1425" t="s">
        <v>792</v>
      </c>
      <c r="H57" s="1425" t="s">
        <v>1041</v>
      </c>
      <c r="I57" s="1425" t="s">
        <v>691</v>
      </c>
      <c r="J57" s="1425" t="s">
        <v>398</v>
      </c>
      <c r="K57" s="1425" t="s">
        <v>1677</v>
      </c>
      <c r="L57" s="131" t="s">
        <v>308</v>
      </c>
      <c r="M57" s="1561">
        <v>0.75</v>
      </c>
      <c r="N57" s="1561">
        <v>0.75</v>
      </c>
      <c r="O57" s="1425"/>
      <c r="P57" s="1425"/>
      <c r="Q57" s="133"/>
      <c r="R57" s="133"/>
      <c r="S57" s="133"/>
      <c r="T57" s="133"/>
      <c r="U57" s="1542"/>
      <c r="V57" s="1543"/>
      <c r="W57" s="1542"/>
      <c r="X57" s="1546"/>
      <c r="Y57" s="1542"/>
      <c r="Z57" s="1543"/>
      <c r="AA57" s="1540"/>
      <c r="AB57" s="1535"/>
      <c r="AC57" s="1540"/>
      <c r="AD57" s="1547"/>
      <c r="AE57" s="1540"/>
      <c r="AF57" s="1542"/>
      <c r="AG57" s="1542"/>
      <c r="AH57" s="1546"/>
      <c r="AI57" s="1540"/>
    </row>
    <row r="58" spans="1:35" ht="12.75">
      <c r="A58" s="131"/>
      <c r="B58" s="1425">
        <v>17</v>
      </c>
      <c r="C58" s="1426">
        <v>51</v>
      </c>
      <c r="D58" s="1425">
        <v>2.5</v>
      </c>
      <c r="E58" s="1425">
        <v>0.4</v>
      </c>
      <c r="F58" s="1425" t="s">
        <v>168</v>
      </c>
      <c r="G58" s="1425" t="s">
        <v>792</v>
      </c>
      <c r="H58" s="1425" t="s">
        <v>1041</v>
      </c>
      <c r="I58" s="1425" t="s">
        <v>691</v>
      </c>
      <c r="J58" s="1425" t="s">
        <v>398</v>
      </c>
      <c r="K58" s="1425" t="s">
        <v>1677</v>
      </c>
      <c r="L58" s="131" t="s">
        <v>308</v>
      </c>
      <c r="M58" s="1561">
        <v>1</v>
      </c>
      <c r="N58" s="1561">
        <v>1</v>
      </c>
      <c r="O58" s="1425"/>
      <c r="P58" s="1425"/>
      <c r="Q58" s="133"/>
      <c r="R58" s="133"/>
      <c r="S58" s="133"/>
      <c r="T58" s="133"/>
      <c r="U58" s="1535"/>
      <c r="V58" s="1540"/>
      <c r="W58" s="1535"/>
      <c r="X58" s="1548"/>
      <c r="Y58" s="1535"/>
      <c r="Z58" s="1540"/>
      <c r="AA58" s="1540"/>
      <c r="AB58" s="1535"/>
      <c r="AC58" s="1540"/>
      <c r="AD58" s="1547"/>
      <c r="AE58" s="1540"/>
      <c r="AF58" s="1540"/>
      <c r="AG58" s="1535"/>
      <c r="AH58" s="1548"/>
      <c r="AI58" s="1540"/>
    </row>
    <row r="59" spans="1:35" ht="12.75" hidden="1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3"/>
      <c r="N59" s="133"/>
      <c r="O59" s="133"/>
      <c r="P59" s="133"/>
      <c r="Q59" s="133"/>
      <c r="R59" s="133"/>
      <c r="S59" s="133"/>
      <c r="T59" s="133"/>
      <c r="U59" s="1535"/>
      <c r="V59" s="1540"/>
      <c r="W59" s="1535"/>
      <c r="X59" s="1548"/>
      <c r="Y59" s="1535"/>
      <c r="Z59" s="1540"/>
      <c r="AA59" s="1540"/>
      <c r="AB59" s="1535"/>
      <c r="AC59" s="1540"/>
      <c r="AD59" s="1547"/>
      <c r="AE59" s="1540"/>
      <c r="AF59" s="1540"/>
      <c r="AG59" s="1535"/>
      <c r="AH59" s="1548"/>
      <c r="AI59" s="1540"/>
    </row>
    <row r="60" spans="1:35" ht="13.5" customHeight="1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3"/>
      <c r="N60" s="133"/>
      <c r="O60" s="133"/>
      <c r="P60" s="133"/>
      <c r="Q60" s="133"/>
      <c r="R60" s="133"/>
      <c r="S60" s="133"/>
      <c r="T60" s="133"/>
      <c r="U60" s="1535"/>
      <c r="V60" s="1540"/>
      <c r="W60" s="1535"/>
      <c r="X60" s="1548"/>
      <c r="Y60" s="1535"/>
      <c r="Z60" s="1540"/>
      <c r="AA60" s="1540"/>
      <c r="AB60" s="1535"/>
      <c r="AC60" s="1540"/>
      <c r="AD60" s="1547"/>
      <c r="AE60" s="1540"/>
      <c r="AF60" s="1545"/>
      <c r="AG60" s="1544"/>
      <c r="AH60" s="1545"/>
      <c r="AI60" s="1540"/>
    </row>
    <row r="61" spans="1:35" ht="12.75">
      <c r="A61" s="135" t="s">
        <v>249</v>
      </c>
      <c r="B61" s="136"/>
      <c r="C61" s="136"/>
      <c r="D61" s="136"/>
      <c r="E61" s="1562">
        <f>E41+E42+E43+E45+E46+E47+E48+E49+E50+E51+E52+E53+E54+E55+E56+E57+E58+E59</f>
        <v>13.4</v>
      </c>
      <c r="F61" s="136"/>
      <c r="G61" s="136"/>
      <c r="H61" s="136"/>
      <c r="I61" s="136"/>
      <c r="J61" s="136"/>
      <c r="K61" s="136"/>
      <c r="L61" s="135"/>
      <c r="M61" s="1563">
        <f>M41+M42+M43+M45+M46+M47+M48+M49+M50+M51+M52+M53+M54+M55+M56+M57+M58</f>
        <v>28.099999999999998</v>
      </c>
      <c r="N61" s="1563">
        <f aca="true" t="shared" si="1" ref="N61:T61">N41+N42+N43+N45+N46+N47+N48+N49+N50+N51+N52+N53+N54+N55+N56+N57+N58</f>
        <v>28.099999999999998</v>
      </c>
      <c r="O61" s="1563">
        <f t="shared" si="1"/>
        <v>0</v>
      </c>
      <c r="P61" s="1563">
        <f t="shared" si="1"/>
        <v>0</v>
      </c>
      <c r="Q61" s="1563">
        <f t="shared" si="1"/>
        <v>0</v>
      </c>
      <c r="R61" s="1563">
        <f t="shared" si="1"/>
        <v>0</v>
      </c>
      <c r="S61" s="1563">
        <f t="shared" si="1"/>
        <v>0</v>
      </c>
      <c r="T61" s="1563">
        <f t="shared" si="1"/>
        <v>0</v>
      </c>
      <c r="U61" s="1535"/>
      <c r="V61" s="1540"/>
      <c r="W61" s="1535"/>
      <c r="X61" s="1548"/>
      <c r="Y61" s="1535"/>
      <c r="Z61" s="1540"/>
      <c r="AA61" s="1540"/>
      <c r="AB61" s="1535"/>
      <c r="AC61" s="1535"/>
      <c r="AD61" s="1548"/>
      <c r="AE61" s="1540"/>
      <c r="AF61" s="1545"/>
      <c r="AG61" s="1544"/>
      <c r="AH61" s="1545"/>
      <c r="AI61" s="1540"/>
    </row>
    <row r="62" spans="1:35" ht="12.75">
      <c r="A62" s="1564" t="s">
        <v>403</v>
      </c>
      <c r="B62" s="1427">
        <v>1</v>
      </c>
      <c r="C62" s="1427">
        <v>36</v>
      </c>
      <c r="D62" s="1428" t="s">
        <v>1682</v>
      </c>
      <c r="E62" s="1427" t="s">
        <v>1645</v>
      </c>
      <c r="F62" s="1427" t="s">
        <v>396</v>
      </c>
      <c r="G62" s="1565" t="s">
        <v>491</v>
      </c>
      <c r="H62" s="1427" t="s">
        <v>1683</v>
      </c>
      <c r="I62" s="1427" t="s">
        <v>1684</v>
      </c>
      <c r="J62" s="1427" t="s">
        <v>398</v>
      </c>
      <c r="K62" s="1427" t="s">
        <v>1685</v>
      </c>
      <c r="L62" s="1427" t="s">
        <v>1686</v>
      </c>
      <c r="M62" s="1430">
        <v>3.3</v>
      </c>
      <c r="N62" s="1566">
        <v>1.3</v>
      </c>
      <c r="O62" s="1567">
        <v>2</v>
      </c>
      <c r="P62" s="1568"/>
      <c r="Q62" s="1568"/>
      <c r="R62" s="1568"/>
      <c r="S62" s="1568"/>
      <c r="T62" s="1568"/>
      <c r="U62" s="1535"/>
      <c r="V62" s="1540"/>
      <c r="W62" s="1535"/>
      <c r="X62" s="1548"/>
      <c r="Y62" s="1535"/>
      <c r="Z62" s="1540"/>
      <c r="AA62" s="1540"/>
      <c r="AB62" s="1535"/>
      <c r="AC62" s="1535"/>
      <c r="AD62" s="1548"/>
      <c r="AE62" s="1540"/>
      <c r="AF62" s="1545"/>
      <c r="AG62" s="1544"/>
      <c r="AH62" s="1545"/>
      <c r="AI62" s="1540"/>
    </row>
    <row r="63" spans="1:35" ht="12.75">
      <c r="A63" s="1429"/>
      <c r="B63" s="1427">
        <v>2</v>
      </c>
      <c r="C63" s="1427">
        <v>61</v>
      </c>
      <c r="D63" s="1427">
        <v>1.2</v>
      </c>
      <c r="E63" s="1427" t="s">
        <v>1687</v>
      </c>
      <c r="F63" s="1427" t="s">
        <v>198</v>
      </c>
      <c r="G63" s="1565" t="s">
        <v>1688</v>
      </c>
      <c r="H63" s="1427" t="s">
        <v>1683</v>
      </c>
      <c r="I63" s="1427" t="s">
        <v>398</v>
      </c>
      <c r="J63" s="1427" t="s">
        <v>398</v>
      </c>
      <c r="K63" s="1427" t="s">
        <v>1685</v>
      </c>
      <c r="L63" s="1427" t="s">
        <v>1814</v>
      </c>
      <c r="M63" s="1430">
        <v>2.6</v>
      </c>
      <c r="N63" s="1566"/>
      <c r="O63" s="1567">
        <v>1.56</v>
      </c>
      <c r="P63" s="1567"/>
      <c r="Q63" s="1567"/>
      <c r="R63" s="1567">
        <v>1.04</v>
      </c>
      <c r="S63" s="1568"/>
      <c r="T63" s="1568"/>
      <c r="U63" s="1535"/>
      <c r="V63" s="1540"/>
      <c r="W63" s="1535"/>
      <c r="X63" s="1548"/>
      <c r="Y63" s="1535"/>
      <c r="Z63" s="1540"/>
      <c r="AA63" s="1540"/>
      <c r="AB63" s="1535"/>
      <c r="AC63" s="1535"/>
      <c r="AD63" s="1548"/>
      <c r="AE63" s="1540"/>
      <c r="AF63" s="1545"/>
      <c r="AG63" s="1544"/>
      <c r="AH63" s="1545"/>
      <c r="AI63" s="1540"/>
    </row>
    <row r="64" spans="1:35" ht="12.75">
      <c r="A64" s="1429"/>
      <c r="B64" s="1427">
        <v>3</v>
      </c>
      <c r="C64" s="1427">
        <v>61</v>
      </c>
      <c r="D64" s="1427">
        <v>1.3</v>
      </c>
      <c r="E64" s="1427" t="s">
        <v>1689</v>
      </c>
      <c r="F64" s="1427" t="s">
        <v>198</v>
      </c>
      <c r="G64" s="1565" t="s">
        <v>1688</v>
      </c>
      <c r="H64" s="1427" t="s">
        <v>1683</v>
      </c>
      <c r="I64" s="1427" t="s">
        <v>398</v>
      </c>
      <c r="J64" s="1427" t="s">
        <v>398</v>
      </c>
      <c r="K64" s="1427" t="s">
        <v>1685</v>
      </c>
      <c r="L64" s="1427" t="s">
        <v>1814</v>
      </c>
      <c r="M64" s="1430">
        <v>2.9</v>
      </c>
      <c r="N64" s="1566"/>
      <c r="O64" s="1567">
        <v>1.74</v>
      </c>
      <c r="P64" s="1567"/>
      <c r="Q64" s="1567"/>
      <c r="R64" s="1567">
        <v>1.16</v>
      </c>
      <c r="S64" s="1568"/>
      <c r="T64" s="1568"/>
      <c r="U64" s="1535"/>
      <c r="V64" s="1540"/>
      <c r="W64" s="1535"/>
      <c r="X64" s="1548"/>
      <c r="Y64" s="1535"/>
      <c r="Z64" s="1540"/>
      <c r="AA64" s="1540"/>
      <c r="AB64" s="1535"/>
      <c r="AC64" s="1535"/>
      <c r="AD64" s="1548"/>
      <c r="AE64" s="1540"/>
      <c r="AF64" s="1545"/>
      <c r="AG64" s="1544"/>
      <c r="AH64" s="1545"/>
      <c r="AI64" s="1540"/>
    </row>
    <row r="65" spans="1:35" ht="12.75">
      <c r="A65" s="1429"/>
      <c r="B65" s="1427">
        <v>4</v>
      </c>
      <c r="C65" s="1427">
        <v>61</v>
      </c>
      <c r="D65" s="1427">
        <v>1.4</v>
      </c>
      <c r="E65" s="1427" t="s">
        <v>1687</v>
      </c>
      <c r="F65" s="1427" t="s">
        <v>198</v>
      </c>
      <c r="G65" s="1565" t="s">
        <v>1688</v>
      </c>
      <c r="H65" s="1427" t="s">
        <v>1683</v>
      </c>
      <c r="I65" s="1427" t="s">
        <v>398</v>
      </c>
      <c r="J65" s="1427" t="s">
        <v>398</v>
      </c>
      <c r="K65" s="1427" t="s">
        <v>1685</v>
      </c>
      <c r="L65" s="1427" t="s">
        <v>1814</v>
      </c>
      <c r="M65" s="1430">
        <v>2.6</v>
      </c>
      <c r="N65" s="1566"/>
      <c r="O65" s="1567">
        <v>1.56</v>
      </c>
      <c r="P65" s="1567"/>
      <c r="Q65" s="1567"/>
      <c r="R65" s="1567">
        <v>1.04</v>
      </c>
      <c r="S65" s="1568"/>
      <c r="T65" s="1568"/>
      <c r="U65" s="1535"/>
      <c r="V65" s="1540"/>
      <c r="W65" s="1535"/>
      <c r="X65" s="1548"/>
      <c r="Y65" s="1535"/>
      <c r="Z65" s="1540"/>
      <c r="AA65" s="1540"/>
      <c r="AB65" s="1535"/>
      <c r="AC65" s="1535"/>
      <c r="AD65" s="1548"/>
      <c r="AE65" s="1540"/>
      <c r="AF65" s="1545"/>
      <c r="AG65" s="1544"/>
      <c r="AH65" s="1545"/>
      <c r="AI65" s="1540"/>
    </row>
    <row r="66" spans="1:35" ht="11.25" customHeight="1">
      <c r="A66" s="1429"/>
      <c r="B66" s="1427">
        <v>5</v>
      </c>
      <c r="C66" s="1427">
        <v>107</v>
      </c>
      <c r="D66" s="1430">
        <v>33.2</v>
      </c>
      <c r="E66" s="1427" t="s">
        <v>1645</v>
      </c>
      <c r="F66" s="1427" t="s">
        <v>168</v>
      </c>
      <c r="G66" s="1565" t="s">
        <v>491</v>
      </c>
      <c r="H66" s="1427" t="s">
        <v>1683</v>
      </c>
      <c r="I66" s="1427" t="s">
        <v>1691</v>
      </c>
      <c r="J66" s="1427" t="s">
        <v>398</v>
      </c>
      <c r="K66" s="1427" t="s">
        <v>1685</v>
      </c>
      <c r="L66" s="1427" t="s">
        <v>1692</v>
      </c>
      <c r="M66" s="1430">
        <v>3.3</v>
      </c>
      <c r="N66" s="1569">
        <v>2.6</v>
      </c>
      <c r="O66" s="815">
        <v>0.7</v>
      </c>
      <c r="P66" s="131"/>
      <c r="Q66" s="131"/>
      <c r="R66" s="131"/>
      <c r="S66" s="131"/>
      <c r="T66" s="131"/>
      <c r="U66" s="1535"/>
      <c r="V66" s="1540"/>
      <c r="W66" s="1535"/>
      <c r="X66" s="1548"/>
      <c r="Y66" s="1535"/>
      <c r="Z66" s="1540"/>
      <c r="AA66" s="1540"/>
      <c r="AB66" s="1535"/>
      <c r="AC66" s="1535"/>
      <c r="AD66" s="1548"/>
      <c r="AE66" s="1540"/>
      <c r="AF66" s="1540"/>
      <c r="AG66" s="1535"/>
      <c r="AH66" s="1548"/>
      <c r="AI66" s="1540"/>
    </row>
    <row r="67" spans="1:35" ht="11.25" customHeight="1">
      <c r="A67" s="135" t="s">
        <v>249</v>
      </c>
      <c r="B67" s="1431"/>
      <c r="C67" s="1431"/>
      <c r="D67" s="1431"/>
      <c r="E67" s="1570">
        <v>4.5</v>
      </c>
      <c r="F67" s="1431"/>
      <c r="G67" s="1431"/>
      <c r="H67" s="1431"/>
      <c r="I67" s="1431"/>
      <c r="J67" s="1431"/>
      <c r="K67" s="1431"/>
      <c r="L67" s="135"/>
      <c r="M67" s="1432">
        <v>14.7</v>
      </c>
      <c r="N67" s="1433">
        <f>N62+N63+N64+N65+N66</f>
        <v>3.9000000000000004</v>
      </c>
      <c r="O67" s="1433">
        <f aca="true" t="shared" si="2" ref="O67:T67">O62+O63+O64+O65+O66</f>
        <v>7.56</v>
      </c>
      <c r="P67" s="1433">
        <f t="shared" si="2"/>
        <v>0</v>
      </c>
      <c r="Q67" s="1433">
        <f t="shared" si="2"/>
        <v>0</v>
      </c>
      <c r="R67" s="1433">
        <f t="shared" si="2"/>
        <v>3.24</v>
      </c>
      <c r="S67" s="1433">
        <f t="shared" si="2"/>
        <v>0</v>
      </c>
      <c r="T67" s="1433">
        <f t="shared" si="2"/>
        <v>0</v>
      </c>
      <c r="U67" s="1535"/>
      <c r="V67" s="1540"/>
      <c r="W67" s="1535"/>
      <c r="X67" s="1548"/>
      <c r="Y67" s="1535"/>
      <c r="Z67" s="1540"/>
      <c r="AA67" s="1540"/>
      <c r="AB67" s="1535"/>
      <c r="AC67" s="1535"/>
      <c r="AD67" s="1548"/>
      <c r="AE67" s="1540"/>
      <c r="AF67" s="1540"/>
      <c r="AG67" s="1535"/>
      <c r="AH67" s="1548"/>
      <c r="AI67" s="1540"/>
    </row>
    <row r="68" spans="1:35" ht="11.25" customHeight="1">
      <c r="A68" s="135"/>
      <c r="B68" s="1431"/>
      <c r="C68" s="1431"/>
      <c r="D68" s="1431"/>
      <c r="E68" s="1570"/>
      <c r="F68" s="1431"/>
      <c r="G68" s="1431"/>
      <c r="H68" s="1431"/>
      <c r="I68" s="1431"/>
      <c r="J68" s="1431"/>
      <c r="K68" s="1431"/>
      <c r="L68" s="1431"/>
      <c r="M68" s="1431"/>
      <c r="N68" s="135"/>
      <c r="O68" s="135"/>
      <c r="P68" s="135"/>
      <c r="Q68" s="135"/>
      <c r="R68" s="135"/>
      <c r="S68" s="135"/>
      <c r="T68" s="135"/>
      <c r="U68" s="1535"/>
      <c r="V68" s="1540"/>
      <c r="W68" s="1535"/>
      <c r="X68" s="1548"/>
      <c r="Y68" s="1535"/>
      <c r="Z68" s="1540"/>
      <c r="AA68" s="1540"/>
      <c r="AB68" s="1535"/>
      <c r="AC68" s="1535"/>
      <c r="AD68" s="1548"/>
      <c r="AE68" s="1540"/>
      <c r="AF68" s="1540"/>
      <c r="AG68" s="1535"/>
      <c r="AH68" s="1548"/>
      <c r="AI68" s="1540"/>
    </row>
    <row r="69" spans="1:35" ht="12.75">
      <c r="A69" s="1559" t="s">
        <v>404</v>
      </c>
      <c r="B69" s="811">
        <v>1</v>
      </c>
      <c r="C69" s="812" t="s">
        <v>364</v>
      </c>
      <c r="D69" s="811" t="s">
        <v>277</v>
      </c>
      <c r="E69" s="811" t="s">
        <v>1214</v>
      </c>
      <c r="F69" s="811" t="s">
        <v>168</v>
      </c>
      <c r="G69" s="811" t="s">
        <v>491</v>
      </c>
      <c r="H69" s="811" t="s">
        <v>1322</v>
      </c>
      <c r="I69" s="811" t="s">
        <v>401</v>
      </c>
      <c r="J69" s="811" t="s">
        <v>398</v>
      </c>
      <c r="K69" s="811" t="s">
        <v>363</v>
      </c>
      <c r="L69" s="811" t="s">
        <v>308</v>
      </c>
      <c r="M69" s="1571">
        <v>2</v>
      </c>
      <c r="N69" s="1571">
        <v>2</v>
      </c>
      <c r="O69" s="813"/>
      <c r="P69" s="133"/>
      <c r="Q69" s="133"/>
      <c r="R69" s="131"/>
      <c r="S69" s="131"/>
      <c r="T69" s="131"/>
      <c r="U69" s="1535"/>
      <c r="V69" s="1540"/>
      <c r="W69" s="1535"/>
      <c r="X69" s="1548"/>
      <c r="Y69" s="1535"/>
      <c r="Z69" s="1540"/>
      <c r="AA69" s="1540"/>
      <c r="AB69" s="1535"/>
      <c r="AC69" s="1535"/>
      <c r="AD69" s="1548"/>
      <c r="AE69" s="1540"/>
      <c r="AF69" s="1542"/>
      <c r="AG69" s="1542"/>
      <c r="AH69" s="1546"/>
      <c r="AI69" s="1540"/>
    </row>
    <row r="70" spans="1:35" ht="12.75" customHeight="1">
      <c r="A70" s="135"/>
      <c r="B70" s="811" t="s">
        <v>306</v>
      </c>
      <c r="C70" s="812" t="s">
        <v>375</v>
      </c>
      <c r="D70" s="811" t="s">
        <v>1693</v>
      </c>
      <c r="E70" s="811" t="s">
        <v>180</v>
      </c>
      <c r="F70" s="811" t="s">
        <v>168</v>
      </c>
      <c r="G70" s="811" t="s">
        <v>491</v>
      </c>
      <c r="H70" s="811" t="s">
        <v>1322</v>
      </c>
      <c r="I70" s="811" t="s">
        <v>401</v>
      </c>
      <c r="J70" s="811" t="s">
        <v>398</v>
      </c>
      <c r="K70" s="811" t="s">
        <v>363</v>
      </c>
      <c r="L70" s="811" t="s">
        <v>308</v>
      </c>
      <c r="M70" s="1571">
        <v>3.33</v>
      </c>
      <c r="N70" s="1571">
        <v>3.33</v>
      </c>
      <c r="O70" s="813"/>
      <c r="P70" s="133"/>
      <c r="Q70" s="133"/>
      <c r="R70" s="131"/>
      <c r="S70" s="131"/>
      <c r="T70" s="131"/>
      <c r="U70" s="1535"/>
      <c r="V70" s="1540"/>
      <c r="W70" s="1535"/>
      <c r="X70" s="1548"/>
      <c r="Y70" s="1535"/>
      <c r="Z70" s="1540"/>
      <c r="AA70" s="1540"/>
      <c r="AB70" s="1535"/>
      <c r="AC70" s="1535"/>
      <c r="AD70" s="1548"/>
      <c r="AE70" s="1540"/>
      <c r="AF70" s="1540"/>
      <c r="AG70" s="1535"/>
      <c r="AH70" s="1548"/>
      <c r="AI70" s="1540"/>
    </row>
    <row r="71" spans="1:35" ht="12.75">
      <c r="A71" s="135"/>
      <c r="B71" s="811" t="s">
        <v>273</v>
      </c>
      <c r="C71" s="812" t="s">
        <v>1436</v>
      </c>
      <c r="D71" s="811" t="s">
        <v>1694</v>
      </c>
      <c r="E71" s="811" t="s">
        <v>926</v>
      </c>
      <c r="F71" s="811" t="s">
        <v>168</v>
      </c>
      <c r="G71" s="811" t="s">
        <v>491</v>
      </c>
      <c r="H71" s="811" t="s">
        <v>1322</v>
      </c>
      <c r="I71" s="811" t="s">
        <v>401</v>
      </c>
      <c r="J71" s="811" t="s">
        <v>398</v>
      </c>
      <c r="K71" s="811" t="s">
        <v>363</v>
      </c>
      <c r="L71" s="811" t="s">
        <v>308</v>
      </c>
      <c r="M71" s="1571">
        <v>1.33</v>
      </c>
      <c r="N71" s="1571">
        <v>1.33</v>
      </c>
      <c r="O71" s="813"/>
      <c r="P71" s="133"/>
      <c r="Q71" s="133"/>
      <c r="R71" s="131"/>
      <c r="S71" s="131"/>
      <c r="T71" s="131"/>
      <c r="U71" s="1535"/>
      <c r="V71" s="1540"/>
      <c r="W71" s="1535"/>
      <c r="X71" s="1548"/>
      <c r="Y71" s="1535"/>
      <c r="Z71" s="1540"/>
      <c r="AA71" s="1540"/>
      <c r="AB71" s="1535"/>
      <c r="AC71" s="1535"/>
      <c r="AD71" s="1548"/>
      <c r="AE71" s="1540"/>
      <c r="AF71" s="1542"/>
      <c r="AG71" s="1542"/>
      <c r="AH71" s="1542"/>
      <c r="AI71" s="1540"/>
    </row>
    <row r="72" spans="1:35" ht="12.75">
      <c r="A72" s="131"/>
      <c r="B72" s="811" t="s">
        <v>365</v>
      </c>
      <c r="C72" s="812" t="s">
        <v>819</v>
      </c>
      <c r="D72" s="811" t="s">
        <v>1695</v>
      </c>
      <c r="E72" s="811" t="s">
        <v>918</v>
      </c>
      <c r="F72" s="811" t="s">
        <v>168</v>
      </c>
      <c r="G72" s="811" t="s">
        <v>491</v>
      </c>
      <c r="H72" s="811" t="s">
        <v>1322</v>
      </c>
      <c r="I72" s="811" t="s">
        <v>398</v>
      </c>
      <c r="J72" s="811" t="s">
        <v>398</v>
      </c>
      <c r="K72" s="811" t="s">
        <v>363</v>
      </c>
      <c r="L72" s="811" t="s">
        <v>308</v>
      </c>
      <c r="M72" s="1571">
        <v>1.8</v>
      </c>
      <c r="N72" s="1571">
        <v>1.8</v>
      </c>
      <c r="O72" s="813"/>
      <c r="P72" s="133"/>
      <c r="Q72" s="133"/>
      <c r="R72" s="131"/>
      <c r="S72" s="131"/>
      <c r="T72" s="131"/>
      <c r="U72" s="1535"/>
      <c r="V72" s="1540"/>
      <c r="W72" s="1535"/>
      <c r="X72" s="1548"/>
      <c r="Y72" s="1535"/>
      <c r="Z72" s="1540"/>
      <c r="AA72" s="1540"/>
      <c r="AB72" s="1535"/>
      <c r="AC72" s="1535"/>
      <c r="AD72" s="1548"/>
      <c r="AE72" s="1540"/>
      <c r="AF72" s="1540"/>
      <c r="AG72" s="1540"/>
      <c r="AH72" s="1540"/>
      <c r="AI72" s="1540"/>
    </row>
    <row r="73" spans="1:35" ht="14.25" customHeight="1">
      <c r="A73" s="131"/>
      <c r="B73" s="811" t="s">
        <v>361</v>
      </c>
      <c r="C73" s="812" t="s">
        <v>1696</v>
      </c>
      <c r="D73" s="811" t="s">
        <v>1694</v>
      </c>
      <c r="E73" s="811" t="s">
        <v>919</v>
      </c>
      <c r="F73" s="811" t="s">
        <v>168</v>
      </c>
      <c r="G73" s="811" t="s">
        <v>491</v>
      </c>
      <c r="H73" s="811" t="s">
        <v>1322</v>
      </c>
      <c r="I73" s="811" t="s">
        <v>921</v>
      </c>
      <c r="J73" s="811" t="s">
        <v>398</v>
      </c>
      <c r="K73" s="811" t="s">
        <v>363</v>
      </c>
      <c r="L73" s="811" t="s">
        <v>308</v>
      </c>
      <c r="M73" s="1571">
        <v>3</v>
      </c>
      <c r="N73" s="1571">
        <v>3</v>
      </c>
      <c r="O73" s="813"/>
      <c r="P73" s="133"/>
      <c r="Q73" s="133"/>
      <c r="R73" s="131"/>
      <c r="S73" s="131"/>
      <c r="T73" s="131"/>
      <c r="U73" s="1535"/>
      <c r="V73" s="1540"/>
      <c r="W73" s="1535"/>
      <c r="X73" s="1548"/>
      <c r="Y73" s="1535"/>
      <c r="Z73" s="1540"/>
      <c r="AA73" s="1540"/>
      <c r="AB73" s="1535"/>
      <c r="AC73" s="1535"/>
      <c r="AD73" s="1548"/>
      <c r="AE73" s="1540"/>
      <c r="AF73" s="1545"/>
      <c r="AG73" s="1544"/>
      <c r="AH73" s="1545"/>
      <c r="AI73" s="1540"/>
    </row>
    <row r="74" spans="1:35" ht="12.75">
      <c r="A74" s="131"/>
      <c r="B74" s="811" t="s">
        <v>310</v>
      </c>
      <c r="C74" s="812" t="s">
        <v>927</v>
      </c>
      <c r="D74" s="811" t="s">
        <v>1697</v>
      </c>
      <c r="E74" s="811" t="s">
        <v>919</v>
      </c>
      <c r="F74" s="811" t="s">
        <v>168</v>
      </c>
      <c r="G74" s="811" t="s">
        <v>491</v>
      </c>
      <c r="H74" s="811" t="s">
        <v>1322</v>
      </c>
      <c r="I74" s="811" t="s">
        <v>401</v>
      </c>
      <c r="J74" s="811" t="s">
        <v>398</v>
      </c>
      <c r="K74" s="811" t="s">
        <v>363</v>
      </c>
      <c r="L74" s="811" t="s">
        <v>308</v>
      </c>
      <c r="M74" s="1571">
        <v>3</v>
      </c>
      <c r="N74" s="1571">
        <v>3</v>
      </c>
      <c r="O74" s="813"/>
      <c r="P74" s="133"/>
      <c r="Q74" s="133"/>
      <c r="R74" s="131"/>
      <c r="S74" s="131"/>
      <c r="T74" s="131"/>
      <c r="U74" s="1535"/>
      <c r="V74" s="1540"/>
      <c r="W74" s="1535"/>
      <c r="X74" s="1548"/>
      <c r="Y74" s="1535"/>
      <c r="Z74" s="1540"/>
      <c r="AA74" s="1540"/>
      <c r="AB74" s="1535"/>
      <c r="AC74" s="1535"/>
      <c r="AD74" s="1548"/>
      <c r="AE74" s="1540"/>
      <c r="AF74" s="1540"/>
      <c r="AG74" s="1535"/>
      <c r="AH74" s="1548"/>
      <c r="AI74" s="1540"/>
    </row>
    <row r="75" spans="1:35" ht="12.75">
      <c r="A75" s="131"/>
      <c r="B75" s="811" t="s">
        <v>359</v>
      </c>
      <c r="C75" s="812" t="s">
        <v>1698</v>
      </c>
      <c r="D75" s="811" t="s">
        <v>1699</v>
      </c>
      <c r="E75" s="811" t="s">
        <v>924</v>
      </c>
      <c r="F75" s="811" t="s">
        <v>168</v>
      </c>
      <c r="G75" s="811" t="s">
        <v>491</v>
      </c>
      <c r="H75" s="811" t="s">
        <v>1322</v>
      </c>
      <c r="I75" s="811" t="s">
        <v>401</v>
      </c>
      <c r="J75" s="811" t="s">
        <v>398</v>
      </c>
      <c r="K75" s="811" t="s">
        <v>363</v>
      </c>
      <c r="L75" s="811" t="s">
        <v>308</v>
      </c>
      <c r="M75" s="1571">
        <v>3.33</v>
      </c>
      <c r="N75" s="1571">
        <v>3.33</v>
      </c>
      <c r="O75" s="813"/>
      <c r="P75" s="133"/>
      <c r="Q75" s="133"/>
      <c r="R75" s="131"/>
      <c r="S75" s="131"/>
      <c r="T75" s="131"/>
      <c r="U75" s="1535"/>
      <c r="V75" s="1540"/>
      <c r="W75" s="1535"/>
      <c r="X75" s="1548"/>
      <c r="Y75" s="1535"/>
      <c r="Z75" s="1540"/>
      <c r="AA75" s="1540"/>
      <c r="AB75" s="1535"/>
      <c r="AC75" s="1535"/>
      <c r="AD75" s="1548"/>
      <c r="AE75" s="1540"/>
      <c r="AF75" s="1560"/>
      <c r="AG75" s="1535"/>
      <c r="AH75" s="1548"/>
      <c r="AI75" s="1540"/>
    </row>
    <row r="76" spans="1:35" ht="15">
      <c r="A76" s="131"/>
      <c r="B76" s="811" t="s">
        <v>297</v>
      </c>
      <c r="C76" s="812" t="s">
        <v>1698</v>
      </c>
      <c r="D76" s="811" t="s">
        <v>1700</v>
      </c>
      <c r="E76" s="811" t="s">
        <v>919</v>
      </c>
      <c r="F76" s="811" t="s">
        <v>168</v>
      </c>
      <c r="G76" s="811" t="s">
        <v>491</v>
      </c>
      <c r="H76" s="811" t="s">
        <v>1322</v>
      </c>
      <c r="I76" s="811" t="s">
        <v>398</v>
      </c>
      <c r="J76" s="811" t="s">
        <v>398</v>
      </c>
      <c r="K76" s="811" t="s">
        <v>363</v>
      </c>
      <c r="L76" s="811" t="s">
        <v>308</v>
      </c>
      <c r="M76" s="1571">
        <v>3</v>
      </c>
      <c r="N76" s="1571">
        <v>3</v>
      </c>
      <c r="O76" s="813"/>
      <c r="P76" s="133"/>
      <c r="Q76" s="133"/>
      <c r="R76" s="131"/>
      <c r="S76" s="131"/>
      <c r="T76" s="131"/>
      <c r="U76" s="1535"/>
      <c r="V76" s="339"/>
      <c r="W76" s="1542"/>
      <c r="X76" s="1546"/>
      <c r="Y76" s="1542"/>
      <c r="Z76" s="1542"/>
      <c r="AA76" s="1542"/>
      <c r="AB76" s="339"/>
      <c r="AC76" s="1542"/>
      <c r="AD76" s="1546"/>
      <c r="AE76" s="1540"/>
      <c r="AF76" s="1540"/>
      <c r="AG76" s="1535"/>
      <c r="AH76" s="1548"/>
      <c r="AI76" s="1540"/>
    </row>
    <row r="77" spans="1:35" ht="12.75">
      <c r="A77" s="131"/>
      <c r="B77" s="811" t="s">
        <v>367</v>
      </c>
      <c r="C77" s="812" t="s">
        <v>1698</v>
      </c>
      <c r="D77" s="811" t="s">
        <v>1701</v>
      </c>
      <c r="E77" s="811" t="s">
        <v>180</v>
      </c>
      <c r="F77" s="811" t="s">
        <v>168</v>
      </c>
      <c r="G77" s="811" t="s">
        <v>491</v>
      </c>
      <c r="H77" s="811" t="s">
        <v>1322</v>
      </c>
      <c r="I77" s="811" t="s">
        <v>398</v>
      </c>
      <c r="J77" s="811" t="s">
        <v>398</v>
      </c>
      <c r="K77" s="811" t="s">
        <v>363</v>
      </c>
      <c r="L77" s="811" t="s">
        <v>308</v>
      </c>
      <c r="M77" s="1571">
        <v>2.2</v>
      </c>
      <c r="N77" s="1571">
        <v>2.2</v>
      </c>
      <c r="O77" s="813"/>
      <c r="P77" s="133"/>
      <c r="Q77" s="133"/>
      <c r="R77" s="131"/>
      <c r="S77" s="131"/>
      <c r="T77" s="131"/>
      <c r="U77" s="1535"/>
      <c r="V77" s="1540"/>
      <c r="W77" s="1535"/>
      <c r="X77" s="1548"/>
      <c r="Y77" s="1535"/>
      <c r="Z77" s="1540"/>
      <c r="AA77" s="1540"/>
      <c r="AB77" s="1535"/>
      <c r="AC77" s="1535"/>
      <c r="AD77" s="1548"/>
      <c r="AE77" s="1540"/>
      <c r="AF77" s="1540"/>
      <c r="AG77" s="1535"/>
      <c r="AH77" s="1548"/>
      <c r="AI77" s="1540"/>
    </row>
    <row r="78" spans="1:35" ht="12.75">
      <c r="A78" s="131"/>
      <c r="B78" s="811" t="s">
        <v>272</v>
      </c>
      <c r="C78" s="812" t="s">
        <v>1442</v>
      </c>
      <c r="D78" s="811" t="s">
        <v>636</v>
      </c>
      <c r="E78" s="811" t="s">
        <v>180</v>
      </c>
      <c r="F78" s="811" t="s">
        <v>168</v>
      </c>
      <c r="G78" s="811" t="s">
        <v>491</v>
      </c>
      <c r="H78" s="811" t="s">
        <v>1322</v>
      </c>
      <c r="I78" s="811" t="s">
        <v>398</v>
      </c>
      <c r="J78" s="811" t="s">
        <v>398</v>
      </c>
      <c r="K78" s="811" t="s">
        <v>363</v>
      </c>
      <c r="L78" s="811" t="s">
        <v>308</v>
      </c>
      <c r="M78" s="1571">
        <v>1.6</v>
      </c>
      <c r="N78" s="1571">
        <v>1.6</v>
      </c>
      <c r="O78" s="813"/>
      <c r="P78" s="133"/>
      <c r="Q78" s="133"/>
      <c r="R78" s="131"/>
      <c r="S78" s="131"/>
      <c r="T78" s="131"/>
      <c r="U78" s="1535"/>
      <c r="V78" s="1540"/>
      <c r="W78" s="1535"/>
      <c r="X78" s="1548"/>
      <c r="Y78" s="1535"/>
      <c r="Z78" s="1540"/>
      <c r="AA78" s="1540"/>
      <c r="AB78" s="1535"/>
      <c r="AC78" s="1535"/>
      <c r="AD78" s="1548"/>
      <c r="AE78" s="1540"/>
      <c r="AF78" s="1540"/>
      <c r="AG78" s="1535"/>
      <c r="AH78" s="1548"/>
      <c r="AI78" s="1540"/>
    </row>
    <row r="79" spans="1:35" ht="12.75" customHeight="1">
      <c r="A79" s="131"/>
      <c r="B79" s="811" t="s">
        <v>280</v>
      </c>
      <c r="C79" s="812" t="s">
        <v>1702</v>
      </c>
      <c r="D79" s="811" t="s">
        <v>949</v>
      </c>
      <c r="E79" s="811" t="s">
        <v>918</v>
      </c>
      <c r="F79" s="811" t="s">
        <v>168</v>
      </c>
      <c r="G79" s="811" t="s">
        <v>491</v>
      </c>
      <c r="H79" s="811" t="s">
        <v>1322</v>
      </c>
      <c r="I79" s="811" t="s">
        <v>398</v>
      </c>
      <c r="J79" s="811" t="s">
        <v>398</v>
      </c>
      <c r="K79" s="811" t="s">
        <v>363</v>
      </c>
      <c r="L79" s="811" t="s">
        <v>308</v>
      </c>
      <c r="M79" s="1571">
        <v>1.44</v>
      </c>
      <c r="N79" s="1571">
        <v>1.44</v>
      </c>
      <c r="O79" s="813"/>
      <c r="P79" s="133"/>
      <c r="Q79" s="133"/>
      <c r="R79" s="131"/>
      <c r="S79" s="131"/>
      <c r="T79" s="131"/>
      <c r="U79" s="1535"/>
      <c r="V79" s="1540"/>
      <c r="W79" s="1535"/>
      <c r="X79" s="1548"/>
      <c r="Y79" s="1535"/>
      <c r="Z79" s="1540"/>
      <c r="AA79" s="1540"/>
      <c r="AB79" s="1535"/>
      <c r="AC79" s="1535"/>
      <c r="AD79" s="1548"/>
      <c r="AE79" s="1540"/>
      <c r="AF79" s="1540"/>
      <c r="AG79" s="1572"/>
      <c r="AH79" s="1573"/>
      <c r="AI79" s="1540"/>
    </row>
    <row r="80" spans="1:35" ht="12.75" customHeight="1">
      <c r="A80" s="135"/>
      <c r="B80" s="811"/>
      <c r="C80" s="812"/>
      <c r="D80" s="811"/>
      <c r="E80" s="811"/>
      <c r="F80" s="811"/>
      <c r="G80" s="811"/>
      <c r="H80" s="811"/>
      <c r="I80" s="811"/>
      <c r="J80" s="811"/>
      <c r="K80" s="811"/>
      <c r="L80" s="131"/>
      <c r="M80" s="1571"/>
      <c r="N80" s="1571"/>
      <c r="O80" s="813"/>
      <c r="P80" s="1574"/>
      <c r="Q80" s="1574"/>
      <c r="R80" s="135"/>
      <c r="S80" s="135"/>
      <c r="T80" s="135"/>
      <c r="U80" s="1535"/>
      <c r="V80" s="1540"/>
      <c r="W80" s="1535"/>
      <c r="X80" s="1548"/>
      <c r="Y80" s="1535"/>
      <c r="Z80" s="1540"/>
      <c r="AA80" s="1540"/>
      <c r="AB80" s="1535"/>
      <c r="AC80" s="1535"/>
      <c r="AD80" s="1548"/>
      <c r="AE80" s="1540"/>
      <c r="AF80" s="1575"/>
      <c r="AG80" s="1575"/>
      <c r="AH80" s="1576"/>
      <c r="AI80" s="1540"/>
    </row>
    <row r="81" spans="1:35" ht="12.75">
      <c r="A81" s="135" t="s">
        <v>249</v>
      </c>
      <c r="B81" s="811"/>
      <c r="C81" s="812"/>
      <c r="D81" s="811"/>
      <c r="E81" s="1434">
        <f>E69+E70+E71+E72+E73+E74+E75+E76+E77+E78+E79+E80</f>
        <v>9.3</v>
      </c>
      <c r="F81" s="1435"/>
      <c r="G81" s="1435"/>
      <c r="H81" s="1435"/>
      <c r="I81" s="1435"/>
      <c r="J81" s="1435"/>
      <c r="K81" s="1435"/>
      <c r="L81" s="1435"/>
      <c r="M81" s="1436">
        <f>M69+M70+M71+M72+M73+M74+M75+M76+M77+M78+M79+M80</f>
        <v>26.03</v>
      </c>
      <c r="N81" s="1436">
        <f aca="true" t="shared" si="3" ref="N81:T81">N69+N70+N71+N72+N73+N74+N75+N76+N77+N78+N79+N80</f>
        <v>26.03</v>
      </c>
      <c r="O81" s="1434">
        <f t="shared" si="3"/>
        <v>0</v>
      </c>
      <c r="P81" s="1434">
        <f t="shared" si="3"/>
        <v>0</v>
      </c>
      <c r="Q81" s="1434">
        <f t="shared" si="3"/>
        <v>0</v>
      </c>
      <c r="R81" s="1434">
        <f t="shared" si="3"/>
        <v>0</v>
      </c>
      <c r="S81" s="1434">
        <f t="shared" si="3"/>
        <v>0</v>
      </c>
      <c r="T81" s="1434">
        <f t="shared" si="3"/>
        <v>0</v>
      </c>
      <c r="U81" s="1535"/>
      <c r="V81" s="1540"/>
      <c r="W81" s="1535"/>
      <c r="X81" s="1548"/>
      <c r="Y81" s="1535"/>
      <c r="Z81" s="1540"/>
      <c r="AA81" s="1540"/>
      <c r="AB81" s="1535"/>
      <c r="AC81" s="1535"/>
      <c r="AD81" s="1548"/>
      <c r="AE81" s="1540"/>
      <c r="AF81" s="1542"/>
      <c r="AG81" s="1542"/>
      <c r="AH81" s="1542"/>
      <c r="AI81" s="1540"/>
    </row>
    <row r="82" spans="1:35" ht="11.25" customHeight="1">
      <c r="A82" s="135"/>
      <c r="B82" s="811"/>
      <c r="C82" s="812"/>
      <c r="D82" s="811"/>
      <c r="E82" s="811"/>
      <c r="F82" s="811"/>
      <c r="G82" s="811"/>
      <c r="H82" s="811"/>
      <c r="I82" s="811"/>
      <c r="J82" s="811"/>
      <c r="K82" s="811"/>
      <c r="L82" s="811"/>
      <c r="M82" s="811"/>
      <c r="N82" s="811"/>
      <c r="O82" s="811"/>
      <c r="P82" s="135"/>
      <c r="Q82" s="135"/>
      <c r="R82" s="135"/>
      <c r="S82" s="135"/>
      <c r="T82" s="135"/>
      <c r="U82" s="1535"/>
      <c r="V82" s="1540"/>
      <c r="W82" s="1535"/>
      <c r="X82" s="1548"/>
      <c r="Y82" s="1535"/>
      <c r="Z82" s="1540"/>
      <c r="AA82" s="1540"/>
      <c r="AB82" s="1535"/>
      <c r="AC82" s="1535"/>
      <c r="AD82" s="1548"/>
      <c r="AE82" s="1540"/>
      <c r="AF82" s="1542"/>
      <c r="AG82" s="1542"/>
      <c r="AH82" s="1542"/>
      <c r="AI82" s="1540"/>
    </row>
    <row r="83" spans="1:35" ht="13.5">
      <c r="A83" s="1559" t="s">
        <v>405</v>
      </c>
      <c r="B83" s="1565">
        <v>1</v>
      </c>
      <c r="C83" s="1565">
        <v>31</v>
      </c>
      <c r="D83" s="1565" t="s">
        <v>892</v>
      </c>
      <c r="E83" s="1565">
        <v>1</v>
      </c>
      <c r="F83" s="1565" t="s">
        <v>1703</v>
      </c>
      <c r="G83" s="1565" t="s">
        <v>491</v>
      </c>
      <c r="H83" s="1565" t="s">
        <v>917</v>
      </c>
      <c r="I83" s="1565" t="s">
        <v>790</v>
      </c>
      <c r="J83" s="1565" t="s">
        <v>398</v>
      </c>
      <c r="K83" s="1565" t="s">
        <v>1685</v>
      </c>
      <c r="L83" s="1565" t="s">
        <v>791</v>
      </c>
      <c r="M83" s="1577">
        <v>3.333</v>
      </c>
      <c r="N83" s="1577">
        <v>2.666</v>
      </c>
      <c r="O83" s="1577">
        <v>0.667</v>
      </c>
      <c r="P83" s="1577"/>
      <c r="Q83" s="1578"/>
      <c r="R83" s="135"/>
      <c r="S83" s="135"/>
      <c r="T83" s="135"/>
      <c r="U83" s="1535"/>
      <c r="V83" s="1540"/>
      <c r="W83" s="1540"/>
      <c r="X83" s="1540"/>
      <c r="Y83" s="1540"/>
      <c r="Z83" s="1540"/>
      <c r="AA83" s="1540"/>
      <c r="AB83" s="1540"/>
      <c r="AC83" s="1535"/>
      <c r="AD83" s="1548"/>
      <c r="AE83" s="1540"/>
      <c r="AF83" s="1540"/>
      <c r="AG83" s="1540"/>
      <c r="AH83" s="1540"/>
      <c r="AI83" s="1540"/>
    </row>
    <row r="84" spans="1:35" ht="13.5">
      <c r="A84" s="135"/>
      <c r="B84" s="1565">
        <v>2</v>
      </c>
      <c r="C84" s="1565">
        <v>4</v>
      </c>
      <c r="D84" s="1565" t="s">
        <v>1704</v>
      </c>
      <c r="E84" s="1565">
        <v>1</v>
      </c>
      <c r="F84" s="1565" t="s">
        <v>1705</v>
      </c>
      <c r="G84" s="1565" t="s">
        <v>792</v>
      </c>
      <c r="H84" s="1565" t="s">
        <v>917</v>
      </c>
      <c r="I84" s="1565" t="s">
        <v>790</v>
      </c>
      <c r="J84" s="1565" t="s">
        <v>398</v>
      </c>
      <c r="K84" s="1565" t="s">
        <v>1685</v>
      </c>
      <c r="L84" s="131" t="s">
        <v>308</v>
      </c>
      <c r="M84" s="1577">
        <v>3.333</v>
      </c>
      <c r="N84" s="1577">
        <v>3.33</v>
      </c>
      <c r="O84" s="1577"/>
      <c r="P84" s="1577"/>
      <c r="Q84" s="1578"/>
      <c r="R84" s="135"/>
      <c r="S84" s="135"/>
      <c r="T84" s="135"/>
      <c r="U84" s="1535"/>
      <c r="V84" s="1540"/>
      <c r="W84" s="1540"/>
      <c r="X84" s="1540"/>
      <c r="Y84" s="1540"/>
      <c r="Z84" s="1540"/>
      <c r="AA84" s="1540"/>
      <c r="AB84" s="1540"/>
      <c r="AC84" s="1535"/>
      <c r="AD84" s="1548"/>
      <c r="AE84" s="1540"/>
      <c r="AF84" s="1545"/>
      <c r="AG84" s="1544"/>
      <c r="AH84" s="1545"/>
      <c r="AI84" s="1540"/>
    </row>
    <row r="85" spans="1:35" ht="13.5">
      <c r="A85" s="135"/>
      <c r="B85" s="1565">
        <v>3</v>
      </c>
      <c r="C85" s="1565">
        <v>40</v>
      </c>
      <c r="D85" s="1565" t="s">
        <v>1212</v>
      </c>
      <c r="E85" s="1565">
        <v>0.8</v>
      </c>
      <c r="F85" s="1565" t="s">
        <v>1705</v>
      </c>
      <c r="G85" s="1565" t="s">
        <v>792</v>
      </c>
      <c r="H85" s="1565" t="s">
        <v>917</v>
      </c>
      <c r="I85" s="1565" t="s">
        <v>790</v>
      </c>
      <c r="J85" s="1565" t="s">
        <v>398</v>
      </c>
      <c r="K85" s="1565" t="s">
        <v>1706</v>
      </c>
      <c r="L85" s="131" t="s">
        <v>308</v>
      </c>
      <c r="M85" s="1577">
        <v>2</v>
      </c>
      <c r="N85" s="1577">
        <v>2</v>
      </c>
      <c r="O85" s="1577"/>
      <c r="P85" s="1577"/>
      <c r="Q85" s="1578"/>
      <c r="R85" s="135"/>
      <c r="S85" s="135"/>
      <c r="T85" s="135"/>
      <c r="U85" s="1535"/>
      <c r="V85" s="1540"/>
      <c r="W85" s="1535"/>
      <c r="X85" s="1548"/>
      <c r="Y85" s="1535"/>
      <c r="Z85" s="1540"/>
      <c r="AA85" s="1540"/>
      <c r="AB85" s="1535"/>
      <c r="AC85" s="1535"/>
      <c r="AD85" s="1548"/>
      <c r="AE85" s="1540"/>
      <c r="AF85" s="1540"/>
      <c r="AG85" s="1535"/>
      <c r="AH85" s="1548"/>
      <c r="AI85" s="1540"/>
    </row>
    <row r="86" spans="1:35" ht="13.5">
      <c r="A86" s="131"/>
      <c r="B86" s="1565">
        <v>4</v>
      </c>
      <c r="C86" s="1565">
        <v>19</v>
      </c>
      <c r="D86" s="1565" t="s">
        <v>1707</v>
      </c>
      <c r="E86" s="1565">
        <v>0.9</v>
      </c>
      <c r="F86" s="1565" t="s">
        <v>1703</v>
      </c>
      <c r="G86" s="1565" t="s">
        <v>491</v>
      </c>
      <c r="H86" s="1565" t="s">
        <v>917</v>
      </c>
      <c r="I86" s="1565" t="s">
        <v>790</v>
      </c>
      <c r="J86" s="1565" t="s">
        <v>398</v>
      </c>
      <c r="K86" s="1565" t="s">
        <v>1685</v>
      </c>
      <c r="L86" s="1565" t="s">
        <v>791</v>
      </c>
      <c r="M86" s="1577">
        <v>3</v>
      </c>
      <c r="N86" s="1577">
        <v>2.4</v>
      </c>
      <c r="O86" s="1577">
        <v>0.6</v>
      </c>
      <c r="P86" s="1577"/>
      <c r="Q86" s="1578"/>
      <c r="R86" s="135"/>
      <c r="S86" s="135"/>
      <c r="T86" s="135"/>
      <c r="U86" s="1535"/>
      <c r="V86" s="1540"/>
      <c r="W86" s="1535"/>
      <c r="X86" s="1548"/>
      <c r="Y86" s="1535"/>
      <c r="Z86" s="1540"/>
      <c r="AA86" s="1540"/>
      <c r="AB86" s="1535"/>
      <c r="AC86" s="1535"/>
      <c r="AD86" s="1548"/>
      <c r="AE86" s="1540"/>
      <c r="AF86" s="1560"/>
      <c r="AG86" s="1535"/>
      <c r="AH86" s="1548"/>
      <c r="AI86" s="1540"/>
    </row>
    <row r="87" spans="1:35" ht="12.75">
      <c r="A87" s="1553">
        <v>1</v>
      </c>
      <c r="B87" s="1553">
        <v>2</v>
      </c>
      <c r="C87" s="1553">
        <v>3</v>
      </c>
      <c r="D87" s="1553">
        <v>4</v>
      </c>
      <c r="E87" s="131">
        <v>5</v>
      </c>
      <c r="F87" s="131">
        <v>6</v>
      </c>
      <c r="G87" s="131">
        <v>7</v>
      </c>
      <c r="H87" s="131">
        <v>8</v>
      </c>
      <c r="I87" s="131">
        <v>9</v>
      </c>
      <c r="J87" s="131">
        <v>10</v>
      </c>
      <c r="K87" s="131">
        <v>11</v>
      </c>
      <c r="L87" s="131">
        <v>12</v>
      </c>
      <c r="M87" s="131">
        <v>13</v>
      </c>
      <c r="N87" s="131">
        <v>14</v>
      </c>
      <c r="O87" s="131">
        <v>15</v>
      </c>
      <c r="P87" s="131">
        <v>16</v>
      </c>
      <c r="Q87" s="131">
        <v>17</v>
      </c>
      <c r="R87" s="131">
        <v>18</v>
      </c>
      <c r="S87" s="131">
        <v>18</v>
      </c>
      <c r="T87" s="131">
        <v>19</v>
      </c>
      <c r="U87" s="1535"/>
      <c r="V87" s="1540"/>
      <c r="W87" s="1535"/>
      <c r="X87" s="1548"/>
      <c r="Y87" s="1535"/>
      <c r="Z87" s="1540"/>
      <c r="AA87" s="1540"/>
      <c r="AB87" s="1535"/>
      <c r="AC87" s="1535"/>
      <c r="AD87" s="1548"/>
      <c r="AE87" s="1540"/>
      <c r="AF87" s="1560"/>
      <c r="AG87" s="1535"/>
      <c r="AH87" s="1548"/>
      <c r="AI87" s="1540"/>
    </row>
    <row r="88" spans="1:35" ht="13.5">
      <c r="A88" s="131"/>
      <c r="B88" s="1565">
        <v>5</v>
      </c>
      <c r="C88" s="1565">
        <v>11</v>
      </c>
      <c r="D88" s="1565" t="s">
        <v>318</v>
      </c>
      <c r="E88" s="1565">
        <v>0.5</v>
      </c>
      <c r="F88" s="1565" t="s">
        <v>1703</v>
      </c>
      <c r="G88" s="1565" t="s">
        <v>491</v>
      </c>
      <c r="H88" s="1565" t="s">
        <v>917</v>
      </c>
      <c r="I88" s="1565" t="s">
        <v>790</v>
      </c>
      <c r="J88" s="1565" t="s">
        <v>398</v>
      </c>
      <c r="K88" s="1565" t="s">
        <v>1706</v>
      </c>
      <c r="L88" s="1565" t="s">
        <v>791</v>
      </c>
      <c r="M88" s="1577">
        <v>1.25</v>
      </c>
      <c r="N88" s="1577">
        <v>1</v>
      </c>
      <c r="O88" s="1577">
        <v>0.25</v>
      </c>
      <c r="P88" s="1577"/>
      <c r="Q88" s="1578"/>
      <c r="R88" s="135"/>
      <c r="S88" s="135"/>
      <c r="T88" s="135"/>
      <c r="U88" s="1535"/>
      <c r="V88" s="1540"/>
      <c r="W88" s="1535"/>
      <c r="X88" s="1548"/>
      <c r="Y88" s="1535"/>
      <c r="Z88" s="1540"/>
      <c r="AA88" s="1540"/>
      <c r="AB88" s="1535"/>
      <c r="AC88" s="1535"/>
      <c r="AD88" s="1548"/>
      <c r="AE88" s="1540"/>
      <c r="AF88" s="1540"/>
      <c r="AG88" s="1535"/>
      <c r="AH88" s="1548"/>
      <c r="AI88" s="1540"/>
    </row>
    <row r="89" spans="1:35" ht="13.5">
      <c r="A89" s="131"/>
      <c r="B89" s="1565">
        <v>6</v>
      </c>
      <c r="C89" s="1565">
        <v>7</v>
      </c>
      <c r="D89" s="1565" t="s">
        <v>855</v>
      </c>
      <c r="E89" s="1565">
        <v>0.9</v>
      </c>
      <c r="F89" s="1565" t="s">
        <v>1703</v>
      </c>
      <c r="G89" s="1565" t="s">
        <v>491</v>
      </c>
      <c r="H89" s="1565" t="s">
        <v>917</v>
      </c>
      <c r="I89" s="1565" t="s">
        <v>790</v>
      </c>
      <c r="J89" s="1565" t="s">
        <v>398</v>
      </c>
      <c r="K89" s="1565" t="s">
        <v>1685</v>
      </c>
      <c r="L89" s="1565" t="s">
        <v>791</v>
      </c>
      <c r="M89" s="1577">
        <v>3</v>
      </c>
      <c r="N89" s="1577">
        <v>2.4</v>
      </c>
      <c r="O89" s="1577">
        <v>0.6</v>
      </c>
      <c r="P89" s="1577"/>
      <c r="Q89" s="1578"/>
      <c r="R89" s="135"/>
      <c r="S89" s="135"/>
      <c r="T89" s="135"/>
      <c r="U89" s="1542"/>
      <c r="V89" s="1542"/>
      <c r="W89" s="1542"/>
      <c r="X89" s="1546"/>
      <c r="Y89" s="1542"/>
      <c r="Z89" s="1542"/>
      <c r="AA89" s="1542"/>
      <c r="AB89" s="1542"/>
      <c r="AC89" s="1542"/>
      <c r="AD89" s="1546"/>
      <c r="AE89" s="1542"/>
      <c r="AF89" s="1540"/>
      <c r="AG89" s="1535"/>
      <c r="AH89" s="1548"/>
      <c r="AI89" s="1540"/>
    </row>
    <row r="90" spans="1:35" ht="13.5">
      <c r="A90" s="131"/>
      <c r="B90" s="1565">
        <v>7</v>
      </c>
      <c r="C90" s="1565">
        <v>7</v>
      </c>
      <c r="D90" s="1565" t="s">
        <v>990</v>
      </c>
      <c r="E90" s="1565">
        <v>0.9</v>
      </c>
      <c r="F90" s="1565" t="s">
        <v>1703</v>
      </c>
      <c r="G90" s="1565" t="s">
        <v>491</v>
      </c>
      <c r="H90" s="1565" t="s">
        <v>917</v>
      </c>
      <c r="I90" s="1565" t="s">
        <v>790</v>
      </c>
      <c r="J90" s="1565" t="s">
        <v>398</v>
      </c>
      <c r="K90" s="1565" t="s">
        <v>1685</v>
      </c>
      <c r="L90" s="1565" t="s">
        <v>791</v>
      </c>
      <c r="M90" s="1577">
        <v>3</v>
      </c>
      <c r="N90" s="1577">
        <v>2.4</v>
      </c>
      <c r="O90" s="1577">
        <v>0.6</v>
      </c>
      <c r="P90" s="1577"/>
      <c r="Q90" s="1578"/>
      <c r="R90" s="135"/>
      <c r="S90" s="135"/>
      <c r="T90" s="135"/>
      <c r="U90" s="1540"/>
      <c r="V90" s="1540"/>
      <c r="W90" s="1540"/>
      <c r="X90" s="1540"/>
      <c r="Y90" s="1540"/>
      <c r="Z90" s="1540"/>
      <c r="AA90" s="1540"/>
      <c r="AB90" s="1540"/>
      <c r="AC90" s="1540"/>
      <c r="AD90" s="1540"/>
      <c r="AE90" s="1540"/>
      <c r="AF90" s="1540"/>
      <c r="AG90" s="1535"/>
      <c r="AH90" s="1548"/>
      <c r="AI90" s="1540"/>
    </row>
    <row r="91" spans="1:34" ht="14.25" customHeight="1">
      <c r="A91" s="131"/>
      <c r="B91" s="1565">
        <v>8</v>
      </c>
      <c r="C91" s="1565">
        <v>43</v>
      </c>
      <c r="D91" s="1565" t="s">
        <v>904</v>
      </c>
      <c r="E91" s="1565">
        <v>1</v>
      </c>
      <c r="F91" s="1565" t="s">
        <v>1705</v>
      </c>
      <c r="G91" s="1565" t="s">
        <v>792</v>
      </c>
      <c r="H91" s="1565" t="s">
        <v>917</v>
      </c>
      <c r="I91" s="1565" t="s">
        <v>790</v>
      </c>
      <c r="J91" s="1565" t="s">
        <v>398</v>
      </c>
      <c r="K91" s="1565" t="s">
        <v>1685</v>
      </c>
      <c r="L91" s="131" t="s">
        <v>308</v>
      </c>
      <c r="M91" s="1577">
        <v>3.333</v>
      </c>
      <c r="N91" s="1577">
        <v>3.33</v>
      </c>
      <c r="O91" s="1577"/>
      <c r="P91" s="1577"/>
      <c r="Q91" s="1578"/>
      <c r="R91" s="135"/>
      <c r="S91" s="135"/>
      <c r="T91" s="135"/>
      <c r="AF91" s="1540"/>
      <c r="AG91" s="1572"/>
      <c r="AH91" s="1573"/>
    </row>
    <row r="92" spans="1:34" ht="13.5">
      <c r="A92" s="131"/>
      <c r="B92" s="1565">
        <v>9</v>
      </c>
      <c r="C92" s="1565">
        <v>41</v>
      </c>
      <c r="D92" s="1565" t="s">
        <v>929</v>
      </c>
      <c r="E92" s="1565">
        <v>0.9</v>
      </c>
      <c r="F92" s="1565" t="s">
        <v>1703</v>
      </c>
      <c r="G92" s="1565" t="s">
        <v>491</v>
      </c>
      <c r="H92" s="1565" t="s">
        <v>917</v>
      </c>
      <c r="I92" s="1565" t="s">
        <v>790</v>
      </c>
      <c r="J92" s="1565" t="s">
        <v>398</v>
      </c>
      <c r="K92" s="1565" t="s">
        <v>1706</v>
      </c>
      <c r="L92" s="1565" t="s">
        <v>791</v>
      </c>
      <c r="M92" s="1577">
        <v>2.25</v>
      </c>
      <c r="N92" s="1577">
        <v>1.8</v>
      </c>
      <c r="O92" s="1577">
        <v>0.45</v>
      </c>
      <c r="P92" s="1577"/>
      <c r="Q92" s="1578"/>
      <c r="R92" s="135"/>
      <c r="S92" s="135"/>
      <c r="T92" s="135"/>
      <c r="AF92" s="1575"/>
      <c r="AG92" s="1575"/>
      <c r="AH92" s="1576"/>
    </row>
    <row r="93" spans="1:20" ht="13.5">
      <c r="A93" s="131"/>
      <c r="B93" s="1565">
        <v>10</v>
      </c>
      <c r="C93" s="1565">
        <v>4</v>
      </c>
      <c r="D93" s="1565" t="s">
        <v>894</v>
      </c>
      <c r="E93" s="1565">
        <v>0.8</v>
      </c>
      <c r="F93" s="1565" t="s">
        <v>1703</v>
      </c>
      <c r="G93" s="1565" t="s">
        <v>1708</v>
      </c>
      <c r="H93" s="1565" t="s">
        <v>917</v>
      </c>
      <c r="I93" s="1565" t="s">
        <v>790</v>
      </c>
      <c r="J93" s="1565" t="s">
        <v>398</v>
      </c>
      <c r="K93" s="1565" t="s">
        <v>1706</v>
      </c>
      <c r="L93" s="1565" t="s">
        <v>791</v>
      </c>
      <c r="M93" s="1577">
        <v>2</v>
      </c>
      <c r="N93" s="1577">
        <v>1.6</v>
      </c>
      <c r="O93" s="1577">
        <v>0.4</v>
      </c>
      <c r="P93" s="1577"/>
      <c r="Q93" s="1578"/>
      <c r="R93" s="135"/>
      <c r="S93" s="135"/>
      <c r="T93" s="135"/>
    </row>
    <row r="94" spans="1:20" ht="13.5">
      <c r="A94" s="131"/>
      <c r="B94" s="1565">
        <v>11</v>
      </c>
      <c r="C94" s="1565">
        <v>15</v>
      </c>
      <c r="D94" s="1565" t="s">
        <v>828</v>
      </c>
      <c r="E94" s="1565">
        <v>1</v>
      </c>
      <c r="F94" s="1565" t="s">
        <v>1703</v>
      </c>
      <c r="G94" s="1565" t="s">
        <v>491</v>
      </c>
      <c r="H94" s="1565" t="s">
        <v>917</v>
      </c>
      <c r="I94" s="1565" t="s">
        <v>790</v>
      </c>
      <c r="J94" s="1565" t="s">
        <v>398</v>
      </c>
      <c r="K94" s="1565" t="s">
        <v>1706</v>
      </c>
      <c r="L94" s="1565" t="s">
        <v>791</v>
      </c>
      <c r="M94" s="1577">
        <v>2.5</v>
      </c>
      <c r="N94" s="1577">
        <v>2</v>
      </c>
      <c r="O94" s="1577">
        <v>0.5</v>
      </c>
      <c r="P94" s="1577"/>
      <c r="Q94" s="1578"/>
      <c r="R94" s="135"/>
      <c r="S94" s="135"/>
      <c r="T94" s="135"/>
    </row>
    <row r="95" spans="1:20" ht="13.5" hidden="1">
      <c r="A95" s="131"/>
      <c r="B95" s="1579"/>
      <c r="C95" s="1579"/>
      <c r="D95" s="1565"/>
      <c r="E95" s="1580"/>
      <c r="F95" s="811"/>
      <c r="G95" s="1579"/>
      <c r="H95" s="1579"/>
      <c r="I95" s="1579"/>
      <c r="J95" s="1579"/>
      <c r="K95" s="1579"/>
      <c r="L95" s="1579"/>
      <c r="M95" s="1580"/>
      <c r="N95" s="1580"/>
      <c r="O95" s="1580"/>
      <c r="P95" s="1580"/>
      <c r="Q95" s="1581"/>
      <c r="R95" s="135"/>
      <c r="S95" s="135"/>
      <c r="T95" s="135"/>
    </row>
    <row r="96" spans="1:20" ht="13.5" hidden="1">
      <c r="A96" s="131"/>
      <c r="B96" s="1579"/>
      <c r="C96" s="1579"/>
      <c r="D96" s="1565"/>
      <c r="E96" s="1580"/>
      <c r="F96" s="811"/>
      <c r="G96" s="1579"/>
      <c r="H96" s="1579"/>
      <c r="I96" s="1579"/>
      <c r="J96" s="1579"/>
      <c r="K96" s="1579"/>
      <c r="L96" s="1579"/>
      <c r="M96" s="1580"/>
      <c r="N96" s="1580"/>
      <c r="O96" s="1580"/>
      <c r="P96" s="1580"/>
      <c r="Q96" s="1581"/>
      <c r="R96" s="135"/>
      <c r="S96" s="135"/>
      <c r="T96" s="135"/>
    </row>
    <row r="97" spans="1:20" ht="13.5" hidden="1">
      <c r="A97" s="131"/>
      <c r="B97" s="1579"/>
      <c r="C97" s="1579"/>
      <c r="D97" s="1565"/>
      <c r="E97" s="1580"/>
      <c r="F97" s="811"/>
      <c r="G97" s="1579"/>
      <c r="H97" s="1579"/>
      <c r="I97" s="1579"/>
      <c r="J97" s="1579"/>
      <c r="K97" s="1579"/>
      <c r="L97" s="1579"/>
      <c r="M97" s="1580"/>
      <c r="N97" s="1580"/>
      <c r="O97" s="1580"/>
      <c r="P97" s="1580"/>
      <c r="Q97" s="1581"/>
      <c r="R97" s="135"/>
      <c r="S97" s="135"/>
      <c r="T97" s="135"/>
    </row>
    <row r="98" spans="1:20" ht="13.5" hidden="1">
      <c r="A98" s="135"/>
      <c r="B98" s="1582"/>
      <c r="C98" s="1582"/>
      <c r="D98" s="1565"/>
      <c r="E98" s="1583"/>
      <c r="F98" s="811"/>
      <c r="G98" s="1579"/>
      <c r="H98" s="1579"/>
      <c r="I98" s="1582"/>
      <c r="J98" s="1582"/>
      <c r="K98" s="1579"/>
      <c r="L98" s="1579"/>
      <c r="M98" s="1583"/>
      <c r="N98" s="1583"/>
      <c r="O98" s="1583"/>
      <c r="P98" s="1583"/>
      <c r="Q98" s="1584"/>
      <c r="R98" s="131"/>
      <c r="S98" s="131"/>
      <c r="T98" s="131"/>
    </row>
    <row r="99" spans="1:20" ht="13.5" hidden="1">
      <c r="A99" s="135"/>
      <c r="B99" s="1582"/>
      <c r="C99" s="1582"/>
      <c r="D99" s="1565"/>
      <c r="E99" s="1583"/>
      <c r="F99" s="811"/>
      <c r="G99" s="1579"/>
      <c r="H99" s="1579"/>
      <c r="I99" s="1579"/>
      <c r="J99" s="1579"/>
      <c r="K99" s="1579"/>
      <c r="L99" s="1579"/>
      <c r="M99" s="1583"/>
      <c r="N99" s="1583"/>
      <c r="O99" s="1583"/>
      <c r="P99" s="1583"/>
      <c r="Q99" s="1584"/>
      <c r="R99" s="131"/>
      <c r="S99" s="131"/>
      <c r="T99" s="131"/>
    </row>
    <row r="100" spans="1:20" ht="13.5" hidden="1">
      <c r="A100" s="135"/>
      <c r="B100" s="1582"/>
      <c r="C100" s="1582"/>
      <c r="D100" s="1565"/>
      <c r="E100" s="1583"/>
      <c r="F100" s="811"/>
      <c r="G100" s="1579"/>
      <c r="H100" s="1579"/>
      <c r="I100" s="1579"/>
      <c r="J100" s="1579"/>
      <c r="K100" s="1579"/>
      <c r="L100" s="1579"/>
      <c r="M100" s="1583"/>
      <c r="N100" s="1583"/>
      <c r="O100" s="1583"/>
      <c r="P100" s="1583"/>
      <c r="Q100" s="1584"/>
      <c r="R100" s="1559"/>
      <c r="S100" s="1559"/>
      <c r="T100" s="1559"/>
    </row>
    <row r="101" spans="1:20" ht="13.5" hidden="1">
      <c r="A101" s="135"/>
      <c r="B101" s="1582"/>
      <c r="C101" s="1582"/>
      <c r="D101" s="1565"/>
      <c r="E101" s="1583"/>
      <c r="F101" s="811"/>
      <c r="G101" s="1579"/>
      <c r="H101" s="1579"/>
      <c r="I101" s="1579"/>
      <c r="J101" s="1579"/>
      <c r="K101" s="1579"/>
      <c r="L101" s="1579"/>
      <c r="M101" s="1583"/>
      <c r="N101" s="1583"/>
      <c r="O101" s="1583"/>
      <c r="P101" s="1583"/>
      <c r="Q101" s="1584"/>
      <c r="R101" s="131"/>
      <c r="S101" s="131"/>
      <c r="T101" s="131"/>
    </row>
    <row r="102" spans="1:20" ht="13.5" hidden="1">
      <c r="A102" s="131"/>
      <c r="B102" s="1582"/>
      <c r="C102" s="1582"/>
      <c r="D102" s="1565"/>
      <c r="E102" s="1583"/>
      <c r="F102" s="811"/>
      <c r="G102" s="1579"/>
      <c r="H102" s="1579"/>
      <c r="I102" s="1579"/>
      <c r="J102" s="1579"/>
      <c r="K102" s="1579"/>
      <c r="L102" s="1579"/>
      <c r="M102" s="1583"/>
      <c r="N102" s="1583"/>
      <c r="O102" s="1583"/>
      <c r="P102" s="1583"/>
      <c r="Q102" s="1584"/>
      <c r="R102" s="131"/>
      <c r="S102" s="131"/>
      <c r="T102" s="131"/>
    </row>
    <row r="103" spans="1:20" ht="13.5" hidden="1">
      <c r="A103" s="131"/>
      <c r="B103" s="1582"/>
      <c r="C103" s="1582"/>
      <c r="D103" s="1565"/>
      <c r="E103" s="1583"/>
      <c r="F103" s="811"/>
      <c r="G103" s="1579"/>
      <c r="H103" s="1579"/>
      <c r="I103" s="1579"/>
      <c r="J103" s="1579"/>
      <c r="K103" s="1579"/>
      <c r="L103" s="1579"/>
      <c r="M103" s="1583"/>
      <c r="N103" s="1583"/>
      <c r="O103" s="1583"/>
      <c r="P103" s="1583"/>
      <c r="Q103" s="1584"/>
      <c r="R103" s="131"/>
      <c r="S103" s="131"/>
      <c r="T103" s="131"/>
    </row>
    <row r="104" spans="1:20" ht="13.5" hidden="1">
      <c r="A104" s="131"/>
      <c r="B104" s="1582"/>
      <c r="C104" s="1582"/>
      <c r="D104" s="1565"/>
      <c r="E104" s="1583"/>
      <c r="F104" s="811"/>
      <c r="G104" s="1579"/>
      <c r="H104" s="1579"/>
      <c r="I104" s="1579"/>
      <c r="J104" s="1579"/>
      <c r="K104" s="1579"/>
      <c r="L104" s="1579"/>
      <c r="M104" s="1583"/>
      <c r="N104" s="1583"/>
      <c r="O104" s="1583"/>
      <c r="P104" s="1583"/>
      <c r="Q104" s="1584"/>
      <c r="R104" s="131"/>
      <c r="S104" s="131"/>
      <c r="T104" s="131"/>
    </row>
    <row r="105" spans="1:20" ht="13.5" hidden="1">
      <c r="A105" s="131"/>
      <c r="B105" s="1582"/>
      <c r="C105" s="1582"/>
      <c r="D105" s="1565"/>
      <c r="E105" s="1583"/>
      <c r="F105" s="811"/>
      <c r="G105" s="1579"/>
      <c r="H105" s="1579"/>
      <c r="I105" s="1579"/>
      <c r="J105" s="1579"/>
      <c r="K105" s="1579"/>
      <c r="L105" s="1579"/>
      <c r="M105" s="1583"/>
      <c r="N105" s="1583"/>
      <c r="O105" s="1583"/>
      <c r="P105" s="1583"/>
      <c r="Q105" s="1584"/>
      <c r="R105" s="131"/>
      <c r="S105" s="131"/>
      <c r="T105" s="131"/>
    </row>
    <row r="106" spans="1:20" ht="13.5" hidden="1">
      <c r="A106" s="131"/>
      <c r="B106" s="1582"/>
      <c r="C106" s="1582"/>
      <c r="D106" s="1565"/>
      <c r="E106" s="1583"/>
      <c r="F106" s="811"/>
      <c r="G106" s="1579"/>
      <c r="H106" s="1579"/>
      <c r="I106" s="1582"/>
      <c r="J106" s="1582"/>
      <c r="K106" s="1579"/>
      <c r="L106" s="1579"/>
      <c r="M106" s="1583"/>
      <c r="N106" s="1583"/>
      <c r="O106" s="1583"/>
      <c r="P106" s="1583"/>
      <c r="Q106" s="1584"/>
      <c r="R106" s="131"/>
      <c r="S106" s="131"/>
      <c r="T106" s="131"/>
    </row>
    <row r="107" spans="1:20" ht="14.25" customHeight="1">
      <c r="A107" s="135" t="s">
        <v>249</v>
      </c>
      <c r="B107" s="135"/>
      <c r="C107" s="1559"/>
      <c r="D107" s="1559"/>
      <c r="E107" s="1585">
        <f>E83+E84+E85+E86+E88+E89+E90+E91+E92+E93+E94+E95+E96+E97+E98+E99+E100+E101+E102+E103+E104+E105+E106</f>
        <v>9.700000000000001</v>
      </c>
      <c r="F107" s="135"/>
      <c r="G107" s="135"/>
      <c r="H107" s="135"/>
      <c r="I107" s="135"/>
      <c r="J107" s="135"/>
      <c r="K107" s="135"/>
      <c r="L107" s="135"/>
      <c r="M107" s="1585">
        <f>M83+M84+M85+M86+M88+M89+M90+M91+M92+M93+M94+M95+M96+M97+M98+M99+M100+M101+M102+M103+M104+M105+M106</f>
        <v>28.999000000000002</v>
      </c>
      <c r="N107" s="1585">
        <f>N83+N84+N85+N86+N88+N89+N90+N91+N92+N93+N94+N95+N96+N97+N98+N99+N100+N101+N102+N103+N104+N105+N106</f>
        <v>24.926000000000005</v>
      </c>
      <c r="O107" s="1585">
        <f>O83+O84+O85+O86+O88+O89+O90+O91+O92+O93+O94+O95+O96+O97+O98+O99+O100+O101+O102+O103+O104+O105+O106</f>
        <v>4.067</v>
      </c>
      <c r="P107" s="1585">
        <f>P83+P84+P85+P86+P88+P89+P90+P91+P92+P93+P94+P95+P96+P97+P98+P99+P100+P101+P102+P103+P104+P105+P106</f>
        <v>0</v>
      </c>
      <c r="Q107" s="1585">
        <f>Q83+Q84+Q85+Q86+Q88+Q89+Q90+Q91+Q92+Q93+Q94+Q95+Q96+Q97+Q98+Q99+Q100+Q101+Q102+Q103+Q104+Q105+Q106</f>
        <v>0</v>
      </c>
      <c r="R107" s="135">
        <f>SUM(R100:R106)</f>
        <v>0</v>
      </c>
      <c r="S107" s="135">
        <f>SUM(S100:S106)</f>
        <v>0</v>
      </c>
      <c r="T107" s="135">
        <f>SUM(T100:T106)</f>
        <v>0</v>
      </c>
    </row>
    <row r="108" spans="1:20" ht="14.25" customHeight="1">
      <c r="A108" s="135"/>
      <c r="B108" s="1542"/>
      <c r="C108" s="1586"/>
      <c r="D108" s="1586"/>
      <c r="E108" s="1587"/>
      <c r="F108" s="1542"/>
      <c r="G108" s="1542"/>
      <c r="H108" s="1542"/>
      <c r="I108" s="1542"/>
      <c r="J108" s="1542"/>
      <c r="K108" s="1542"/>
      <c r="L108" s="1542"/>
      <c r="M108" s="1587"/>
      <c r="N108" s="1587"/>
      <c r="O108" s="1587"/>
      <c r="P108" s="1587"/>
      <c r="Q108" s="1585"/>
      <c r="R108" s="135"/>
      <c r="S108" s="135"/>
      <c r="T108" s="135"/>
    </row>
    <row r="109" spans="1:20" ht="12.75">
      <c r="A109" s="1559" t="s">
        <v>406</v>
      </c>
      <c r="B109" s="1425">
        <v>1</v>
      </c>
      <c r="C109" s="1426">
        <v>62</v>
      </c>
      <c r="D109" s="1425">
        <v>15.5</v>
      </c>
      <c r="E109" s="1425">
        <v>1</v>
      </c>
      <c r="F109" s="1425" t="s">
        <v>168</v>
      </c>
      <c r="G109" s="1425" t="s">
        <v>792</v>
      </c>
      <c r="H109" s="1425" t="s">
        <v>1041</v>
      </c>
      <c r="I109" s="1425" t="s">
        <v>691</v>
      </c>
      <c r="J109" s="1425" t="s">
        <v>398</v>
      </c>
      <c r="K109" s="1425" t="s">
        <v>1677</v>
      </c>
      <c r="L109" s="131" t="s">
        <v>308</v>
      </c>
      <c r="M109" s="1561">
        <v>2.5</v>
      </c>
      <c r="N109" s="1561">
        <v>2.5</v>
      </c>
      <c r="O109" s="1425"/>
      <c r="P109" s="1425"/>
      <c r="Q109" s="131"/>
      <c r="R109" s="131"/>
      <c r="S109" s="131"/>
      <c r="T109" s="131"/>
    </row>
    <row r="110" spans="1:20" ht="12.75">
      <c r="A110" s="135"/>
      <c r="B110" s="1425">
        <v>2</v>
      </c>
      <c r="C110" s="1426">
        <v>97</v>
      </c>
      <c r="D110" s="1425">
        <v>10.2</v>
      </c>
      <c r="E110" s="1425">
        <v>0.9</v>
      </c>
      <c r="F110" s="1425" t="s">
        <v>168</v>
      </c>
      <c r="G110" s="1425" t="s">
        <v>1678</v>
      </c>
      <c r="H110" s="1425" t="s">
        <v>1041</v>
      </c>
      <c r="I110" s="1425" t="s">
        <v>691</v>
      </c>
      <c r="J110" s="1425" t="s">
        <v>398</v>
      </c>
      <c r="K110" s="1425" t="s">
        <v>1677</v>
      </c>
      <c r="L110" s="131" t="s">
        <v>308</v>
      </c>
      <c r="M110" s="1561">
        <v>2.25</v>
      </c>
      <c r="N110" s="1561">
        <v>2.25</v>
      </c>
      <c r="O110" s="1425"/>
      <c r="P110" s="1425"/>
      <c r="Q110" s="131"/>
      <c r="R110" s="131"/>
      <c r="S110" s="131"/>
      <c r="T110" s="131"/>
    </row>
    <row r="111" spans="1:20" ht="12.75">
      <c r="A111" s="135"/>
      <c r="B111" s="1425">
        <v>3</v>
      </c>
      <c r="C111" s="1426">
        <v>69</v>
      </c>
      <c r="D111" s="1425">
        <v>2.2</v>
      </c>
      <c r="E111" s="1425">
        <v>1</v>
      </c>
      <c r="F111" s="1425" t="s">
        <v>168</v>
      </c>
      <c r="G111" s="1425" t="s">
        <v>792</v>
      </c>
      <c r="H111" s="1425" t="s">
        <v>1041</v>
      </c>
      <c r="I111" s="1425" t="s">
        <v>691</v>
      </c>
      <c r="J111" s="1425" t="s">
        <v>398</v>
      </c>
      <c r="K111" s="1425" t="s">
        <v>1677</v>
      </c>
      <c r="L111" s="131" t="s">
        <v>308</v>
      </c>
      <c r="M111" s="1561">
        <v>2.5</v>
      </c>
      <c r="N111" s="1561">
        <v>2.5</v>
      </c>
      <c r="O111" s="1425"/>
      <c r="P111" s="1425"/>
      <c r="Q111" s="131"/>
      <c r="R111" s="131"/>
      <c r="S111" s="131"/>
      <c r="T111" s="131"/>
    </row>
    <row r="112" spans="1:20" ht="12.75">
      <c r="A112" s="135"/>
      <c r="B112" s="1425">
        <v>4</v>
      </c>
      <c r="C112" s="1426">
        <v>80</v>
      </c>
      <c r="D112" s="1425">
        <v>1.4</v>
      </c>
      <c r="E112" s="1425">
        <v>1</v>
      </c>
      <c r="F112" s="1425" t="s">
        <v>168</v>
      </c>
      <c r="G112" s="1425" t="s">
        <v>1678</v>
      </c>
      <c r="H112" s="1425" t="s">
        <v>1041</v>
      </c>
      <c r="I112" s="1425" t="s">
        <v>691</v>
      </c>
      <c r="J112" s="1425" t="s">
        <v>398</v>
      </c>
      <c r="K112" s="1425" t="s">
        <v>1677</v>
      </c>
      <c r="L112" s="131" t="s">
        <v>308</v>
      </c>
      <c r="M112" s="1561">
        <v>2.5</v>
      </c>
      <c r="N112" s="1561">
        <v>2.5</v>
      </c>
      <c r="O112" s="1425"/>
      <c r="P112" s="1425"/>
      <c r="Q112" s="131"/>
      <c r="R112" s="131"/>
      <c r="S112" s="131"/>
      <c r="T112" s="131"/>
    </row>
    <row r="113" spans="1:20" ht="12.75">
      <c r="A113" s="135"/>
      <c r="B113" s="1425">
        <v>5</v>
      </c>
      <c r="C113" s="1426">
        <v>79</v>
      </c>
      <c r="D113" s="1425">
        <v>5.7</v>
      </c>
      <c r="E113" s="1425">
        <v>1</v>
      </c>
      <c r="F113" s="1425" t="s">
        <v>168</v>
      </c>
      <c r="G113" s="1425" t="s">
        <v>1678</v>
      </c>
      <c r="H113" s="1425" t="s">
        <v>1041</v>
      </c>
      <c r="I113" s="1425" t="s">
        <v>691</v>
      </c>
      <c r="J113" s="1425" t="s">
        <v>398</v>
      </c>
      <c r="K113" s="1425" t="s">
        <v>1677</v>
      </c>
      <c r="L113" s="131" t="s">
        <v>308</v>
      </c>
      <c r="M113" s="1561">
        <v>2.5</v>
      </c>
      <c r="N113" s="1561">
        <v>2.5</v>
      </c>
      <c r="O113" s="1425"/>
      <c r="P113" s="1425"/>
      <c r="Q113" s="131"/>
      <c r="R113" s="131"/>
      <c r="S113" s="131"/>
      <c r="T113" s="131"/>
    </row>
    <row r="114" spans="1:20" ht="12.75">
      <c r="A114" s="135"/>
      <c r="B114" s="1425">
        <v>6</v>
      </c>
      <c r="C114" s="1426">
        <v>73</v>
      </c>
      <c r="D114" s="1425">
        <v>10.4</v>
      </c>
      <c r="E114" s="1425">
        <v>0.8</v>
      </c>
      <c r="F114" s="1425" t="s">
        <v>168</v>
      </c>
      <c r="G114" s="1425" t="s">
        <v>1678</v>
      </c>
      <c r="H114" s="1425" t="s">
        <v>1041</v>
      </c>
      <c r="I114" s="1425" t="s">
        <v>691</v>
      </c>
      <c r="J114" s="1425" t="s">
        <v>398</v>
      </c>
      <c r="K114" s="1425" t="s">
        <v>1677</v>
      </c>
      <c r="L114" s="131" t="s">
        <v>308</v>
      </c>
      <c r="M114" s="1561">
        <v>2</v>
      </c>
      <c r="N114" s="1561">
        <v>2</v>
      </c>
      <c r="O114" s="1425"/>
      <c r="P114" s="1425"/>
      <c r="Q114" s="131"/>
      <c r="R114" s="131"/>
      <c r="S114" s="131"/>
      <c r="T114" s="131"/>
    </row>
    <row r="115" spans="1:20" ht="12.75">
      <c r="A115" s="135"/>
      <c r="B115" s="1425">
        <v>7</v>
      </c>
      <c r="C115" s="1426">
        <v>75</v>
      </c>
      <c r="D115" s="1425">
        <v>4.3</v>
      </c>
      <c r="E115" s="1425">
        <v>0.9</v>
      </c>
      <c r="F115" s="1425" t="s">
        <v>168</v>
      </c>
      <c r="G115" s="1425" t="s">
        <v>1678</v>
      </c>
      <c r="H115" s="1425" t="s">
        <v>1041</v>
      </c>
      <c r="I115" s="1425" t="s">
        <v>691</v>
      </c>
      <c r="J115" s="1425" t="s">
        <v>398</v>
      </c>
      <c r="K115" s="1425" t="s">
        <v>1677</v>
      </c>
      <c r="L115" s="131" t="s">
        <v>308</v>
      </c>
      <c r="M115" s="1561">
        <v>2.25</v>
      </c>
      <c r="N115" s="1561">
        <v>2.25</v>
      </c>
      <c r="O115" s="1425"/>
      <c r="P115" s="1425"/>
      <c r="Q115" s="131"/>
      <c r="R115" s="131"/>
      <c r="S115" s="131"/>
      <c r="T115" s="131"/>
    </row>
    <row r="116" spans="1:20" ht="12.75">
      <c r="A116" s="131"/>
      <c r="B116" s="1425">
        <v>8</v>
      </c>
      <c r="C116" s="1426">
        <v>67</v>
      </c>
      <c r="D116" s="1425">
        <v>3.2</v>
      </c>
      <c r="E116" s="1425">
        <v>1</v>
      </c>
      <c r="F116" s="1425" t="s">
        <v>168</v>
      </c>
      <c r="G116" s="1425" t="s">
        <v>1678</v>
      </c>
      <c r="H116" s="1425" t="s">
        <v>1041</v>
      </c>
      <c r="I116" s="1425" t="s">
        <v>691</v>
      </c>
      <c r="J116" s="1425" t="s">
        <v>398</v>
      </c>
      <c r="K116" s="1425" t="s">
        <v>1677</v>
      </c>
      <c r="L116" s="131" t="s">
        <v>308</v>
      </c>
      <c r="M116" s="1561">
        <v>2.5</v>
      </c>
      <c r="N116" s="1561">
        <v>2.5</v>
      </c>
      <c r="O116" s="1425"/>
      <c r="P116" s="1425"/>
      <c r="Q116" s="131"/>
      <c r="R116" s="131"/>
      <c r="S116" s="131"/>
      <c r="T116" s="131"/>
    </row>
    <row r="117" spans="1:20" ht="12.75">
      <c r="A117" s="131"/>
      <c r="B117" s="1425">
        <v>9</v>
      </c>
      <c r="C117" s="1426">
        <v>69</v>
      </c>
      <c r="D117" s="1425">
        <v>4.3</v>
      </c>
      <c r="E117" s="1425">
        <v>1</v>
      </c>
      <c r="F117" s="1425" t="s">
        <v>168</v>
      </c>
      <c r="G117" s="1425" t="s">
        <v>792</v>
      </c>
      <c r="H117" s="1425" t="s">
        <v>1041</v>
      </c>
      <c r="I117" s="1425" t="s">
        <v>691</v>
      </c>
      <c r="J117" s="1425" t="s">
        <v>398</v>
      </c>
      <c r="K117" s="1425" t="s">
        <v>1677</v>
      </c>
      <c r="L117" s="131" t="s">
        <v>308</v>
      </c>
      <c r="M117" s="1561">
        <v>2.5</v>
      </c>
      <c r="N117" s="1561">
        <v>2.5</v>
      </c>
      <c r="O117" s="1425"/>
      <c r="P117" s="1425"/>
      <c r="Q117" s="131"/>
      <c r="R117" s="131"/>
      <c r="S117" s="131"/>
      <c r="T117" s="131"/>
    </row>
    <row r="118" spans="1:20" ht="12.75" customHeight="1">
      <c r="A118" s="131"/>
      <c r="B118" s="1439">
        <v>10</v>
      </c>
      <c r="C118" s="1588">
        <v>95</v>
      </c>
      <c r="D118" s="1588">
        <v>8.3</v>
      </c>
      <c r="E118" s="1588">
        <v>0.9</v>
      </c>
      <c r="F118" s="1425" t="s">
        <v>168</v>
      </c>
      <c r="G118" s="1425" t="s">
        <v>792</v>
      </c>
      <c r="H118" s="1425" t="s">
        <v>1041</v>
      </c>
      <c r="I118" s="1425" t="s">
        <v>691</v>
      </c>
      <c r="J118" s="1425" t="s">
        <v>398</v>
      </c>
      <c r="K118" s="1425" t="s">
        <v>1677</v>
      </c>
      <c r="L118" s="131" t="s">
        <v>308</v>
      </c>
      <c r="M118" s="815">
        <v>2.25</v>
      </c>
      <c r="N118" s="815">
        <v>2.25</v>
      </c>
      <c r="O118" s="131"/>
      <c r="P118" s="131"/>
      <c r="Q118" s="131"/>
      <c r="R118" s="131"/>
      <c r="S118" s="131"/>
      <c r="T118" s="131"/>
    </row>
    <row r="119" spans="1:20" ht="12.75" hidden="1">
      <c r="A119" s="131"/>
      <c r="B119" s="1439"/>
      <c r="C119" s="1588"/>
      <c r="D119" s="1588"/>
      <c r="E119" s="1588"/>
      <c r="F119" s="1439"/>
      <c r="G119" s="1579"/>
      <c r="H119" s="1579"/>
      <c r="I119" s="1582"/>
      <c r="J119" s="1582"/>
      <c r="K119" s="1579"/>
      <c r="L119" s="1579"/>
      <c r="M119" s="131"/>
      <c r="N119" s="131"/>
      <c r="O119" s="131"/>
      <c r="P119" s="131"/>
      <c r="Q119" s="131"/>
      <c r="R119" s="131"/>
      <c r="S119" s="131"/>
      <c r="T119" s="131"/>
    </row>
    <row r="120" spans="1:20" ht="12.75">
      <c r="A120" s="135" t="s">
        <v>249</v>
      </c>
      <c r="B120" s="131"/>
      <c r="C120" s="132"/>
      <c r="D120" s="132"/>
      <c r="E120" s="1559">
        <f>E109+E110+E111+E112+E113+E114+E115+E116+E117+E118</f>
        <v>9.500000000000002</v>
      </c>
      <c r="F120" s="131"/>
      <c r="G120" s="131"/>
      <c r="H120" s="131"/>
      <c r="I120" s="131"/>
      <c r="J120" s="131"/>
      <c r="K120" s="131"/>
      <c r="L120" s="131"/>
      <c r="M120" s="1559">
        <f aca="true" t="shared" si="4" ref="M120:T120">M109+M110+M111+M112+M113+M114+M115+M116+M117+M118</f>
        <v>23.75</v>
      </c>
      <c r="N120" s="1559">
        <f t="shared" si="4"/>
        <v>23.75</v>
      </c>
      <c r="O120" s="1559">
        <f t="shared" si="4"/>
        <v>0</v>
      </c>
      <c r="P120" s="1559">
        <f t="shared" si="4"/>
        <v>0</v>
      </c>
      <c r="Q120" s="1559">
        <f t="shared" si="4"/>
        <v>0</v>
      </c>
      <c r="R120" s="1559">
        <f t="shared" si="4"/>
        <v>0</v>
      </c>
      <c r="S120" s="1559">
        <f t="shared" si="4"/>
        <v>0</v>
      </c>
      <c r="T120" s="1559">
        <f t="shared" si="4"/>
        <v>0</v>
      </c>
    </row>
    <row r="121" spans="1:20" ht="14.25" customHeight="1">
      <c r="A121" s="135" t="s">
        <v>1709</v>
      </c>
      <c r="B121" s="131"/>
      <c r="C121" s="131"/>
      <c r="D121" s="131"/>
      <c r="E121" s="1433">
        <f>E120+E107+E81+E67+E61+E40</f>
        <v>56</v>
      </c>
      <c r="F121" s="135"/>
      <c r="G121" s="135"/>
      <c r="H121" s="135"/>
      <c r="I121" s="135"/>
      <c r="J121" s="135"/>
      <c r="K121" s="135"/>
      <c r="L121" s="135"/>
      <c r="M121" s="1433">
        <f aca="true" t="shared" si="5" ref="M121:T121">M40+M61+M67+M81+M107+M120</f>
        <v>153.539</v>
      </c>
      <c r="N121" s="1433">
        <f t="shared" si="5"/>
        <v>138.666</v>
      </c>
      <c r="O121" s="1433">
        <f t="shared" si="5"/>
        <v>11.626999999999999</v>
      </c>
      <c r="P121" s="1433">
        <f t="shared" si="5"/>
        <v>0</v>
      </c>
      <c r="Q121" s="1433">
        <f t="shared" si="5"/>
        <v>0</v>
      </c>
      <c r="R121" s="1433">
        <f t="shared" si="5"/>
        <v>3.24</v>
      </c>
      <c r="S121" s="1433">
        <f t="shared" si="5"/>
        <v>0</v>
      </c>
      <c r="T121" s="1433">
        <f t="shared" si="5"/>
        <v>0</v>
      </c>
    </row>
    <row r="122" spans="1:20" ht="12.75" hidden="1">
      <c r="A122" s="135"/>
      <c r="B122" s="131"/>
      <c r="C122" s="131"/>
      <c r="D122" s="131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1"/>
    </row>
    <row r="123" spans="1:20" ht="12.75" hidden="1">
      <c r="A123" s="135"/>
      <c r="B123" s="131"/>
      <c r="C123" s="131"/>
      <c r="D123" s="131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1"/>
    </row>
    <row r="124" spans="1:20" ht="12.75" hidden="1">
      <c r="A124" s="135"/>
      <c r="B124" s="131"/>
      <c r="C124" s="131"/>
      <c r="D124" s="131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1"/>
    </row>
    <row r="125" spans="1:20" ht="12.75" hidden="1">
      <c r="A125" s="135"/>
      <c r="B125" s="131"/>
      <c r="C125" s="131"/>
      <c r="D125" s="131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1"/>
    </row>
    <row r="126" spans="1:20" ht="12.75" hidden="1">
      <c r="A126" s="131"/>
      <c r="B126" s="1589"/>
      <c r="C126" s="1589"/>
      <c r="D126" s="1589"/>
      <c r="E126" s="1589">
        <v>0</v>
      </c>
      <c r="F126" s="1589"/>
      <c r="G126" s="1589"/>
      <c r="H126" s="1589"/>
      <c r="I126" s="1589"/>
      <c r="J126" s="1589"/>
      <c r="K126" s="1589"/>
      <c r="L126" s="1589"/>
      <c r="M126" s="1589">
        <v>0</v>
      </c>
      <c r="N126" s="1589">
        <v>0</v>
      </c>
      <c r="O126" s="1589">
        <v>0</v>
      </c>
      <c r="P126" s="1589">
        <v>0</v>
      </c>
      <c r="Q126" s="1589">
        <v>0</v>
      </c>
      <c r="R126" s="1589">
        <v>0</v>
      </c>
      <c r="S126" s="1589"/>
      <c r="T126" s="1589">
        <v>0</v>
      </c>
    </row>
    <row r="127" spans="1:20" ht="12.75" hidden="1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</row>
    <row r="128" spans="1:20" ht="12.75" hidden="1">
      <c r="A128" s="1589" t="s">
        <v>249</v>
      </c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</row>
    <row r="129" spans="1:20" ht="12.75" hidden="1">
      <c r="A129" s="135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</row>
    <row r="130" spans="1:20" ht="15">
      <c r="A130" s="65" t="s">
        <v>1815</v>
      </c>
      <c r="B130" s="131"/>
      <c r="C130" s="131"/>
      <c r="D130" s="131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1"/>
      <c r="S130" s="131"/>
      <c r="T130" s="131"/>
    </row>
    <row r="131" spans="1:20" ht="15">
      <c r="A131" s="65"/>
      <c r="B131" s="814"/>
      <c r="C131" s="131"/>
      <c r="D131" s="131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1"/>
      <c r="S131" s="131"/>
      <c r="T131" s="131"/>
    </row>
    <row r="132" spans="1:20" ht="12.75">
      <c r="A132" s="1559" t="s">
        <v>397</v>
      </c>
      <c r="B132" s="1437">
        <v>1</v>
      </c>
      <c r="C132" s="1438">
        <v>65</v>
      </c>
      <c r="D132" s="1438">
        <v>14.5</v>
      </c>
      <c r="E132" s="1438">
        <v>0.2</v>
      </c>
      <c r="F132" s="1439" t="s">
        <v>396</v>
      </c>
      <c r="G132" s="1439" t="s">
        <v>795</v>
      </c>
      <c r="H132" s="1439" t="s">
        <v>1710</v>
      </c>
      <c r="I132" s="1439" t="s">
        <v>1711</v>
      </c>
      <c r="J132" s="1439" t="s">
        <v>28</v>
      </c>
      <c r="K132" s="1439" t="s">
        <v>1712</v>
      </c>
      <c r="L132" s="1439" t="s">
        <v>794</v>
      </c>
      <c r="M132" s="1445">
        <v>0.2</v>
      </c>
      <c r="N132" s="1445"/>
      <c r="O132" s="1445">
        <v>0.16</v>
      </c>
      <c r="P132" s="815"/>
      <c r="Q132" s="815"/>
      <c r="R132" s="1445">
        <v>0.04</v>
      </c>
      <c r="S132" s="131"/>
      <c r="T132" s="131"/>
    </row>
    <row r="133" spans="1:20" ht="12.75">
      <c r="A133" s="135"/>
      <c r="B133" s="1437">
        <v>2</v>
      </c>
      <c r="C133" s="1438">
        <v>65</v>
      </c>
      <c r="D133" s="1438">
        <v>14.6</v>
      </c>
      <c r="E133" s="1438">
        <v>0.5</v>
      </c>
      <c r="F133" s="1439" t="s">
        <v>396</v>
      </c>
      <c r="G133" s="1439" t="s">
        <v>795</v>
      </c>
      <c r="H133" s="1439" t="s">
        <v>1710</v>
      </c>
      <c r="I133" s="1439" t="s">
        <v>1711</v>
      </c>
      <c r="J133" s="1439" t="s">
        <v>28</v>
      </c>
      <c r="K133" s="1439" t="s">
        <v>1712</v>
      </c>
      <c r="L133" s="1439" t="s">
        <v>794</v>
      </c>
      <c r="M133" s="1445">
        <v>0.5</v>
      </c>
      <c r="N133" s="1445"/>
      <c r="O133" s="1445">
        <v>0.4</v>
      </c>
      <c r="P133" s="815"/>
      <c r="Q133" s="815"/>
      <c r="R133" s="1445">
        <v>0.1</v>
      </c>
      <c r="S133" s="131"/>
      <c r="T133" s="131"/>
    </row>
    <row r="134" spans="1:20" ht="12.75">
      <c r="A134" s="135"/>
      <c r="B134" s="1437">
        <v>3</v>
      </c>
      <c r="C134" s="1438">
        <v>32</v>
      </c>
      <c r="D134" s="1438">
        <v>34.1</v>
      </c>
      <c r="E134" s="1438">
        <v>1</v>
      </c>
      <c r="F134" s="1439" t="s">
        <v>396</v>
      </c>
      <c r="G134" s="1439" t="s">
        <v>795</v>
      </c>
      <c r="H134" s="1439" t="s">
        <v>1710</v>
      </c>
      <c r="I134" s="1439" t="s">
        <v>1711</v>
      </c>
      <c r="J134" s="1439" t="s">
        <v>28</v>
      </c>
      <c r="K134" s="1439" t="s">
        <v>1712</v>
      </c>
      <c r="L134" s="1439" t="s">
        <v>1713</v>
      </c>
      <c r="M134" s="1445">
        <v>1</v>
      </c>
      <c r="N134" s="1445"/>
      <c r="O134" s="1445">
        <v>0.5</v>
      </c>
      <c r="P134" s="815"/>
      <c r="Q134" s="815"/>
      <c r="R134" s="1445">
        <v>0.5</v>
      </c>
      <c r="S134" s="131"/>
      <c r="T134" s="131"/>
    </row>
    <row r="135" spans="1:20" ht="12.75">
      <c r="A135" s="135" t="s">
        <v>249</v>
      </c>
      <c r="B135" s="135"/>
      <c r="C135" s="136"/>
      <c r="D135" s="136"/>
      <c r="E135" s="136">
        <f>E132+E133+E134</f>
        <v>1.7</v>
      </c>
      <c r="F135" s="136"/>
      <c r="G135" s="136"/>
      <c r="H135" s="136"/>
      <c r="I135" s="136"/>
      <c r="J135" s="136"/>
      <c r="K135" s="136"/>
      <c r="L135" s="136"/>
      <c r="M135" s="136">
        <f aca="true" t="shared" si="6" ref="M135:T135">M132+M133+M134</f>
        <v>1.7</v>
      </c>
      <c r="N135" s="136">
        <f t="shared" si="6"/>
        <v>0</v>
      </c>
      <c r="O135" s="136">
        <f t="shared" si="6"/>
        <v>1.06</v>
      </c>
      <c r="P135" s="136">
        <f t="shared" si="6"/>
        <v>0</v>
      </c>
      <c r="Q135" s="136">
        <f t="shared" si="6"/>
        <v>0</v>
      </c>
      <c r="R135" s="136">
        <f t="shared" si="6"/>
        <v>0.64</v>
      </c>
      <c r="S135" s="136">
        <f t="shared" si="6"/>
        <v>0</v>
      </c>
      <c r="T135" s="136">
        <f t="shared" si="6"/>
        <v>0</v>
      </c>
    </row>
    <row r="136" spans="1:20" ht="12.75">
      <c r="A136" s="135"/>
      <c r="B136" s="1429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440"/>
      <c r="N136" s="136"/>
      <c r="O136" s="136"/>
      <c r="P136" s="136"/>
      <c r="Q136" s="136"/>
      <c r="R136" s="136"/>
      <c r="S136" s="136"/>
      <c r="T136" s="136"/>
    </row>
    <row r="137" spans="1:20" ht="12.75">
      <c r="A137" s="1590" t="s">
        <v>403</v>
      </c>
      <c r="B137" s="1437">
        <v>1</v>
      </c>
      <c r="C137" s="1427">
        <v>32</v>
      </c>
      <c r="D137" s="1427">
        <v>4.1</v>
      </c>
      <c r="E137" s="1427">
        <v>1</v>
      </c>
      <c r="F137" s="1427" t="s">
        <v>198</v>
      </c>
      <c r="G137" s="1439" t="s">
        <v>795</v>
      </c>
      <c r="H137" s="1427" t="s">
        <v>1683</v>
      </c>
      <c r="I137" s="1427" t="s">
        <v>398</v>
      </c>
      <c r="J137" s="1427" t="s">
        <v>398</v>
      </c>
      <c r="K137" s="1427" t="s">
        <v>1680</v>
      </c>
      <c r="L137" s="1427" t="s">
        <v>1714</v>
      </c>
      <c r="M137" s="1591">
        <v>1</v>
      </c>
      <c r="N137" s="1430"/>
      <c r="O137" s="1430"/>
      <c r="P137" s="1592"/>
      <c r="Q137" s="1592"/>
      <c r="R137" s="1430">
        <v>1</v>
      </c>
      <c r="S137" s="1593"/>
      <c r="T137" s="1593"/>
    </row>
    <row r="138" spans="1:20" ht="12.75">
      <c r="A138" s="1439"/>
      <c r="B138" s="1437">
        <v>2</v>
      </c>
      <c r="C138" s="1427">
        <v>48</v>
      </c>
      <c r="D138" s="1427" t="s">
        <v>1715</v>
      </c>
      <c r="E138" s="1427">
        <v>1</v>
      </c>
      <c r="F138" s="1427" t="s">
        <v>198</v>
      </c>
      <c r="G138" s="1439" t="s">
        <v>795</v>
      </c>
      <c r="H138" s="1427" t="s">
        <v>1683</v>
      </c>
      <c r="I138" s="1427" t="s">
        <v>398</v>
      </c>
      <c r="J138" s="1427" t="s">
        <v>398</v>
      </c>
      <c r="K138" s="1427" t="s">
        <v>1680</v>
      </c>
      <c r="L138" s="1427" t="s">
        <v>1716</v>
      </c>
      <c r="M138" s="1591">
        <v>1</v>
      </c>
      <c r="N138" s="1430"/>
      <c r="O138" s="1430">
        <v>0.2</v>
      </c>
      <c r="P138" s="1592"/>
      <c r="Q138" s="1592"/>
      <c r="R138" s="1430">
        <v>0.8</v>
      </c>
      <c r="S138" s="1593"/>
      <c r="T138" s="1593"/>
    </row>
    <row r="139" spans="1:20" ht="12.75">
      <c r="A139" s="1439"/>
      <c r="B139" s="1437">
        <v>3</v>
      </c>
      <c r="C139" s="1427">
        <v>23</v>
      </c>
      <c r="D139" s="1427">
        <v>20.1</v>
      </c>
      <c r="E139" s="1427">
        <v>1</v>
      </c>
      <c r="F139" s="1427" t="s">
        <v>396</v>
      </c>
      <c r="G139" s="1439" t="s">
        <v>795</v>
      </c>
      <c r="H139" s="1427" t="s">
        <v>1683</v>
      </c>
      <c r="I139" s="1427" t="s">
        <v>398</v>
      </c>
      <c r="J139" s="1427" t="s">
        <v>398</v>
      </c>
      <c r="K139" s="1427" t="s">
        <v>1680</v>
      </c>
      <c r="L139" s="1427" t="s">
        <v>1717</v>
      </c>
      <c r="M139" s="1591">
        <v>1</v>
      </c>
      <c r="N139" s="1430"/>
      <c r="O139" s="1430">
        <v>0.8</v>
      </c>
      <c r="P139" s="1592"/>
      <c r="Q139" s="1592"/>
      <c r="R139" s="1430">
        <v>0.2</v>
      </c>
      <c r="S139" s="1593"/>
      <c r="T139" s="1593"/>
    </row>
    <row r="140" spans="1:20" ht="12.75">
      <c r="A140" s="1439"/>
      <c r="B140" s="1437">
        <v>4</v>
      </c>
      <c r="C140" s="1427">
        <v>104</v>
      </c>
      <c r="D140" s="1427">
        <v>16.2</v>
      </c>
      <c r="E140" s="1427">
        <v>1</v>
      </c>
      <c r="F140" s="1427" t="s">
        <v>168</v>
      </c>
      <c r="G140" s="1439" t="s">
        <v>795</v>
      </c>
      <c r="H140" s="1427" t="s">
        <v>1683</v>
      </c>
      <c r="I140" s="1427" t="s">
        <v>398</v>
      </c>
      <c r="J140" s="1427" t="s">
        <v>398</v>
      </c>
      <c r="K140" s="1427" t="s">
        <v>1680</v>
      </c>
      <c r="L140" s="1427" t="s">
        <v>1718</v>
      </c>
      <c r="M140" s="1591">
        <v>1</v>
      </c>
      <c r="N140" s="1430">
        <v>0.2</v>
      </c>
      <c r="O140" s="1430">
        <v>0.8</v>
      </c>
      <c r="P140" s="1592"/>
      <c r="Q140" s="1592"/>
      <c r="R140" s="1430"/>
      <c r="S140" s="1593"/>
      <c r="T140" s="1593"/>
    </row>
    <row r="141" spans="1:20" ht="12.75">
      <c r="A141" s="1439"/>
      <c r="B141" s="1437">
        <v>5</v>
      </c>
      <c r="C141" s="1427">
        <v>104</v>
      </c>
      <c r="D141" s="1427">
        <v>16.3</v>
      </c>
      <c r="E141" s="1427">
        <v>0.8</v>
      </c>
      <c r="F141" s="1427" t="s">
        <v>396</v>
      </c>
      <c r="G141" s="1439" t="s">
        <v>795</v>
      </c>
      <c r="H141" s="1427" t="s">
        <v>1683</v>
      </c>
      <c r="I141" s="1427" t="s">
        <v>398</v>
      </c>
      <c r="J141" s="1427" t="s">
        <v>398</v>
      </c>
      <c r="K141" s="1427" t="s">
        <v>1680</v>
      </c>
      <c r="L141" s="1427" t="s">
        <v>1718</v>
      </c>
      <c r="M141" s="1591">
        <v>0.8</v>
      </c>
      <c r="N141" s="1430">
        <v>0.16</v>
      </c>
      <c r="O141" s="1430">
        <v>0.64</v>
      </c>
      <c r="P141" s="1592"/>
      <c r="Q141" s="1592"/>
      <c r="R141" s="1430"/>
      <c r="S141" s="1593"/>
      <c r="T141" s="1593"/>
    </row>
    <row r="142" spans="1:20" ht="12.75">
      <c r="A142" s="1439"/>
      <c r="B142" s="1437">
        <v>6</v>
      </c>
      <c r="C142" s="1427">
        <v>108</v>
      </c>
      <c r="D142" s="1427">
        <v>15.5</v>
      </c>
      <c r="E142" s="1427">
        <v>0.9</v>
      </c>
      <c r="F142" s="1427" t="s">
        <v>396</v>
      </c>
      <c r="G142" s="1439" t="s">
        <v>795</v>
      </c>
      <c r="H142" s="1427" t="s">
        <v>1683</v>
      </c>
      <c r="I142" s="1427" t="s">
        <v>398</v>
      </c>
      <c r="J142" s="1427" t="s">
        <v>398</v>
      </c>
      <c r="K142" s="1427" t="s">
        <v>1680</v>
      </c>
      <c r="L142" s="1427" t="s">
        <v>410</v>
      </c>
      <c r="M142" s="1591">
        <v>0.9</v>
      </c>
      <c r="N142" s="1430"/>
      <c r="O142" s="1430">
        <v>0.9</v>
      </c>
      <c r="P142" s="1592"/>
      <c r="Q142" s="1592"/>
      <c r="R142" s="1430"/>
      <c r="S142" s="1593"/>
      <c r="T142" s="1593"/>
    </row>
    <row r="143" spans="1:20" ht="12.75">
      <c r="A143" s="1594"/>
      <c r="B143" s="1437">
        <v>7</v>
      </c>
      <c r="C143" s="1427">
        <v>60</v>
      </c>
      <c r="D143" s="1427">
        <v>2.1</v>
      </c>
      <c r="E143" s="1427">
        <v>0.7</v>
      </c>
      <c r="F143" s="1427" t="s">
        <v>198</v>
      </c>
      <c r="G143" s="1439" t="s">
        <v>795</v>
      </c>
      <c r="H143" s="1427" t="s">
        <v>1683</v>
      </c>
      <c r="I143" s="1427" t="s">
        <v>398</v>
      </c>
      <c r="J143" s="1427" t="s">
        <v>398</v>
      </c>
      <c r="K143" s="1427" t="s">
        <v>1680</v>
      </c>
      <c r="L143" s="1427" t="s">
        <v>1714</v>
      </c>
      <c r="M143" s="1591">
        <v>0.7</v>
      </c>
      <c r="N143" s="1430"/>
      <c r="O143" s="1430"/>
      <c r="P143" s="1592"/>
      <c r="Q143" s="1592"/>
      <c r="R143" s="1430">
        <v>0.7</v>
      </c>
      <c r="S143" s="1593"/>
      <c r="T143" s="1593"/>
    </row>
    <row r="144" spans="1:20" ht="12.75">
      <c r="A144" s="1594"/>
      <c r="B144" s="1437">
        <v>8</v>
      </c>
      <c r="C144" s="1427">
        <v>60</v>
      </c>
      <c r="D144" s="1427">
        <v>2.11</v>
      </c>
      <c r="E144" s="1427">
        <v>1</v>
      </c>
      <c r="F144" s="1427" t="s">
        <v>198</v>
      </c>
      <c r="G144" s="1439" t="s">
        <v>795</v>
      </c>
      <c r="H144" s="1427" t="s">
        <v>1683</v>
      </c>
      <c r="I144" s="1427" t="s">
        <v>398</v>
      </c>
      <c r="J144" s="1427" t="s">
        <v>398</v>
      </c>
      <c r="K144" s="1427" t="s">
        <v>1680</v>
      </c>
      <c r="L144" s="1427" t="s">
        <v>1714</v>
      </c>
      <c r="M144" s="1591">
        <v>1</v>
      </c>
      <c r="N144" s="1430"/>
      <c r="O144" s="1430"/>
      <c r="P144" s="1592"/>
      <c r="Q144" s="1592"/>
      <c r="R144" s="1430">
        <v>1</v>
      </c>
      <c r="S144" s="1593"/>
      <c r="T144" s="1593"/>
    </row>
    <row r="145" spans="1:20" ht="12.75">
      <c r="A145" s="1594"/>
      <c r="B145" s="1437">
        <v>9</v>
      </c>
      <c r="C145" s="1427">
        <v>52</v>
      </c>
      <c r="D145" s="1427">
        <v>3.1</v>
      </c>
      <c r="E145" s="1427">
        <v>0.7</v>
      </c>
      <c r="F145" s="1427" t="s">
        <v>396</v>
      </c>
      <c r="G145" s="1439" t="s">
        <v>795</v>
      </c>
      <c r="H145" s="1427" t="s">
        <v>1683</v>
      </c>
      <c r="I145" s="1427" t="s">
        <v>398</v>
      </c>
      <c r="J145" s="1427" t="s">
        <v>398</v>
      </c>
      <c r="K145" s="1427" t="s">
        <v>1680</v>
      </c>
      <c r="L145" s="1427" t="s">
        <v>532</v>
      </c>
      <c r="M145" s="1591">
        <v>0.7</v>
      </c>
      <c r="N145" s="1430"/>
      <c r="O145" s="1430">
        <v>0.42</v>
      </c>
      <c r="P145" s="1592"/>
      <c r="Q145" s="1592"/>
      <c r="R145" s="1430">
        <v>0.28</v>
      </c>
      <c r="S145" s="1593"/>
      <c r="T145" s="1593"/>
    </row>
    <row r="146" spans="1:20" ht="12.75">
      <c r="A146" s="1594"/>
      <c r="B146" s="1437">
        <v>10</v>
      </c>
      <c r="C146" s="1427">
        <v>52</v>
      </c>
      <c r="D146" s="1427">
        <v>3.2</v>
      </c>
      <c r="E146" s="1427">
        <v>1</v>
      </c>
      <c r="F146" s="1427" t="s">
        <v>396</v>
      </c>
      <c r="G146" s="1439" t="s">
        <v>795</v>
      </c>
      <c r="H146" s="1427" t="s">
        <v>1690</v>
      </c>
      <c r="I146" s="1427" t="s">
        <v>398</v>
      </c>
      <c r="J146" s="1427" t="s">
        <v>398</v>
      </c>
      <c r="K146" s="1427" t="s">
        <v>1680</v>
      </c>
      <c r="L146" s="1427" t="s">
        <v>532</v>
      </c>
      <c r="M146" s="1591">
        <v>1</v>
      </c>
      <c r="N146" s="1430"/>
      <c r="O146" s="1430">
        <v>0.6</v>
      </c>
      <c r="P146" s="1592"/>
      <c r="Q146" s="1592"/>
      <c r="R146" s="1430">
        <v>0.4</v>
      </c>
      <c r="S146" s="1593"/>
      <c r="T146" s="1593"/>
    </row>
    <row r="147" spans="1:20" ht="12.75">
      <c r="A147" s="1594"/>
      <c r="B147" s="1437">
        <v>11</v>
      </c>
      <c r="C147" s="1427">
        <v>48</v>
      </c>
      <c r="D147" s="1427" t="s">
        <v>1719</v>
      </c>
      <c r="E147" s="1427">
        <v>0.7</v>
      </c>
      <c r="F147" s="1427" t="s">
        <v>198</v>
      </c>
      <c r="G147" s="1439" t="s">
        <v>795</v>
      </c>
      <c r="H147" s="1427" t="s">
        <v>1690</v>
      </c>
      <c r="I147" s="1427" t="s">
        <v>398</v>
      </c>
      <c r="J147" s="1427" t="s">
        <v>398</v>
      </c>
      <c r="K147" s="1427" t="s">
        <v>1680</v>
      </c>
      <c r="L147" s="1427" t="s">
        <v>1716</v>
      </c>
      <c r="M147" s="1591">
        <v>0.7</v>
      </c>
      <c r="N147" s="1430"/>
      <c r="O147" s="1430">
        <v>0.14</v>
      </c>
      <c r="P147" s="1592"/>
      <c r="Q147" s="1592"/>
      <c r="R147" s="1430">
        <v>0.56</v>
      </c>
      <c r="S147" s="1593"/>
      <c r="T147" s="1593"/>
    </row>
    <row r="148" spans="1:20" ht="12.75">
      <c r="A148" s="1594"/>
      <c r="B148" s="1437">
        <v>12</v>
      </c>
      <c r="C148" s="1427">
        <v>48</v>
      </c>
      <c r="D148" s="1427">
        <v>9.1</v>
      </c>
      <c r="E148" s="1427">
        <v>1</v>
      </c>
      <c r="F148" s="1427" t="s">
        <v>198</v>
      </c>
      <c r="G148" s="1439" t="s">
        <v>795</v>
      </c>
      <c r="H148" s="1427" t="s">
        <v>1690</v>
      </c>
      <c r="I148" s="1427" t="s">
        <v>398</v>
      </c>
      <c r="J148" s="1427" t="s">
        <v>398</v>
      </c>
      <c r="K148" s="1427" t="s">
        <v>1680</v>
      </c>
      <c r="L148" s="1427" t="s">
        <v>1716</v>
      </c>
      <c r="M148" s="1591">
        <v>1</v>
      </c>
      <c r="N148" s="1430"/>
      <c r="O148" s="1430">
        <v>0.2</v>
      </c>
      <c r="P148" s="1592"/>
      <c r="Q148" s="1592"/>
      <c r="R148" s="1430">
        <v>0.8</v>
      </c>
      <c r="S148" s="1593"/>
      <c r="T148" s="1593"/>
    </row>
    <row r="149" spans="1:20" ht="12.75">
      <c r="A149" s="1553">
        <v>1</v>
      </c>
      <c r="B149" s="1553">
        <v>2</v>
      </c>
      <c r="C149" s="1553">
        <v>3</v>
      </c>
      <c r="D149" s="1553">
        <v>4</v>
      </c>
      <c r="E149" s="131">
        <v>5</v>
      </c>
      <c r="F149" s="131">
        <v>6</v>
      </c>
      <c r="G149" s="131">
        <v>7</v>
      </c>
      <c r="H149" s="131">
        <v>8</v>
      </c>
      <c r="I149" s="131">
        <v>9</v>
      </c>
      <c r="J149" s="131">
        <v>10</v>
      </c>
      <c r="K149" s="131">
        <v>11</v>
      </c>
      <c r="L149" s="131">
        <v>12</v>
      </c>
      <c r="M149" s="131">
        <v>13</v>
      </c>
      <c r="N149" s="131">
        <v>14</v>
      </c>
      <c r="O149" s="131">
        <v>15</v>
      </c>
      <c r="P149" s="131">
        <v>16</v>
      </c>
      <c r="Q149" s="131">
        <v>17</v>
      </c>
      <c r="R149" s="131">
        <v>18</v>
      </c>
      <c r="S149" s="131">
        <v>18</v>
      </c>
      <c r="T149" s="131">
        <v>19</v>
      </c>
    </row>
    <row r="150" spans="1:20" ht="12.75">
      <c r="A150" s="1594"/>
      <c r="B150" s="1437">
        <v>13</v>
      </c>
      <c r="C150" s="1427">
        <v>40</v>
      </c>
      <c r="D150" s="1427" t="s">
        <v>1720</v>
      </c>
      <c r="E150" s="1427">
        <v>1</v>
      </c>
      <c r="F150" s="1427" t="s">
        <v>198</v>
      </c>
      <c r="G150" s="1439" t="s">
        <v>795</v>
      </c>
      <c r="H150" s="1427" t="s">
        <v>1690</v>
      </c>
      <c r="I150" s="1427" t="s">
        <v>398</v>
      </c>
      <c r="J150" s="1427" t="s">
        <v>398</v>
      </c>
      <c r="K150" s="1427" t="s">
        <v>1680</v>
      </c>
      <c r="L150" s="1427" t="s">
        <v>1716</v>
      </c>
      <c r="M150" s="1441">
        <v>1</v>
      </c>
      <c r="N150" s="1427"/>
      <c r="O150" s="1427">
        <v>0.2</v>
      </c>
      <c r="P150" s="1593"/>
      <c r="Q150" s="1593"/>
      <c r="R150" s="1427">
        <v>0.8</v>
      </c>
      <c r="S150" s="1593"/>
      <c r="T150" s="1593"/>
    </row>
    <row r="151" spans="1:20" ht="12.75">
      <c r="A151" s="135" t="s">
        <v>249</v>
      </c>
      <c r="B151" s="131"/>
      <c r="C151" s="131"/>
      <c r="D151" s="135"/>
      <c r="E151" s="135">
        <f>E150+E148+E147+E146+E145+E144+E143+E142+E141+E140+E139+E138+E137</f>
        <v>11.8</v>
      </c>
      <c r="F151" s="135"/>
      <c r="G151" s="135"/>
      <c r="H151" s="135"/>
      <c r="I151" s="135"/>
      <c r="J151" s="135"/>
      <c r="K151" s="135"/>
      <c r="L151" s="135"/>
      <c r="M151" s="135">
        <f aca="true" t="shared" si="7" ref="M151:T151">M150+M148+M147+M146+M145+M144+M143+M142+M141+M140+M139+M138+M137</f>
        <v>11.8</v>
      </c>
      <c r="N151" s="135">
        <f t="shared" si="7"/>
        <v>0.36</v>
      </c>
      <c r="O151" s="1433">
        <f t="shared" si="7"/>
        <v>4.9</v>
      </c>
      <c r="P151" s="135">
        <f t="shared" si="7"/>
        <v>0</v>
      </c>
      <c r="Q151" s="135">
        <f t="shared" si="7"/>
        <v>0</v>
      </c>
      <c r="R151" s="135">
        <f t="shared" si="7"/>
        <v>6.54</v>
      </c>
      <c r="S151" s="135">
        <f t="shared" si="7"/>
        <v>0</v>
      </c>
      <c r="T151" s="135">
        <f t="shared" si="7"/>
        <v>0</v>
      </c>
    </row>
    <row r="152" spans="1:20" ht="12.75">
      <c r="A152" s="1559" t="s">
        <v>407</v>
      </c>
      <c r="B152" s="131">
        <v>1</v>
      </c>
      <c r="C152" s="131">
        <v>4</v>
      </c>
      <c r="D152" s="1424" t="s">
        <v>1437</v>
      </c>
      <c r="E152" s="131">
        <v>1</v>
      </c>
      <c r="F152" s="131" t="s">
        <v>313</v>
      </c>
      <c r="G152" s="131" t="s">
        <v>400</v>
      </c>
      <c r="H152" s="131" t="s">
        <v>917</v>
      </c>
      <c r="I152" s="131" t="s">
        <v>398</v>
      </c>
      <c r="J152" s="131" t="s">
        <v>398</v>
      </c>
      <c r="K152" s="131" t="s">
        <v>409</v>
      </c>
      <c r="L152" s="1439" t="s">
        <v>316</v>
      </c>
      <c r="M152" s="815">
        <v>1</v>
      </c>
      <c r="N152" s="815">
        <v>1</v>
      </c>
      <c r="O152" s="815"/>
      <c r="P152" s="131"/>
      <c r="Q152" s="131"/>
      <c r="R152" s="131"/>
      <c r="S152" s="131"/>
      <c r="T152" s="131"/>
    </row>
    <row r="153" spans="1:20" ht="12.75">
      <c r="A153" s="131"/>
      <c r="B153" s="131">
        <v>2</v>
      </c>
      <c r="C153" s="131">
        <v>4</v>
      </c>
      <c r="D153" s="1424" t="s">
        <v>374</v>
      </c>
      <c r="E153" s="131">
        <v>0.7</v>
      </c>
      <c r="F153" s="131" t="s">
        <v>396</v>
      </c>
      <c r="G153" s="131" t="s">
        <v>400</v>
      </c>
      <c r="H153" s="131" t="s">
        <v>917</v>
      </c>
      <c r="I153" s="131" t="s">
        <v>398</v>
      </c>
      <c r="J153" s="131" t="s">
        <v>398</v>
      </c>
      <c r="K153" s="131" t="s">
        <v>409</v>
      </c>
      <c r="L153" s="1439" t="s">
        <v>316</v>
      </c>
      <c r="M153" s="815">
        <v>0.7</v>
      </c>
      <c r="N153" s="815">
        <v>0.7</v>
      </c>
      <c r="O153" s="815"/>
      <c r="P153" s="131"/>
      <c r="Q153" s="131"/>
      <c r="R153" s="131"/>
      <c r="S153" s="131"/>
      <c r="T153" s="131"/>
    </row>
    <row r="154" spans="1:20" ht="12.75">
      <c r="A154" s="131"/>
      <c r="B154" s="131">
        <v>3</v>
      </c>
      <c r="C154" s="131">
        <v>22</v>
      </c>
      <c r="D154" s="1444" t="s">
        <v>1721</v>
      </c>
      <c r="E154" s="1439">
        <v>0.9</v>
      </c>
      <c r="F154" s="1439" t="s">
        <v>313</v>
      </c>
      <c r="G154" s="1439" t="s">
        <v>1611</v>
      </c>
      <c r="H154" s="131" t="s">
        <v>917</v>
      </c>
      <c r="I154" s="131" t="s">
        <v>398</v>
      </c>
      <c r="J154" s="131" t="s">
        <v>398</v>
      </c>
      <c r="K154" s="131" t="s">
        <v>409</v>
      </c>
      <c r="L154" s="1439" t="s">
        <v>316</v>
      </c>
      <c r="M154" s="815">
        <v>0.9</v>
      </c>
      <c r="N154" s="815">
        <v>0.9</v>
      </c>
      <c r="O154" s="815"/>
      <c r="P154" s="131"/>
      <c r="Q154" s="131"/>
      <c r="R154" s="131"/>
      <c r="S154" s="131"/>
      <c r="T154" s="131"/>
    </row>
    <row r="155" spans="1:20" ht="12.75">
      <c r="A155" s="131"/>
      <c r="B155" s="131">
        <v>4</v>
      </c>
      <c r="C155" s="131">
        <v>22</v>
      </c>
      <c r="D155" s="1444" t="s">
        <v>913</v>
      </c>
      <c r="E155" s="1439">
        <v>1</v>
      </c>
      <c r="F155" s="1439" t="s">
        <v>313</v>
      </c>
      <c r="G155" s="1439" t="s">
        <v>1611</v>
      </c>
      <c r="H155" s="131" t="s">
        <v>917</v>
      </c>
      <c r="I155" s="131" t="s">
        <v>398</v>
      </c>
      <c r="J155" s="131" t="s">
        <v>398</v>
      </c>
      <c r="K155" s="131" t="s">
        <v>409</v>
      </c>
      <c r="L155" s="1439" t="s">
        <v>316</v>
      </c>
      <c r="M155" s="815">
        <v>1</v>
      </c>
      <c r="N155" s="815">
        <v>1</v>
      </c>
      <c r="O155" s="815"/>
      <c r="P155" s="131"/>
      <c r="Q155" s="131"/>
      <c r="R155" s="131"/>
      <c r="S155" s="131"/>
      <c r="T155" s="131"/>
    </row>
    <row r="156" spans="1:20" ht="12.75">
      <c r="A156" s="131"/>
      <c r="B156" s="131">
        <v>5</v>
      </c>
      <c r="C156" s="131">
        <v>22</v>
      </c>
      <c r="D156" s="1444" t="s">
        <v>733</v>
      </c>
      <c r="E156" s="1439">
        <v>0.5</v>
      </c>
      <c r="F156" s="1439" t="s">
        <v>313</v>
      </c>
      <c r="G156" s="1439" t="s">
        <v>1611</v>
      </c>
      <c r="H156" s="131" t="s">
        <v>917</v>
      </c>
      <c r="I156" s="131" t="s">
        <v>398</v>
      </c>
      <c r="J156" s="131" t="s">
        <v>398</v>
      </c>
      <c r="K156" s="131" t="s">
        <v>409</v>
      </c>
      <c r="L156" s="1439" t="s">
        <v>316</v>
      </c>
      <c r="M156" s="815">
        <v>0.5</v>
      </c>
      <c r="N156" s="815">
        <v>0.5</v>
      </c>
      <c r="O156" s="815"/>
      <c r="P156" s="131"/>
      <c r="Q156" s="131"/>
      <c r="R156" s="131"/>
      <c r="S156" s="131"/>
      <c r="T156" s="131"/>
    </row>
    <row r="157" spans="1:20" ht="12.75">
      <c r="A157" s="131"/>
      <c r="B157" s="131">
        <v>6</v>
      </c>
      <c r="C157" s="131">
        <v>29</v>
      </c>
      <c r="D157" s="1424" t="s">
        <v>1722</v>
      </c>
      <c r="E157" s="131">
        <v>0.8</v>
      </c>
      <c r="F157" s="131" t="s">
        <v>396</v>
      </c>
      <c r="G157" s="131" t="s">
        <v>1723</v>
      </c>
      <c r="H157" s="131" t="s">
        <v>917</v>
      </c>
      <c r="I157" s="131" t="s">
        <v>398</v>
      </c>
      <c r="J157" s="131" t="s">
        <v>398</v>
      </c>
      <c r="K157" s="131" t="s">
        <v>409</v>
      </c>
      <c r="L157" s="1439" t="s">
        <v>29</v>
      </c>
      <c r="M157" s="815">
        <v>0.8</v>
      </c>
      <c r="N157" s="815"/>
      <c r="O157" s="815">
        <v>0.8</v>
      </c>
      <c r="P157" s="131"/>
      <c r="Q157" s="131"/>
      <c r="R157" s="131"/>
      <c r="S157" s="131"/>
      <c r="T157" s="131"/>
    </row>
    <row r="158" spans="1:20" ht="12.75">
      <c r="A158" s="131"/>
      <c r="B158" s="131">
        <v>7</v>
      </c>
      <c r="C158" s="131">
        <v>31</v>
      </c>
      <c r="D158" s="1424" t="s">
        <v>1724</v>
      </c>
      <c r="E158" s="131">
        <v>0.8</v>
      </c>
      <c r="F158" s="131" t="s">
        <v>396</v>
      </c>
      <c r="G158" s="131" t="s">
        <v>1723</v>
      </c>
      <c r="H158" s="131" t="s">
        <v>917</v>
      </c>
      <c r="I158" s="131" t="s">
        <v>398</v>
      </c>
      <c r="J158" s="131" t="s">
        <v>398</v>
      </c>
      <c r="K158" s="131" t="s">
        <v>409</v>
      </c>
      <c r="L158" s="1439" t="s">
        <v>29</v>
      </c>
      <c r="M158" s="815">
        <v>0.8</v>
      </c>
      <c r="N158" s="815"/>
      <c r="O158" s="815">
        <v>0.8</v>
      </c>
      <c r="P158" s="131"/>
      <c r="Q158" s="131"/>
      <c r="R158" s="131"/>
      <c r="S158" s="131"/>
      <c r="T158" s="131"/>
    </row>
    <row r="159" spans="1:20" ht="12.75">
      <c r="A159" s="131"/>
      <c r="B159" s="131">
        <v>8</v>
      </c>
      <c r="C159" s="131">
        <v>41</v>
      </c>
      <c r="D159" s="1424" t="s">
        <v>904</v>
      </c>
      <c r="E159" s="131">
        <v>0.8</v>
      </c>
      <c r="F159" s="131" t="s">
        <v>396</v>
      </c>
      <c r="G159" s="131" t="s">
        <v>1723</v>
      </c>
      <c r="H159" s="131" t="s">
        <v>917</v>
      </c>
      <c r="I159" s="131" t="s">
        <v>398</v>
      </c>
      <c r="J159" s="131" t="s">
        <v>398</v>
      </c>
      <c r="K159" s="131" t="s">
        <v>409</v>
      </c>
      <c r="L159" s="1439" t="s">
        <v>29</v>
      </c>
      <c r="M159" s="815">
        <v>0.8</v>
      </c>
      <c r="N159" s="815"/>
      <c r="O159" s="815">
        <v>0.8</v>
      </c>
      <c r="P159" s="131"/>
      <c r="Q159" s="131"/>
      <c r="R159" s="131"/>
      <c r="S159" s="131"/>
      <c r="T159" s="131"/>
    </row>
    <row r="160" spans="1:20" ht="12.75">
      <c r="A160" s="131"/>
      <c r="B160" s="131">
        <v>9</v>
      </c>
      <c r="C160" s="131">
        <v>55</v>
      </c>
      <c r="D160" s="1424" t="s">
        <v>1725</v>
      </c>
      <c r="E160" s="131">
        <v>0.7</v>
      </c>
      <c r="F160" s="131" t="s">
        <v>396</v>
      </c>
      <c r="G160" s="131" t="s">
        <v>1723</v>
      </c>
      <c r="H160" s="131" t="s">
        <v>917</v>
      </c>
      <c r="I160" s="131" t="s">
        <v>398</v>
      </c>
      <c r="J160" s="131" t="s">
        <v>398</v>
      </c>
      <c r="K160" s="131" t="s">
        <v>409</v>
      </c>
      <c r="L160" s="1439" t="s">
        <v>29</v>
      </c>
      <c r="M160" s="815">
        <v>0.7</v>
      </c>
      <c r="N160" s="815"/>
      <c r="O160" s="815">
        <v>0.7</v>
      </c>
      <c r="P160" s="131"/>
      <c r="Q160" s="131"/>
      <c r="R160" s="131"/>
      <c r="S160" s="131"/>
      <c r="T160" s="131"/>
    </row>
    <row r="161" spans="1:20" ht="12.75">
      <c r="A161" s="131"/>
      <c r="B161" s="131">
        <v>10</v>
      </c>
      <c r="C161" s="131">
        <v>20</v>
      </c>
      <c r="D161" s="1424" t="s">
        <v>1726</v>
      </c>
      <c r="E161" s="131">
        <v>1</v>
      </c>
      <c r="F161" s="131" t="s">
        <v>396</v>
      </c>
      <c r="G161" s="131" t="s">
        <v>411</v>
      </c>
      <c r="H161" s="131" t="s">
        <v>917</v>
      </c>
      <c r="I161" s="131" t="s">
        <v>398</v>
      </c>
      <c r="J161" s="131" t="s">
        <v>398</v>
      </c>
      <c r="K161" s="131" t="s">
        <v>409</v>
      </c>
      <c r="L161" s="1439" t="s">
        <v>29</v>
      </c>
      <c r="M161" s="815">
        <v>1</v>
      </c>
      <c r="N161" s="815"/>
      <c r="O161" s="815">
        <v>1</v>
      </c>
      <c r="P161" s="131"/>
      <c r="Q161" s="131"/>
      <c r="R161" s="131"/>
      <c r="S161" s="131"/>
      <c r="T161" s="131"/>
    </row>
    <row r="162" spans="1:20" ht="12.75">
      <c r="A162" s="131"/>
      <c r="B162" s="131">
        <v>11</v>
      </c>
      <c r="C162" s="131">
        <v>33</v>
      </c>
      <c r="D162" s="1424" t="s">
        <v>1727</v>
      </c>
      <c r="E162" s="131">
        <v>1</v>
      </c>
      <c r="F162" s="131" t="s">
        <v>396</v>
      </c>
      <c r="G162" s="131" t="s">
        <v>1728</v>
      </c>
      <c r="H162" s="131" t="s">
        <v>917</v>
      </c>
      <c r="I162" s="131" t="s">
        <v>398</v>
      </c>
      <c r="J162" s="131" t="s">
        <v>398</v>
      </c>
      <c r="K162" s="131" t="s">
        <v>409</v>
      </c>
      <c r="L162" s="1439" t="s">
        <v>29</v>
      </c>
      <c r="M162" s="815">
        <v>1</v>
      </c>
      <c r="N162" s="815"/>
      <c r="O162" s="815">
        <v>1</v>
      </c>
      <c r="P162" s="131"/>
      <c r="Q162" s="131"/>
      <c r="R162" s="131"/>
      <c r="S162" s="131"/>
      <c r="T162" s="131"/>
    </row>
    <row r="163" spans="1:20" ht="12.75">
      <c r="A163" s="131"/>
      <c r="B163" s="131">
        <v>12</v>
      </c>
      <c r="C163" s="131">
        <v>33</v>
      </c>
      <c r="D163" s="1424" t="s">
        <v>903</v>
      </c>
      <c r="E163" s="131">
        <v>1</v>
      </c>
      <c r="F163" s="131" t="s">
        <v>396</v>
      </c>
      <c r="G163" s="131" t="s">
        <v>1728</v>
      </c>
      <c r="H163" s="131" t="s">
        <v>917</v>
      </c>
      <c r="I163" s="131" t="s">
        <v>398</v>
      </c>
      <c r="J163" s="131" t="s">
        <v>398</v>
      </c>
      <c r="K163" s="131" t="s">
        <v>409</v>
      </c>
      <c r="L163" s="1439" t="s">
        <v>29</v>
      </c>
      <c r="M163" s="815">
        <v>1</v>
      </c>
      <c r="N163" s="815"/>
      <c r="O163" s="815">
        <v>1</v>
      </c>
      <c r="P163" s="131"/>
      <c r="Q163" s="131"/>
      <c r="R163" s="131"/>
      <c r="S163" s="131"/>
      <c r="T163" s="131"/>
    </row>
    <row r="164" spans="1:20" ht="12.75">
      <c r="A164" s="131"/>
      <c r="B164" s="131">
        <v>13</v>
      </c>
      <c r="C164" s="131">
        <v>40</v>
      </c>
      <c r="D164" s="1424" t="s">
        <v>1729</v>
      </c>
      <c r="E164" s="131">
        <v>1</v>
      </c>
      <c r="F164" s="131" t="s">
        <v>396</v>
      </c>
      <c r="G164" s="131" t="s">
        <v>1728</v>
      </c>
      <c r="H164" s="131" t="s">
        <v>917</v>
      </c>
      <c r="I164" s="131" t="s">
        <v>398</v>
      </c>
      <c r="J164" s="131" t="s">
        <v>398</v>
      </c>
      <c r="K164" s="131" t="s">
        <v>409</v>
      </c>
      <c r="L164" s="1439" t="s">
        <v>29</v>
      </c>
      <c r="M164" s="815">
        <v>1</v>
      </c>
      <c r="N164" s="815"/>
      <c r="O164" s="815">
        <v>1</v>
      </c>
      <c r="P164" s="131"/>
      <c r="Q164" s="131"/>
      <c r="R164" s="131"/>
      <c r="S164" s="131"/>
      <c r="T164" s="131"/>
    </row>
    <row r="165" spans="1:20" ht="12.75">
      <c r="A165" s="131"/>
      <c r="B165" s="131">
        <v>14</v>
      </c>
      <c r="C165" s="131">
        <v>40</v>
      </c>
      <c r="D165" s="1424" t="s">
        <v>990</v>
      </c>
      <c r="E165" s="131">
        <v>1</v>
      </c>
      <c r="F165" s="131" t="s">
        <v>396</v>
      </c>
      <c r="G165" s="131" t="s">
        <v>1728</v>
      </c>
      <c r="H165" s="131" t="s">
        <v>917</v>
      </c>
      <c r="I165" s="131" t="s">
        <v>398</v>
      </c>
      <c r="J165" s="131" t="s">
        <v>398</v>
      </c>
      <c r="K165" s="131" t="s">
        <v>409</v>
      </c>
      <c r="L165" s="1439" t="s">
        <v>29</v>
      </c>
      <c r="M165" s="815">
        <v>1</v>
      </c>
      <c r="N165" s="815"/>
      <c r="O165" s="815">
        <v>1</v>
      </c>
      <c r="P165" s="131"/>
      <c r="Q165" s="131"/>
      <c r="R165" s="131"/>
      <c r="S165" s="131"/>
      <c r="T165" s="131"/>
    </row>
    <row r="166" spans="1:20" ht="12.75">
      <c r="A166" s="131"/>
      <c r="B166" s="131">
        <v>15</v>
      </c>
      <c r="C166" s="131">
        <v>51</v>
      </c>
      <c r="D166" s="1424" t="s">
        <v>857</v>
      </c>
      <c r="E166" s="131">
        <v>0.8</v>
      </c>
      <c r="F166" s="131" t="s">
        <v>396</v>
      </c>
      <c r="G166" s="131" t="s">
        <v>1728</v>
      </c>
      <c r="H166" s="131" t="s">
        <v>917</v>
      </c>
      <c r="I166" s="131" t="s">
        <v>398</v>
      </c>
      <c r="J166" s="131" t="s">
        <v>398</v>
      </c>
      <c r="K166" s="131" t="s">
        <v>409</v>
      </c>
      <c r="L166" s="1439" t="s">
        <v>29</v>
      </c>
      <c r="M166" s="815">
        <v>0.8</v>
      </c>
      <c r="N166" s="815"/>
      <c r="O166" s="815">
        <v>0.8</v>
      </c>
      <c r="P166" s="131"/>
      <c r="Q166" s="131"/>
      <c r="R166" s="131"/>
      <c r="S166" s="131"/>
      <c r="T166" s="131"/>
    </row>
    <row r="167" spans="1:20" ht="12.75">
      <c r="A167" s="131"/>
      <c r="B167" s="1389">
        <v>16</v>
      </c>
      <c r="C167" s="131">
        <v>51</v>
      </c>
      <c r="D167" s="1424" t="s">
        <v>908</v>
      </c>
      <c r="E167" s="131">
        <v>0.9</v>
      </c>
      <c r="F167" s="131" t="s">
        <v>396</v>
      </c>
      <c r="G167" s="131" t="s">
        <v>1728</v>
      </c>
      <c r="H167" s="131" t="s">
        <v>917</v>
      </c>
      <c r="I167" s="131" t="s">
        <v>398</v>
      </c>
      <c r="J167" s="131" t="s">
        <v>398</v>
      </c>
      <c r="K167" s="131" t="s">
        <v>409</v>
      </c>
      <c r="L167" s="1439" t="s">
        <v>29</v>
      </c>
      <c r="M167" s="815">
        <v>0.9</v>
      </c>
      <c r="N167" s="815"/>
      <c r="O167" s="815">
        <v>0.9</v>
      </c>
      <c r="P167" s="131"/>
      <c r="Q167" s="131"/>
      <c r="R167" s="131"/>
      <c r="S167" s="131"/>
      <c r="T167" s="131"/>
    </row>
    <row r="168" spans="1:20" ht="12.75">
      <c r="A168" s="131"/>
      <c r="B168" s="131">
        <v>17</v>
      </c>
      <c r="C168" s="131">
        <v>51</v>
      </c>
      <c r="D168" s="1424" t="s">
        <v>829</v>
      </c>
      <c r="E168" s="131">
        <v>0.8</v>
      </c>
      <c r="F168" s="131" t="s">
        <v>396</v>
      </c>
      <c r="G168" s="131" t="s">
        <v>1728</v>
      </c>
      <c r="H168" s="131" t="s">
        <v>917</v>
      </c>
      <c r="I168" s="131" t="s">
        <v>398</v>
      </c>
      <c r="J168" s="131" t="s">
        <v>398</v>
      </c>
      <c r="K168" s="131" t="s">
        <v>409</v>
      </c>
      <c r="L168" s="1439" t="s">
        <v>29</v>
      </c>
      <c r="M168" s="815">
        <v>0.8</v>
      </c>
      <c r="N168" s="815"/>
      <c r="O168" s="815">
        <v>0.8</v>
      </c>
      <c r="P168" s="131"/>
      <c r="Q168" s="131"/>
      <c r="R168" s="131"/>
      <c r="S168" s="131"/>
      <c r="T168" s="131"/>
    </row>
    <row r="169" spans="1:20" ht="12.75">
      <c r="A169" s="131"/>
      <c r="B169" s="131">
        <v>18</v>
      </c>
      <c r="C169" s="131">
        <v>51</v>
      </c>
      <c r="D169" s="1424" t="s">
        <v>1730</v>
      </c>
      <c r="E169" s="131">
        <v>0.8</v>
      </c>
      <c r="F169" s="131" t="s">
        <v>396</v>
      </c>
      <c r="G169" s="131" t="s">
        <v>1728</v>
      </c>
      <c r="H169" s="131" t="s">
        <v>917</v>
      </c>
      <c r="I169" s="131" t="s">
        <v>398</v>
      </c>
      <c r="J169" s="131" t="s">
        <v>398</v>
      </c>
      <c r="K169" s="131" t="s">
        <v>409</v>
      </c>
      <c r="L169" s="1439" t="s">
        <v>29</v>
      </c>
      <c r="M169" s="815">
        <v>0.8</v>
      </c>
      <c r="N169" s="815"/>
      <c r="O169" s="815">
        <v>0.8</v>
      </c>
      <c r="P169" s="131"/>
      <c r="Q169" s="131"/>
      <c r="R169" s="131"/>
      <c r="S169" s="131"/>
      <c r="T169" s="131"/>
    </row>
    <row r="170" spans="1:20" ht="12.75">
      <c r="A170" s="131"/>
      <c r="B170" s="131">
        <v>19</v>
      </c>
      <c r="C170" s="131">
        <v>64</v>
      </c>
      <c r="D170" s="1424" t="s">
        <v>877</v>
      </c>
      <c r="E170" s="131">
        <v>1</v>
      </c>
      <c r="F170" s="131" t="s">
        <v>396</v>
      </c>
      <c r="G170" s="131" t="s">
        <v>1728</v>
      </c>
      <c r="H170" s="131" t="s">
        <v>917</v>
      </c>
      <c r="I170" s="131" t="s">
        <v>398</v>
      </c>
      <c r="J170" s="131" t="s">
        <v>398</v>
      </c>
      <c r="K170" s="131" t="s">
        <v>409</v>
      </c>
      <c r="L170" s="1439" t="s">
        <v>29</v>
      </c>
      <c r="M170" s="815">
        <v>1</v>
      </c>
      <c r="N170" s="815"/>
      <c r="O170" s="815">
        <v>1</v>
      </c>
      <c r="P170" s="131"/>
      <c r="Q170" s="131"/>
      <c r="R170" s="131"/>
      <c r="S170" s="131"/>
      <c r="T170" s="131"/>
    </row>
    <row r="171" spans="1:20" ht="12.75">
      <c r="A171" s="131"/>
      <c r="B171" s="131">
        <v>20</v>
      </c>
      <c r="C171" s="131">
        <v>64</v>
      </c>
      <c r="D171" s="1424" t="s">
        <v>909</v>
      </c>
      <c r="E171" s="131">
        <v>1</v>
      </c>
      <c r="F171" s="131" t="s">
        <v>396</v>
      </c>
      <c r="G171" s="131" t="s">
        <v>1728</v>
      </c>
      <c r="H171" s="131" t="s">
        <v>917</v>
      </c>
      <c r="I171" s="131" t="s">
        <v>398</v>
      </c>
      <c r="J171" s="131" t="s">
        <v>398</v>
      </c>
      <c r="K171" s="131" t="s">
        <v>409</v>
      </c>
      <c r="L171" s="1439" t="s">
        <v>29</v>
      </c>
      <c r="M171" s="815">
        <v>1</v>
      </c>
      <c r="N171" s="815"/>
      <c r="O171" s="815">
        <v>1</v>
      </c>
      <c r="P171" s="131"/>
      <c r="Q171" s="131"/>
      <c r="R171" s="131"/>
      <c r="S171" s="131"/>
      <c r="T171" s="131"/>
    </row>
    <row r="172" spans="1:20" ht="12.75" hidden="1">
      <c r="A172" s="131"/>
      <c r="B172" s="131"/>
      <c r="C172" s="131"/>
      <c r="D172" s="131"/>
      <c r="E172" s="131"/>
      <c r="F172" s="131"/>
      <c r="G172" s="131"/>
      <c r="H172" s="1579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</row>
    <row r="173" spans="1:20" ht="12.75" hidden="1">
      <c r="A173" s="131"/>
      <c r="B173" s="131"/>
      <c r="C173" s="131"/>
      <c r="D173" s="131"/>
      <c r="E173" s="131"/>
      <c r="F173" s="131"/>
      <c r="G173" s="131"/>
      <c r="H173" s="1579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</row>
    <row r="174" spans="1:20" ht="12.75">
      <c r="A174" s="135" t="s">
        <v>249</v>
      </c>
      <c r="B174" s="135"/>
      <c r="C174" s="135"/>
      <c r="D174" s="135"/>
      <c r="E174" s="135">
        <f>E152+E153+E154+E155+E156+E157+E158+E159+E160+E161+E162+E163+E164+E165+E166+E167+E168+E169+E170+E171+E172+E173</f>
        <v>17.5</v>
      </c>
      <c r="F174" s="135"/>
      <c r="G174" s="135"/>
      <c r="H174" s="135"/>
      <c r="I174" s="135"/>
      <c r="J174" s="135"/>
      <c r="K174" s="135"/>
      <c r="L174" s="131"/>
      <c r="M174" s="135">
        <f aca="true" t="shared" si="8" ref="M174:T174">M152+M153+M154+M155+M156+M157+M158+M159+M160+M161+M162+M163+M164+M165+M166+M167+M168+M169+M170+M171+M172+M173</f>
        <v>17.5</v>
      </c>
      <c r="N174" s="135">
        <f t="shared" si="8"/>
        <v>4.1</v>
      </c>
      <c r="O174" s="135">
        <f t="shared" si="8"/>
        <v>13.400000000000004</v>
      </c>
      <c r="P174" s="135">
        <f t="shared" si="8"/>
        <v>0</v>
      </c>
      <c r="Q174" s="135">
        <f t="shared" si="8"/>
        <v>0</v>
      </c>
      <c r="R174" s="135">
        <f t="shared" si="8"/>
        <v>0</v>
      </c>
      <c r="S174" s="135">
        <f t="shared" si="8"/>
        <v>0</v>
      </c>
      <c r="T174" s="135">
        <f t="shared" si="8"/>
        <v>0</v>
      </c>
    </row>
    <row r="175" spans="1:20" ht="12.75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1"/>
      <c r="M175" s="135"/>
      <c r="N175" s="135"/>
      <c r="O175" s="135"/>
      <c r="P175" s="135"/>
      <c r="Q175" s="135"/>
      <c r="R175" s="135"/>
      <c r="S175" s="135"/>
      <c r="T175" s="135"/>
    </row>
    <row r="176" spans="1:20" ht="12.75">
      <c r="A176" s="1559" t="s">
        <v>413</v>
      </c>
      <c r="B176" s="131">
        <v>1</v>
      </c>
      <c r="C176" s="131">
        <v>66</v>
      </c>
      <c r="D176" s="131">
        <v>21.6</v>
      </c>
      <c r="E176" s="131">
        <v>0.9</v>
      </c>
      <c r="F176" s="131" t="s">
        <v>396</v>
      </c>
      <c r="G176" s="1439" t="s">
        <v>412</v>
      </c>
      <c r="H176" s="131" t="s">
        <v>917</v>
      </c>
      <c r="I176" s="131" t="s">
        <v>398</v>
      </c>
      <c r="J176" s="131" t="s">
        <v>398</v>
      </c>
      <c r="K176" s="131" t="s">
        <v>409</v>
      </c>
      <c r="L176" s="1439" t="s">
        <v>794</v>
      </c>
      <c r="M176" s="815">
        <v>0.2</v>
      </c>
      <c r="N176" s="815"/>
      <c r="O176" s="815">
        <v>0.2</v>
      </c>
      <c r="P176" s="131"/>
      <c r="Q176" s="131"/>
      <c r="R176" s="131"/>
      <c r="S176" s="131"/>
      <c r="T176" s="131"/>
    </row>
    <row r="177" spans="1:20" ht="12.75">
      <c r="A177" s="135"/>
      <c r="B177" s="131">
        <v>2</v>
      </c>
      <c r="C177" s="131">
        <v>66</v>
      </c>
      <c r="D177" s="131">
        <v>21.4</v>
      </c>
      <c r="E177" s="131">
        <v>1</v>
      </c>
      <c r="F177" s="131" t="s">
        <v>396</v>
      </c>
      <c r="G177" s="1439" t="s">
        <v>412</v>
      </c>
      <c r="H177" s="131" t="s">
        <v>917</v>
      </c>
      <c r="I177" s="131" t="s">
        <v>398</v>
      </c>
      <c r="J177" s="131" t="s">
        <v>398</v>
      </c>
      <c r="K177" s="131" t="s">
        <v>409</v>
      </c>
      <c r="L177" s="1439" t="s">
        <v>794</v>
      </c>
      <c r="M177" s="815">
        <v>0.1</v>
      </c>
      <c r="N177" s="815"/>
      <c r="O177" s="815">
        <v>0.1</v>
      </c>
      <c r="P177" s="131"/>
      <c r="Q177" s="131"/>
      <c r="R177" s="131"/>
      <c r="S177" s="131"/>
      <c r="T177" s="131"/>
    </row>
    <row r="178" spans="1:20" ht="12.75">
      <c r="A178" s="135"/>
      <c r="B178" s="131">
        <v>3</v>
      </c>
      <c r="C178" s="131">
        <v>66</v>
      </c>
      <c r="D178" s="131">
        <v>21.5</v>
      </c>
      <c r="E178" s="131">
        <v>0.8</v>
      </c>
      <c r="F178" s="131" t="s">
        <v>396</v>
      </c>
      <c r="G178" s="1439" t="s">
        <v>412</v>
      </c>
      <c r="H178" s="131" t="s">
        <v>917</v>
      </c>
      <c r="I178" s="131" t="s">
        <v>398</v>
      </c>
      <c r="J178" s="131" t="s">
        <v>398</v>
      </c>
      <c r="K178" s="131" t="s">
        <v>409</v>
      </c>
      <c r="L178" s="1439" t="s">
        <v>794</v>
      </c>
      <c r="M178" s="815">
        <v>0.1</v>
      </c>
      <c r="N178" s="815"/>
      <c r="O178" s="815">
        <v>0.1</v>
      </c>
      <c r="P178" s="131"/>
      <c r="Q178" s="131"/>
      <c r="R178" s="131"/>
      <c r="S178" s="131"/>
      <c r="T178" s="131"/>
    </row>
    <row r="179" spans="1:20" ht="12.75">
      <c r="A179" s="135"/>
      <c r="B179" s="131">
        <v>4</v>
      </c>
      <c r="C179" s="131">
        <v>13</v>
      </c>
      <c r="D179" s="131">
        <v>9.1</v>
      </c>
      <c r="E179" s="131">
        <v>0.7</v>
      </c>
      <c r="F179" s="131" t="s">
        <v>198</v>
      </c>
      <c r="G179" s="1439" t="s">
        <v>412</v>
      </c>
      <c r="H179" s="131" t="s">
        <v>917</v>
      </c>
      <c r="I179" s="131" t="s">
        <v>398</v>
      </c>
      <c r="J179" s="131" t="s">
        <v>398</v>
      </c>
      <c r="K179" s="131" t="s">
        <v>409</v>
      </c>
      <c r="L179" s="1439" t="s">
        <v>794</v>
      </c>
      <c r="M179" s="815">
        <v>0.2</v>
      </c>
      <c r="N179" s="815"/>
      <c r="O179" s="815">
        <v>0.2</v>
      </c>
      <c r="P179" s="131"/>
      <c r="Q179" s="131"/>
      <c r="R179" s="131"/>
      <c r="S179" s="131"/>
      <c r="T179" s="131"/>
    </row>
    <row r="180" spans="1:20" ht="12.75">
      <c r="A180" s="135"/>
      <c r="B180" s="131">
        <v>5</v>
      </c>
      <c r="C180" s="131">
        <v>13</v>
      </c>
      <c r="D180" s="131">
        <v>4.8</v>
      </c>
      <c r="E180" s="131">
        <v>0.3</v>
      </c>
      <c r="F180" s="131" t="s">
        <v>396</v>
      </c>
      <c r="G180" s="1439" t="s">
        <v>412</v>
      </c>
      <c r="H180" s="131" t="s">
        <v>917</v>
      </c>
      <c r="I180" s="131" t="s">
        <v>398</v>
      </c>
      <c r="J180" s="131" t="s">
        <v>398</v>
      </c>
      <c r="K180" s="131" t="s">
        <v>409</v>
      </c>
      <c r="L180" s="1439" t="s">
        <v>29</v>
      </c>
      <c r="M180" s="815">
        <v>0.1</v>
      </c>
      <c r="N180" s="815"/>
      <c r="O180" s="815">
        <v>0.1</v>
      </c>
      <c r="P180" s="131"/>
      <c r="Q180" s="131"/>
      <c r="R180" s="131"/>
      <c r="S180" s="131"/>
      <c r="T180" s="131"/>
    </row>
    <row r="181" spans="1:20" ht="12.75">
      <c r="A181" s="135"/>
      <c r="B181" s="131">
        <v>6</v>
      </c>
      <c r="C181" s="131">
        <v>13</v>
      </c>
      <c r="D181" s="131">
        <v>8.2</v>
      </c>
      <c r="E181" s="131">
        <v>0.7</v>
      </c>
      <c r="F181" s="131" t="s">
        <v>396</v>
      </c>
      <c r="G181" s="1439" t="s">
        <v>412</v>
      </c>
      <c r="H181" s="131" t="s">
        <v>917</v>
      </c>
      <c r="I181" s="131" t="s">
        <v>398</v>
      </c>
      <c r="J181" s="131" t="s">
        <v>398</v>
      </c>
      <c r="K181" s="131" t="s">
        <v>409</v>
      </c>
      <c r="L181" s="1439" t="s">
        <v>29</v>
      </c>
      <c r="M181" s="815">
        <v>0.2</v>
      </c>
      <c r="N181" s="815"/>
      <c r="O181" s="815">
        <v>0.2</v>
      </c>
      <c r="P181" s="131"/>
      <c r="Q181" s="131"/>
      <c r="R181" s="131"/>
      <c r="S181" s="131"/>
      <c r="T181" s="131"/>
    </row>
    <row r="182" spans="1:20" ht="12.75">
      <c r="A182" s="135" t="s">
        <v>249</v>
      </c>
      <c r="B182" s="135"/>
      <c r="C182" s="135"/>
      <c r="D182" s="135"/>
      <c r="E182" s="135">
        <f>E181+E180+E179+E178+E177+E176</f>
        <v>4.4</v>
      </c>
      <c r="F182" s="135"/>
      <c r="G182" s="135"/>
      <c r="H182" s="135"/>
      <c r="I182" s="135"/>
      <c r="J182" s="135"/>
      <c r="K182" s="135"/>
      <c r="L182" s="135"/>
      <c r="M182" s="135">
        <f aca="true" t="shared" si="9" ref="M182:T182">M181+M180+M179+M178+M177+M176</f>
        <v>0.8999999999999999</v>
      </c>
      <c r="N182" s="135">
        <f t="shared" si="9"/>
        <v>0</v>
      </c>
      <c r="O182" s="135">
        <f t="shared" si="9"/>
        <v>0.8999999999999999</v>
      </c>
      <c r="P182" s="135">
        <f t="shared" si="9"/>
        <v>0</v>
      </c>
      <c r="Q182" s="135">
        <f t="shared" si="9"/>
        <v>0</v>
      </c>
      <c r="R182" s="135">
        <f t="shared" si="9"/>
        <v>0</v>
      </c>
      <c r="S182" s="135">
        <f t="shared" si="9"/>
        <v>0</v>
      </c>
      <c r="T182" s="135">
        <f t="shared" si="9"/>
        <v>0</v>
      </c>
    </row>
    <row r="183" spans="1:20" ht="12.75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</row>
    <row r="184" spans="1:20" ht="12.75">
      <c r="A184" s="1594" t="s">
        <v>1731</v>
      </c>
      <c r="B184" s="1439">
        <v>1</v>
      </c>
      <c r="C184" s="1438">
        <v>3</v>
      </c>
      <c r="D184" s="1442" t="s">
        <v>903</v>
      </c>
      <c r="E184" s="1442" t="s">
        <v>923</v>
      </c>
      <c r="F184" s="1439" t="s">
        <v>396</v>
      </c>
      <c r="G184" s="1439" t="s">
        <v>1732</v>
      </c>
      <c r="H184" s="1439" t="s">
        <v>1710</v>
      </c>
      <c r="I184" s="1439" t="s">
        <v>1711</v>
      </c>
      <c r="J184" s="1439" t="s">
        <v>1733</v>
      </c>
      <c r="K184" s="1439" t="s">
        <v>1712</v>
      </c>
      <c r="L184" s="1439" t="s">
        <v>410</v>
      </c>
      <c r="M184" s="1446">
        <v>0.5</v>
      </c>
      <c r="N184" s="1592"/>
      <c r="O184" s="1445">
        <v>0.5</v>
      </c>
      <c r="P184" s="1593"/>
      <c r="Q184" s="1593"/>
      <c r="R184" s="1439"/>
      <c r="S184" s="1593"/>
      <c r="T184" s="1593"/>
    </row>
    <row r="185" spans="1:20" ht="12.75">
      <c r="A185" s="1595"/>
      <c r="B185" s="1439">
        <v>2</v>
      </c>
      <c r="C185" s="1438">
        <v>36</v>
      </c>
      <c r="D185" s="1438">
        <v>13.1</v>
      </c>
      <c r="E185" s="1438">
        <v>0.3</v>
      </c>
      <c r="F185" s="1439" t="s">
        <v>396</v>
      </c>
      <c r="G185" s="1439" t="s">
        <v>412</v>
      </c>
      <c r="H185" s="1439" t="s">
        <v>1710</v>
      </c>
      <c r="I185" s="1439" t="s">
        <v>1711</v>
      </c>
      <c r="J185" s="1439" t="s">
        <v>1733</v>
      </c>
      <c r="K185" s="1439" t="s">
        <v>1712</v>
      </c>
      <c r="L185" s="1439" t="s">
        <v>410</v>
      </c>
      <c r="M185" s="1446">
        <v>0.3</v>
      </c>
      <c r="N185" s="1592"/>
      <c r="O185" s="1445">
        <v>0.3</v>
      </c>
      <c r="P185" s="1593"/>
      <c r="Q185" s="1593"/>
      <c r="R185" s="1439"/>
      <c r="S185" s="1593"/>
      <c r="T185" s="1593"/>
    </row>
    <row r="186" spans="1:20" ht="12.75">
      <c r="A186" s="1593"/>
      <c r="B186" s="1439">
        <v>3</v>
      </c>
      <c r="C186" s="1438">
        <v>43</v>
      </c>
      <c r="D186" s="1438">
        <v>23.1</v>
      </c>
      <c r="E186" s="1438">
        <v>0.8</v>
      </c>
      <c r="F186" s="1439" t="s">
        <v>396</v>
      </c>
      <c r="G186" s="1439" t="s">
        <v>412</v>
      </c>
      <c r="H186" s="1439" t="s">
        <v>1710</v>
      </c>
      <c r="I186" s="1439" t="s">
        <v>1711</v>
      </c>
      <c r="J186" s="1439" t="s">
        <v>1733</v>
      </c>
      <c r="K186" s="1439" t="s">
        <v>1712</v>
      </c>
      <c r="L186" s="1439" t="s">
        <v>1717</v>
      </c>
      <c r="M186" s="1446">
        <v>0.8</v>
      </c>
      <c r="N186" s="1592"/>
      <c r="O186" s="1445">
        <v>0.64</v>
      </c>
      <c r="P186" s="1593"/>
      <c r="Q186" s="1593"/>
      <c r="R186" s="1439">
        <v>0.16</v>
      </c>
      <c r="S186" s="1593"/>
      <c r="T186" s="1593"/>
    </row>
    <row r="187" spans="1:20" ht="12.75">
      <c r="A187" s="1593"/>
      <c r="B187" s="1439">
        <v>4</v>
      </c>
      <c r="C187" s="1438">
        <v>48</v>
      </c>
      <c r="D187" s="1442" t="s">
        <v>894</v>
      </c>
      <c r="E187" s="1438">
        <v>0.8</v>
      </c>
      <c r="F187" s="1439" t="s">
        <v>396</v>
      </c>
      <c r="G187" s="1439" t="s">
        <v>412</v>
      </c>
      <c r="H187" s="1439" t="s">
        <v>1710</v>
      </c>
      <c r="I187" s="1439" t="s">
        <v>1711</v>
      </c>
      <c r="J187" s="1439" t="s">
        <v>1733</v>
      </c>
      <c r="K187" s="1439" t="s">
        <v>1712</v>
      </c>
      <c r="L187" s="1439" t="s">
        <v>410</v>
      </c>
      <c r="M187" s="1446">
        <v>0.8</v>
      </c>
      <c r="N187" s="1592"/>
      <c r="O187" s="1445">
        <v>0.8</v>
      </c>
      <c r="P187" s="1593"/>
      <c r="Q187" s="1593"/>
      <c r="R187" s="1439"/>
      <c r="S187" s="1593"/>
      <c r="T187" s="1593"/>
    </row>
    <row r="188" spans="1:20" ht="12.75">
      <c r="A188" s="1593"/>
      <c r="B188" s="1443">
        <v>5</v>
      </c>
      <c r="C188" s="1438">
        <v>58</v>
      </c>
      <c r="D188" s="1442" t="s">
        <v>892</v>
      </c>
      <c r="E188" s="1438">
        <v>0.6</v>
      </c>
      <c r="F188" s="1439" t="s">
        <v>198</v>
      </c>
      <c r="G188" s="1439" t="s">
        <v>412</v>
      </c>
      <c r="H188" s="1439" t="s">
        <v>1710</v>
      </c>
      <c r="I188" s="1439" t="s">
        <v>1711</v>
      </c>
      <c r="J188" s="1439" t="s">
        <v>1733</v>
      </c>
      <c r="K188" s="1439" t="s">
        <v>1712</v>
      </c>
      <c r="L188" s="1439" t="s">
        <v>1734</v>
      </c>
      <c r="M188" s="1446">
        <v>0.6</v>
      </c>
      <c r="N188" s="1592"/>
      <c r="O188" s="1445">
        <v>0.18</v>
      </c>
      <c r="P188" s="1593"/>
      <c r="Q188" s="1593"/>
      <c r="R188" s="1444" t="s">
        <v>1735</v>
      </c>
      <c r="S188" s="1593"/>
      <c r="T188" s="1593"/>
    </row>
    <row r="189" spans="1:20" ht="12.75">
      <c r="A189" s="1593"/>
      <c r="B189" s="1443">
        <v>6</v>
      </c>
      <c r="C189" s="1438">
        <v>59</v>
      </c>
      <c r="D189" s="1442" t="s">
        <v>862</v>
      </c>
      <c r="E189" s="1438">
        <v>0.6</v>
      </c>
      <c r="F189" s="1439" t="s">
        <v>198</v>
      </c>
      <c r="G189" s="1439" t="s">
        <v>412</v>
      </c>
      <c r="H189" s="1439" t="s">
        <v>1710</v>
      </c>
      <c r="I189" s="1439" t="s">
        <v>1711</v>
      </c>
      <c r="J189" s="1439" t="s">
        <v>1733</v>
      </c>
      <c r="K189" s="1439" t="s">
        <v>1712</v>
      </c>
      <c r="L189" s="1439" t="s">
        <v>1736</v>
      </c>
      <c r="M189" s="1446">
        <v>0.6</v>
      </c>
      <c r="N189" s="1592"/>
      <c r="O189" s="1445">
        <v>0.12</v>
      </c>
      <c r="P189" s="1593"/>
      <c r="Q189" s="1439">
        <v>0.12</v>
      </c>
      <c r="R189" s="1439">
        <v>0.36</v>
      </c>
      <c r="S189" s="1593"/>
      <c r="T189" s="1593"/>
    </row>
    <row r="190" spans="1:20" ht="12.75">
      <c r="A190" s="1593"/>
      <c r="B190" s="1443">
        <v>7</v>
      </c>
      <c r="C190" s="1438">
        <v>59</v>
      </c>
      <c r="D190" s="1438">
        <v>11.3</v>
      </c>
      <c r="E190" s="1438">
        <v>0.9</v>
      </c>
      <c r="F190" s="1439" t="s">
        <v>198</v>
      </c>
      <c r="G190" s="1439" t="s">
        <v>1732</v>
      </c>
      <c r="H190" s="1439" t="s">
        <v>1710</v>
      </c>
      <c r="I190" s="1439" t="s">
        <v>1711</v>
      </c>
      <c r="J190" s="1439" t="s">
        <v>1733</v>
      </c>
      <c r="K190" s="1439" t="s">
        <v>1712</v>
      </c>
      <c r="L190" s="1439" t="s">
        <v>1737</v>
      </c>
      <c r="M190" s="1446">
        <v>0.9</v>
      </c>
      <c r="N190" s="1592"/>
      <c r="O190" s="1445">
        <v>0.81</v>
      </c>
      <c r="P190" s="1593"/>
      <c r="Q190" s="1593"/>
      <c r="R190" s="1439">
        <v>0.09</v>
      </c>
      <c r="S190" s="1593"/>
      <c r="T190" s="1593"/>
    </row>
    <row r="191" spans="1:20" ht="12.75">
      <c r="A191" s="1593"/>
      <c r="B191" s="1443">
        <v>8</v>
      </c>
      <c r="C191" s="1438">
        <v>67</v>
      </c>
      <c r="D191" s="1438">
        <v>9.2</v>
      </c>
      <c r="E191" s="1438">
        <v>0.6</v>
      </c>
      <c r="F191" s="1439" t="s">
        <v>396</v>
      </c>
      <c r="G191" s="1439" t="s">
        <v>412</v>
      </c>
      <c r="H191" s="1439" t="s">
        <v>1710</v>
      </c>
      <c r="I191" s="1439" t="s">
        <v>1711</v>
      </c>
      <c r="J191" s="1439" t="s">
        <v>1733</v>
      </c>
      <c r="K191" s="1439" t="s">
        <v>1712</v>
      </c>
      <c r="L191" s="1439" t="s">
        <v>410</v>
      </c>
      <c r="M191" s="1446">
        <v>0.6</v>
      </c>
      <c r="N191" s="1592"/>
      <c r="O191" s="1445">
        <v>0.6</v>
      </c>
      <c r="P191" s="1593"/>
      <c r="Q191" s="1593"/>
      <c r="R191" s="1439"/>
      <c r="S191" s="1593"/>
      <c r="T191" s="1593"/>
    </row>
    <row r="192" spans="1:20" ht="13.5" customHeight="1">
      <c r="A192" s="1593"/>
      <c r="B192" s="1443">
        <v>9</v>
      </c>
      <c r="C192" s="1438">
        <v>67</v>
      </c>
      <c r="D192" s="1438">
        <v>13.2</v>
      </c>
      <c r="E192" s="1438">
        <v>0.3</v>
      </c>
      <c r="F192" s="1439" t="s">
        <v>396</v>
      </c>
      <c r="G192" s="1439" t="s">
        <v>1732</v>
      </c>
      <c r="H192" s="1439" t="s">
        <v>1710</v>
      </c>
      <c r="I192" s="1439" t="s">
        <v>1711</v>
      </c>
      <c r="J192" s="1439" t="s">
        <v>1733</v>
      </c>
      <c r="K192" s="1439" t="s">
        <v>1712</v>
      </c>
      <c r="L192" s="1439" t="s">
        <v>410</v>
      </c>
      <c r="M192" s="1446">
        <v>0.3</v>
      </c>
      <c r="N192" s="1592"/>
      <c r="O192" s="1445">
        <v>0.3</v>
      </c>
      <c r="P192" s="1593"/>
      <c r="Q192" s="1593"/>
      <c r="R192" s="1439"/>
      <c r="S192" s="1593"/>
      <c r="T192" s="1593"/>
    </row>
    <row r="193" spans="1:20" ht="12.75" hidden="1">
      <c r="A193" s="131"/>
      <c r="B193" s="1443">
        <v>10</v>
      </c>
      <c r="C193" s="1438">
        <v>68</v>
      </c>
      <c r="D193" s="1442" t="s">
        <v>98</v>
      </c>
      <c r="E193" s="1438">
        <v>0.5</v>
      </c>
      <c r="F193" s="1439" t="s">
        <v>396</v>
      </c>
      <c r="G193" s="1439" t="s">
        <v>1732</v>
      </c>
      <c r="H193" s="1439" t="s">
        <v>1710</v>
      </c>
      <c r="I193" s="1439" t="s">
        <v>1711</v>
      </c>
      <c r="J193" s="1439" t="s">
        <v>1733</v>
      </c>
      <c r="K193" s="1439" t="s">
        <v>1712</v>
      </c>
      <c r="L193" s="1439" t="s">
        <v>410</v>
      </c>
      <c r="M193" s="1438">
        <v>0.5</v>
      </c>
      <c r="N193" s="131"/>
      <c r="O193" s="1439">
        <v>0.5</v>
      </c>
      <c r="P193" s="131"/>
      <c r="Q193" s="131"/>
      <c r="R193" s="1439"/>
      <c r="S193" s="131"/>
      <c r="T193" s="131"/>
    </row>
    <row r="194" spans="1:20" ht="12.75" hidden="1">
      <c r="A194" s="131"/>
      <c r="B194" s="1443">
        <v>11</v>
      </c>
      <c r="C194" s="1438">
        <v>37</v>
      </c>
      <c r="D194" s="1442" t="s">
        <v>892</v>
      </c>
      <c r="E194" s="1442" t="s">
        <v>920</v>
      </c>
      <c r="F194" s="1439" t="s">
        <v>396</v>
      </c>
      <c r="G194" s="1439" t="s">
        <v>1732</v>
      </c>
      <c r="H194" s="1439" t="s">
        <v>1710</v>
      </c>
      <c r="I194" s="1439" t="s">
        <v>1711</v>
      </c>
      <c r="J194" s="1439" t="s">
        <v>1733</v>
      </c>
      <c r="K194" s="1439" t="s">
        <v>1712</v>
      </c>
      <c r="L194" s="1439" t="s">
        <v>1738</v>
      </c>
      <c r="M194" s="1442" t="s">
        <v>920</v>
      </c>
      <c r="N194" s="131"/>
      <c r="O194" s="1439">
        <v>0.63</v>
      </c>
      <c r="P194" s="131"/>
      <c r="Q194" s="131"/>
      <c r="R194" s="1445">
        <v>0.07</v>
      </c>
      <c r="S194" s="131"/>
      <c r="T194" s="131"/>
    </row>
    <row r="195" spans="1:20" ht="12.75">
      <c r="A195" s="1553">
        <v>1</v>
      </c>
      <c r="B195" s="1553">
        <v>2</v>
      </c>
      <c r="C195" s="1553">
        <v>3</v>
      </c>
      <c r="D195" s="1553">
        <v>4</v>
      </c>
      <c r="E195" s="131">
        <v>5</v>
      </c>
      <c r="F195" s="131">
        <v>6</v>
      </c>
      <c r="G195" s="131">
        <v>7</v>
      </c>
      <c r="H195" s="131">
        <v>8</v>
      </c>
      <c r="I195" s="131">
        <v>9</v>
      </c>
      <c r="J195" s="131">
        <v>10</v>
      </c>
      <c r="K195" s="131">
        <v>11</v>
      </c>
      <c r="L195" s="131">
        <v>12</v>
      </c>
      <c r="M195" s="131">
        <v>13</v>
      </c>
      <c r="N195" s="131">
        <v>14</v>
      </c>
      <c r="O195" s="131">
        <v>15</v>
      </c>
      <c r="P195" s="131">
        <v>16</v>
      </c>
      <c r="Q195" s="131">
        <v>17</v>
      </c>
      <c r="R195" s="131">
        <v>18</v>
      </c>
      <c r="S195" s="131">
        <v>18</v>
      </c>
      <c r="T195" s="131">
        <v>19</v>
      </c>
    </row>
    <row r="196" spans="1:20" ht="12.75">
      <c r="A196" s="131"/>
      <c r="B196" s="1443">
        <v>10</v>
      </c>
      <c r="C196" s="1438">
        <v>68</v>
      </c>
      <c r="D196" s="1442" t="s">
        <v>98</v>
      </c>
      <c r="E196" s="1446">
        <v>0.5</v>
      </c>
      <c r="F196" s="1439" t="s">
        <v>396</v>
      </c>
      <c r="G196" s="1439" t="s">
        <v>1732</v>
      </c>
      <c r="H196" s="1439" t="s">
        <v>1710</v>
      </c>
      <c r="I196" s="1439" t="s">
        <v>1711</v>
      </c>
      <c r="J196" s="1439" t="s">
        <v>1733</v>
      </c>
      <c r="K196" s="1439" t="s">
        <v>1712</v>
      </c>
      <c r="L196" s="1439" t="s">
        <v>410</v>
      </c>
      <c r="M196" s="1446">
        <v>0.5</v>
      </c>
      <c r="N196" s="815"/>
      <c r="O196" s="1445">
        <v>0.5</v>
      </c>
      <c r="P196" s="131"/>
      <c r="Q196" s="131"/>
      <c r="R196" s="1445"/>
      <c r="S196" s="131"/>
      <c r="T196" s="131"/>
    </row>
    <row r="197" spans="1:20" ht="12.75">
      <c r="A197" s="131"/>
      <c r="B197" s="1443">
        <v>11</v>
      </c>
      <c r="C197" s="1438">
        <v>37</v>
      </c>
      <c r="D197" s="1442" t="s">
        <v>892</v>
      </c>
      <c r="E197" s="1446" t="s">
        <v>920</v>
      </c>
      <c r="F197" s="1439" t="s">
        <v>396</v>
      </c>
      <c r="G197" s="1439" t="s">
        <v>412</v>
      </c>
      <c r="H197" s="1439" t="s">
        <v>1710</v>
      </c>
      <c r="I197" s="1439" t="s">
        <v>1711</v>
      </c>
      <c r="J197" s="1439" t="s">
        <v>1733</v>
      </c>
      <c r="K197" s="1439" t="s">
        <v>1712</v>
      </c>
      <c r="L197" s="1439" t="s">
        <v>1738</v>
      </c>
      <c r="M197" s="1446">
        <v>0.7</v>
      </c>
      <c r="N197" s="815"/>
      <c r="O197" s="1445">
        <v>0.63</v>
      </c>
      <c r="P197" s="131"/>
      <c r="Q197" s="131"/>
      <c r="R197" s="1445">
        <v>0.07</v>
      </c>
      <c r="S197" s="131"/>
      <c r="T197" s="131"/>
    </row>
    <row r="198" spans="1:20" ht="13.5" customHeight="1">
      <c r="A198" s="135"/>
      <c r="B198" s="1443">
        <v>12</v>
      </c>
      <c r="C198" s="1438">
        <v>37</v>
      </c>
      <c r="D198" s="1442" t="s">
        <v>1739</v>
      </c>
      <c r="E198" s="1442" t="s">
        <v>918</v>
      </c>
      <c r="F198" s="1439" t="s">
        <v>396</v>
      </c>
      <c r="G198" s="1439" t="s">
        <v>412</v>
      </c>
      <c r="H198" s="1439" t="s">
        <v>1710</v>
      </c>
      <c r="I198" s="1439" t="s">
        <v>1711</v>
      </c>
      <c r="J198" s="1439" t="s">
        <v>1733</v>
      </c>
      <c r="K198" s="1439" t="s">
        <v>1712</v>
      </c>
      <c r="L198" s="1439" t="s">
        <v>1738</v>
      </c>
      <c r="M198" s="1446">
        <v>0.8</v>
      </c>
      <c r="N198" s="815"/>
      <c r="O198" s="1445">
        <v>0.72</v>
      </c>
      <c r="P198" s="131"/>
      <c r="Q198" s="131"/>
      <c r="R198" s="1439">
        <v>0.08</v>
      </c>
      <c r="S198" s="131"/>
      <c r="T198" s="131"/>
    </row>
    <row r="199" spans="1:20" ht="12.75">
      <c r="A199" s="135"/>
      <c r="B199" s="1443">
        <v>13</v>
      </c>
      <c r="C199" s="1438">
        <v>37</v>
      </c>
      <c r="D199" s="1442" t="s">
        <v>1740</v>
      </c>
      <c r="E199" s="1438">
        <v>1</v>
      </c>
      <c r="F199" s="1439" t="s">
        <v>396</v>
      </c>
      <c r="G199" s="1439" t="s">
        <v>412</v>
      </c>
      <c r="H199" s="1439" t="s">
        <v>1710</v>
      </c>
      <c r="I199" s="1439" t="s">
        <v>1711</v>
      </c>
      <c r="J199" s="1439" t="s">
        <v>1733</v>
      </c>
      <c r="K199" s="1439" t="s">
        <v>1712</v>
      </c>
      <c r="L199" s="1439" t="s">
        <v>1738</v>
      </c>
      <c r="M199" s="1446">
        <v>1</v>
      </c>
      <c r="N199" s="815"/>
      <c r="O199" s="1445">
        <v>0.9</v>
      </c>
      <c r="P199" s="131"/>
      <c r="Q199" s="131"/>
      <c r="R199" s="1447">
        <v>0.1</v>
      </c>
      <c r="S199" s="131"/>
      <c r="T199" s="131"/>
    </row>
    <row r="200" spans="1:20" ht="12.75">
      <c r="A200" s="135"/>
      <c r="B200" s="1443">
        <v>14</v>
      </c>
      <c r="C200" s="1438">
        <v>51</v>
      </c>
      <c r="D200" s="1442" t="s">
        <v>1741</v>
      </c>
      <c r="E200" s="1438">
        <v>0.8</v>
      </c>
      <c r="F200" s="1439" t="s">
        <v>396</v>
      </c>
      <c r="G200" s="1439" t="s">
        <v>412</v>
      </c>
      <c r="H200" s="1439" t="s">
        <v>1710</v>
      </c>
      <c r="I200" s="1439" t="s">
        <v>1711</v>
      </c>
      <c r="J200" s="1439" t="s">
        <v>1733</v>
      </c>
      <c r="K200" s="1439" t="s">
        <v>1712</v>
      </c>
      <c r="L200" s="1439" t="s">
        <v>1742</v>
      </c>
      <c r="M200" s="1446">
        <v>0.8</v>
      </c>
      <c r="N200" s="815"/>
      <c r="O200" s="1445">
        <v>0.4</v>
      </c>
      <c r="P200" s="131"/>
      <c r="Q200" s="131"/>
      <c r="R200" s="1439">
        <v>0.4</v>
      </c>
      <c r="S200" s="131"/>
      <c r="T200" s="131"/>
    </row>
    <row r="201" spans="1:20" ht="12.75">
      <c r="A201" s="135"/>
      <c r="B201" s="1443">
        <v>15</v>
      </c>
      <c r="C201" s="1438">
        <v>51</v>
      </c>
      <c r="D201" s="1442" t="s">
        <v>869</v>
      </c>
      <c r="E201" s="1438">
        <v>0.8</v>
      </c>
      <c r="F201" s="1439" t="s">
        <v>396</v>
      </c>
      <c r="G201" s="1439" t="s">
        <v>412</v>
      </c>
      <c r="H201" s="1439" t="s">
        <v>1710</v>
      </c>
      <c r="I201" s="1439" t="s">
        <v>1711</v>
      </c>
      <c r="J201" s="1439" t="s">
        <v>1733</v>
      </c>
      <c r="K201" s="1439" t="s">
        <v>1712</v>
      </c>
      <c r="L201" s="1439" t="s">
        <v>1742</v>
      </c>
      <c r="M201" s="1446">
        <v>0.8</v>
      </c>
      <c r="N201" s="815"/>
      <c r="O201" s="1445">
        <v>0.4</v>
      </c>
      <c r="P201" s="131"/>
      <c r="Q201" s="131"/>
      <c r="R201" s="1439">
        <v>0.4</v>
      </c>
      <c r="S201" s="131"/>
      <c r="T201" s="131"/>
    </row>
    <row r="202" spans="1:20" ht="12.75">
      <c r="A202" s="135"/>
      <c r="B202" s="1443">
        <v>16</v>
      </c>
      <c r="C202" s="1438">
        <v>51</v>
      </c>
      <c r="D202" s="1442" t="s">
        <v>1743</v>
      </c>
      <c r="E202" s="1438">
        <v>0.8</v>
      </c>
      <c r="F202" s="1439" t="s">
        <v>396</v>
      </c>
      <c r="G202" s="1439" t="s">
        <v>412</v>
      </c>
      <c r="H202" s="1439" t="s">
        <v>1710</v>
      </c>
      <c r="I202" s="1439" t="s">
        <v>1711</v>
      </c>
      <c r="J202" s="1439" t="s">
        <v>1733</v>
      </c>
      <c r="K202" s="1439" t="s">
        <v>1712</v>
      </c>
      <c r="L202" s="1439" t="s">
        <v>1742</v>
      </c>
      <c r="M202" s="1446">
        <v>0.8</v>
      </c>
      <c r="N202" s="815"/>
      <c r="O202" s="1445">
        <v>0.4</v>
      </c>
      <c r="P202" s="131"/>
      <c r="Q202" s="131"/>
      <c r="R202" s="1439">
        <v>0.4</v>
      </c>
      <c r="S202" s="131"/>
      <c r="T202" s="131"/>
    </row>
    <row r="203" spans="1:20" ht="12.75">
      <c r="A203" s="135"/>
      <c r="B203" s="1443">
        <v>17</v>
      </c>
      <c r="C203" s="1438">
        <v>51</v>
      </c>
      <c r="D203" s="1442" t="s">
        <v>1744</v>
      </c>
      <c r="E203" s="1438">
        <v>1</v>
      </c>
      <c r="F203" s="1439" t="s">
        <v>396</v>
      </c>
      <c r="G203" s="1439" t="s">
        <v>412</v>
      </c>
      <c r="H203" s="1439" t="s">
        <v>1710</v>
      </c>
      <c r="I203" s="1439" t="s">
        <v>1711</v>
      </c>
      <c r="J203" s="1439" t="s">
        <v>1733</v>
      </c>
      <c r="K203" s="1439" t="s">
        <v>1712</v>
      </c>
      <c r="L203" s="1439" t="s">
        <v>1742</v>
      </c>
      <c r="M203" s="1446">
        <v>1</v>
      </c>
      <c r="N203" s="815"/>
      <c r="O203" s="1445">
        <v>0.5</v>
      </c>
      <c r="P203" s="131"/>
      <c r="Q203" s="131"/>
      <c r="R203" s="1439">
        <v>0.5</v>
      </c>
      <c r="S203" s="131"/>
      <c r="T203" s="131"/>
    </row>
    <row r="204" spans="1:20" ht="12.75">
      <c r="A204" s="135"/>
      <c r="B204" s="1439">
        <v>18</v>
      </c>
      <c r="C204" s="1438">
        <v>51</v>
      </c>
      <c r="D204" s="1438">
        <v>7.5</v>
      </c>
      <c r="E204" s="1438">
        <v>0.9</v>
      </c>
      <c r="F204" s="1439" t="s">
        <v>396</v>
      </c>
      <c r="G204" s="1439" t="s">
        <v>412</v>
      </c>
      <c r="H204" s="1439" t="s">
        <v>1710</v>
      </c>
      <c r="I204" s="1439" t="s">
        <v>1711</v>
      </c>
      <c r="J204" s="1439" t="s">
        <v>1733</v>
      </c>
      <c r="K204" s="1439" t="s">
        <v>1712</v>
      </c>
      <c r="L204" s="1439" t="s">
        <v>1742</v>
      </c>
      <c r="M204" s="1446">
        <v>0.9</v>
      </c>
      <c r="N204" s="815"/>
      <c r="O204" s="1445">
        <v>0.45</v>
      </c>
      <c r="P204" s="131"/>
      <c r="Q204" s="131"/>
      <c r="R204" s="1439">
        <v>0.45</v>
      </c>
      <c r="S204" s="131"/>
      <c r="T204" s="131"/>
    </row>
    <row r="205" spans="1:20" ht="0.75" customHeight="1">
      <c r="A205" s="135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</row>
    <row r="206" spans="1:20" ht="12.75" hidden="1">
      <c r="A206" s="135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</row>
    <row r="207" spans="1:20" ht="12.75" hidden="1">
      <c r="A207" s="135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</row>
    <row r="208" spans="1:20" ht="12.75">
      <c r="A208" s="135" t="s">
        <v>249</v>
      </c>
      <c r="B208" s="135"/>
      <c r="C208" s="135"/>
      <c r="D208" s="135"/>
      <c r="E208" s="1433">
        <f>E204+E203+E202+E201+E200+E199+E198+E197+E196+E192+E191+E190+E189+E188+E187+E186+E185+E184</f>
        <v>12.700000000000001</v>
      </c>
      <c r="F208" s="135"/>
      <c r="G208" s="135"/>
      <c r="H208" s="135"/>
      <c r="I208" s="135"/>
      <c r="J208" s="135"/>
      <c r="K208" s="135"/>
      <c r="L208" s="135"/>
      <c r="M208" s="1433">
        <f aca="true" t="shared" si="10" ref="M208:T208">M204+M203+M202+M201+M200+M199+M198+M197+M196+M192+M191+M190+M189+M188+M187+M186+M185+M184</f>
        <v>12.700000000000001</v>
      </c>
      <c r="N208" s="1433">
        <f t="shared" si="10"/>
        <v>0</v>
      </c>
      <c r="O208" s="1433">
        <f t="shared" si="10"/>
        <v>9.15</v>
      </c>
      <c r="P208" s="1433">
        <f t="shared" si="10"/>
        <v>0</v>
      </c>
      <c r="Q208" s="1433">
        <f t="shared" si="10"/>
        <v>0.12</v>
      </c>
      <c r="R208" s="1433">
        <f t="shared" si="10"/>
        <v>3.4299999999999997</v>
      </c>
      <c r="S208" s="1433">
        <f t="shared" si="10"/>
        <v>0</v>
      </c>
      <c r="T208" s="1433">
        <f t="shared" si="10"/>
        <v>0</v>
      </c>
    </row>
    <row r="209" spans="1:20" ht="12.75">
      <c r="A209" s="1559" t="s">
        <v>1745</v>
      </c>
      <c r="B209" s="131">
        <v>1</v>
      </c>
      <c r="C209" s="131">
        <v>14</v>
      </c>
      <c r="D209" s="131">
        <v>23.2</v>
      </c>
      <c r="E209" s="131">
        <v>0.5</v>
      </c>
      <c r="F209" s="131" t="s">
        <v>396</v>
      </c>
      <c r="G209" s="131" t="s">
        <v>411</v>
      </c>
      <c r="H209" s="131" t="s">
        <v>917</v>
      </c>
      <c r="I209" s="131" t="s">
        <v>398</v>
      </c>
      <c r="J209" s="131" t="s">
        <v>398</v>
      </c>
      <c r="K209" s="131" t="s">
        <v>409</v>
      </c>
      <c r="L209" s="131" t="s">
        <v>410</v>
      </c>
      <c r="M209" s="815">
        <v>0.1</v>
      </c>
      <c r="N209" s="815"/>
      <c r="O209" s="815">
        <v>0.1</v>
      </c>
      <c r="P209" s="131"/>
      <c r="Q209" s="131"/>
      <c r="R209" s="131"/>
      <c r="S209" s="131"/>
      <c r="T209" s="131"/>
    </row>
    <row r="210" spans="1:21" ht="12.75">
      <c r="A210" s="135" t="s">
        <v>249</v>
      </c>
      <c r="B210" s="135"/>
      <c r="C210" s="135"/>
      <c r="D210" s="135"/>
      <c r="E210" s="135">
        <v>0.5</v>
      </c>
      <c r="F210" s="135"/>
      <c r="G210" s="135"/>
      <c r="H210" s="135"/>
      <c r="I210" s="135"/>
      <c r="J210" s="135"/>
      <c r="K210" s="135"/>
      <c r="L210" s="135"/>
      <c r="M210" s="1433">
        <v>0.1</v>
      </c>
      <c r="N210" s="1433"/>
      <c r="O210" s="1433">
        <v>0.1</v>
      </c>
      <c r="P210" s="135"/>
      <c r="Q210" s="135"/>
      <c r="R210" s="135"/>
      <c r="S210" s="135"/>
      <c r="T210" s="135"/>
      <c r="U210" s="1596"/>
    </row>
    <row r="211" spans="1:21" ht="0.75" customHeight="1">
      <c r="A211" s="135"/>
      <c r="B211" s="131"/>
      <c r="C211" s="131"/>
      <c r="D211" s="131"/>
      <c r="E211" s="816"/>
      <c r="F211" s="131"/>
      <c r="G211" s="131"/>
      <c r="H211" s="131"/>
      <c r="I211" s="131"/>
      <c r="J211" s="131"/>
      <c r="K211" s="131"/>
      <c r="L211" s="131"/>
      <c r="M211" s="816"/>
      <c r="N211" s="816"/>
      <c r="O211" s="816"/>
      <c r="P211" s="816"/>
      <c r="Q211" s="816"/>
      <c r="R211" s="816"/>
      <c r="S211" s="816"/>
      <c r="T211" s="131"/>
      <c r="U211" s="1596"/>
    </row>
    <row r="212" spans="1:21" ht="12.75" hidden="1">
      <c r="A212" s="135"/>
      <c r="B212" s="131"/>
      <c r="C212" s="131"/>
      <c r="D212" s="131"/>
      <c r="E212" s="816"/>
      <c r="F212" s="131"/>
      <c r="G212" s="131"/>
      <c r="H212" s="131"/>
      <c r="I212" s="131"/>
      <c r="J212" s="131"/>
      <c r="K212" s="131"/>
      <c r="L212" s="131"/>
      <c r="M212" s="816"/>
      <c r="N212" s="816"/>
      <c r="O212" s="816"/>
      <c r="P212" s="816"/>
      <c r="Q212" s="816"/>
      <c r="R212" s="816"/>
      <c r="S212" s="816"/>
      <c r="T212" s="131"/>
      <c r="U212" s="1596"/>
    </row>
    <row r="213" spans="1:21" ht="12.75" hidden="1">
      <c r="A213" s="135"/>
      <c r="B213" s="131"/>
      <c r="C213" s="131"/>
      <c r="D213" s="131"/>
      <c r="E213" s="816"/>
      <c r="F213" s="131"/>
      <c r="G213" s="131"/>
      <c r="H213" s="131"/>
      <c r="I213" s="131"/>
      <c r="J213" s="131"/>
      <c r="K213" s="131"/>
      <c r="L213" s="131"/>
      <c r="M213" s="816"/>
      <c r="N213" s="816"/>
      <c r="O213" s="816"/>
      <c r="P213" s="816"/>
      <c r="Q213" s="816"/>
      <c r="R213" s="816"/>
      <c r="S213" s="816"/>
      <c r="T213" s="131"/>
      <c r="U213" s="1596"/>
    </row>
    <row r="214" spans="1:21" ht="12.75" hidden="1">
      <c r="A214" s="135"/>
      <c r="B214" s="135"/>
      <c r="C214" s="135"/>
      <c r="D214" s="135"/>
      <c r="E214" s="725"/>
      <c r="F214" s="135"/>
      <c r="G214" s="135"/>
      <c r="H214" s="135"/>
      <c r="I214" s="135"/>
      <c r="J214" s="135"/>
      <c r="K214" s="135"/>
      <c r="L214" s="135"/>
      <c r="M214" s="725"/>
      <c r="N214" s="725"/>
      <c r="O214" s="725"/>
      <c r="P214" s="725"/>
      <c r="Q214" s="725"/>
      <c r="R214" s="725"/>
      <c r="S214" s="725"/>
      <c r="T214" s="135"/>
      <c r="U214" s="1596"/>
    </row>
    <row r="215" spans="1:21" ht="12.75" hidden="1">
      <c r="A215" s="135"/>
      <c r="B215" s="131"/>
      <c r="C215" s="131"/>
      <c r="D215" s="131"/>
      <c r="E215" s="816"/>
      <c r="F215" s="131"/>
      <c r="G215" s="131"/>
      <c r="H215" s="131"/>
      <c r="I215" s="131"/>
      <c r="J215" s="131"/>
      <c r="K215" s="131"/>
      <c r="L215" s="131"/>
      <c r="M215" s="816"/>
      <c r="N215" s="816"/>
      <c r="O215" s="816"/>
      <c r="P215" s="816"/>
      <c r="Q215" s="816"/>
      <c r="R215" s="816"/>
      <c r="S215" s="816"/>
      <c r="T215" s="131"/>
      <c r="U215" s="1596"/>
    </row>
    <row r="216" spans="1:21" ht="12.75" hidden="1">
      <c r="A216" s="135"/>
      <c r="B216" s="135"/>
      <c r="C216" s="135"/>
      <c r="D216" s="135"/>
      <c r="E216" s="725"/>
      <c r="F216" s="135"/>
      <c r="G216" s="135"/>
      <c r="H216" s="135"/>
      <c r="I216" s="135"/>
      <c r="J216" s="135"/>
      <c r="K216" s="135"/>
      <c r="L216" s="135"/>
      <c r="M216" s="725"/>
      <c r="N216" s="725"/>
      <c r="O216" s="725"/>
      <c r="P216" s="725"/>
      <c r="Q216" s="725"/>
      <c r="R216" s="725"/>
      <c r="S216" s="725"/>
      <c r="T216" s="135"/>
      <c r="U216" s="1596"/>
    </row>
    <row r="217" spans="1:20" ht="12.75">
      <c r="A217" s="135"/>
      <c r="B217" s="135"/>
      <c r="C217" s="135"/>
      <c r="D217" s="135"/>
      <c r="E217" s="725"/>
      <c r="F217" s="135"/>
      <c r="G217" s="135"/>
      <c r="H217" s="135"/>
      <c r="I217" s="135"/>
      <c r="J217" s="135"/>
      <c r="K217" s="135"/>
      <c r="L217" s="135"/>
      <c r="M217" s="725"/>
      <c r="N217" s="725"/>
      <c r="O217" s="725"/>
      <c r="P217" s="725"/>
      <c r="Q217" s="725"/>
      <c r="R217" s="725"/>
      <c r="S217" s="725"/>
      <c r="T217" s="135"/>
    </row>
    <row r="218" spans="1:20" ht="12.75">
      <c r="A218" s="136" t="s">
        <v>408</v>
      </c>
      <c r="B218" s="135"/>
      <c r="C218" s="135"/>
      <c r="D218" s="135"/>
      <c r="E218" s="1450">
        <f>E210+E208+E182+E174+E151+E135</f>
        <v>48.60000000000001</v>
      </c>
      <c r="F218" s="135"/>
      <c r="G218" s="135"/>
      <c r="H218" s="135"/>
      <c r="I218" s="135"/>
      <c r="J218" s="135"/>
      <c r="K218" s="135"/>
      <c r="L218" s="1433"/>
      <c r="M218" s="1450">
        <f aca="true" t="shared" si="11" ref="M218:T218">M210+M208+M182+M174+M151+M135</f>
        <v>44.7</v>
      </c>
      <c r="N218" s="1450">
        <f t="shared" si="11"/>
        <v>4.46</v>
      </c>
      <c r="O218" s="1450">
        <f t="shared" si="11"/>
        <v>29.51</v>
      </c>
      <c r="P218" s="1450">
        <f t="shared" si="11"/>
        <v>0</v>
      </c>
      <c r="Q218" s="1450">
        <f t="shared" si="11"/>
        <v>0.12</v>
      </c>
      <c r="R218" s="1450">
        <f t="shared" si="11"/>
        <v>10.61</v>
      </c>
      <c r="S218" s="1450">
        <f t="shared" si="11"/>
        <v>0</v>
      </c>
      <c r="T218" s="1450">
        <f t="shared" si="11"/>
        <v>0</v>
      </c>
    </row>
    <row r="219" spans="1:20" ht="13.5">
      <c r="A219" s="1448" t="s">
        <v>417</v>
      </c>
      <c r="B219" s="1449"/>
      <c r="C219" s="1449"/>
      <c r="D219" s="725"/>
      <c r="E219" s="1433">
        <v>56</v>
      </c>
      <c r="F219" s="135"/>
      <c r="G219" s="135"/>
      <c r="H219" s="135"/>
      <c r="I219" s="135"/>
      <c r="J219" s="135"/>
      <c r="K219" s="135"/>
      <c r="L219" s="1433"/>
      <c r="M219" s="1433">
        <f>M121</f>
        <v>153.539</v>
      </c>
      <c r="N219" s="1433">
        <f aca="true" t="shared" si="12" ref="N219:S219">N121</f>
        <v>138.666</v>
      </c>
      <c r="O219" s="1433">
        <f t="shared" si="12"/>
        <v>11.626999999999999</v>
      </c>
      <c r="P219" s="1433">
        <f t="shared" si="12"/>
        <v>0</v>
      </c>
      <c r="Q219" s="1433">
        <f t="shared" si="12"/>
        <v>0</v>
      </c>
      <c r="R219" s="1433">
        <f t="shared" si="12"/>
        <v>3.24</v>
      </c>
      <c r="S219" s="1433">
        <f t="shared" si="12"/>
        <v>0</v>
      </c>
      <c r="T219" s="1433">
        <f>T218+T205+T179+T165+T159+T139</f>
        <v>0</v>
      </c>
    </row>
    <row r="220" spans="1:20" ht="13.5">
      <c r="A220" s="1448" t="s">
        <v>418</v>
      </c>
      <c r="B220" s="137"/>
      <c r="C220" s="137"/>
      <c r="D220" s="137"/>
      <c r="E220" s="725">
        <v>48.6</v>
      </c>
      <c r="F220" s="135"/>
      <c r="G220" s="135"/>
      <c r="H220" s="135"/>
      <c r="I220" s="135"/>
      <c r="J220" s="135"/>
      <c r="K220" s="135"/>
      <c r="L220" s="1433"/>
      <c r="M220" s="1450">
        <v>44.7</v>
      </c>
      <c r="N220" s="1450">
        <v>4.46</v>
      </c>
      <c r="O220" s="1450">
        <v>29.51</v>
      </c>
      <c r="P220" s="1450">
        <v>0</v>
      </c>
      <c r="Q220" s="1450">
        <v>0.12</v>
      </c>
      <c r="R220" s="1450">
        <v>10.61</v>
      </c>
      <c r="S220" s="1450"/>
      <c r="T220" s="1433">
        <v>0</v>
      </c>
    </row>
    <row r="221" spans="1:20" ht="13.5">
      <c r="A221" s="1451" t="s">
        <v>419</v>
      </c>
      <c r="B221" s="131"/>
      <c r="C221" s="131"/>
      <c r="D221" s="131"/>
      <c r="E221" s="1433">
        <f>E219+E220</f>
        <v>104.6</v>
      </c>
      <c r="F221" s="815"/>
      <c r="G221" s="815"/>
      <c r="H221" s="815"/>
      <c r="I221" s="815"/>
      <c r="J221" s="815"/>
      <c r="K221" s="815"/>
      <c r="L221" s="1433"/>
      <c r="M221" s="1433">
        <f aca="true" t="shared" si="13" ref="M221:T221">M219+M220</f>
        <v>198.23899999999998</v>
      </c>
      <c r="N221" s="1433">
        <f t="shared" si="13"/>
        <v>143.126</v>
      </c>
      <c r="O221" s="1433">
        <f t="shared" si="13"/>
        <v>41.137</v>
      </c>
      <c r="P221" s="1433">
        <f t="shared" si="13"/>
        <v>0</v>
      </c>
      <c r="Q221" s="1433">
        <f t="shared" si="13"/>
        <v>0.12</v>
      </c>
      <c r="R221" s="1433">
        <f t="shared" si="13"/>
        <v>13.85</v>
      </c>
      <c r="S221" s="1433">
        <f t="shared" si="13"/>
        <v>0</v>
      </c>
      <c r="T221" s="1433">
        <f t="shared" si="13"/>
        <v>0</v>
      </c>
    </row>
    <row r="222" spans="1:20" ht="12.75">
      <c r="A222" s="1535"/>
      <c r="B222" s="1535"/>
      <c r="P222" s="1535"/>
      <c r="Q222" s="1535"/>
      <c r="R222" s="1535"/>
      <c r="S222" s="1535"/>
      <c r="T222" s="1535"/>
    </row>
    <row r="223" spans="1:20" ht="12.75">
      <c r="A223" s="1535"/>
      <c r="B223" s="1535"/>
      <c r="P223" s="1535"/>
      <c r="Q223" s="1535"/>
      <c r="R223" s="1535"/>
      <c r="S223" s="1535"/>
      <c r="T223" s="1535"/>
    </row>
    <row r="224" spans="1:20" ht="13.5">
      <c r="A224" s="1542"/>
      <c r="B224" s="1535"/>
      <c r="C224" s="1535"/>
      <c r="D224" s="1572"/>
      <c r="E224" s="1572"/>
      <c r="F224" s="1572" t="s">
        <v>1816</v>
      </c>
      <c r="G224" s="1572"/>
      <c r="H224" s="1572"/>
      <c r="I224" s="1572"/>
      <c r="J224" s="1572"/>
      <c r="K224" s="1572"/>
      <c r="L224" s="1572"/>
      <c r="M224" s="1572"/>
      <c r="N224" s="1572"/>
      <c r="O224" s="1542"/>
      <c r="P224" s="1542"/>
      <c r="Q224" s="1535"/>
      <c r="R224" s="1535"/>
      <c r="S224" s="1535"/>
      <c r="T224" s="1535"/>
    </row>
    <row r="225" spans="1:20" ht="13.5">
      <c r="A225" s="1542"/>
      <c r="B225" s="1535"/>
      <c r="C225" s="1535"/>
      <c r="D225" s="1572"/>
      <c r="E225" s="1572"/>
      <c r="F225" s="1572" t="s">
        <v>1817</v>
      </c>
      <c r="G225" s="1572"/>
      <c r="H225" s="1572"/>
      <c r="I225" s="1572"/>
      <c r="J225" s="1572"/>
      <c r="K225" s="1572"/>
      <c r="L225" s="1572"/>
      <c r="M225" s="1572" t="s">
        <v>1818</v>
      </c>
      <c r="N225" s="1572"/>
      <c r="O225" s="1535"/>
      <c r="P225" s="1535"/>
      <c r="Q225" s="1535"/>
      <c r="R225" s="1535"/>
      <c r="S225" s="1535"/>
      <c r="T225" s="1535"/>
    </row>
    <row r="226" spans="1:20" ht="12.75">
      <c r="A226" s="1535"/>
      <c r="B226" s="1535"/>
      <c r="C226" s="1535"/>
      <c r="D226" s="1535"/>
      <c r="E226" s="1535"/>
      <c r="F226" s="1535"/>
      <c r="G226" s="1535"/>
      <c r="H226" s="1535"/>
      <c r="I226" s="1535"/>
      <c r="J226" s="1535"/>
      <c r="K226" s="1535"/>
      <c r="L226" s="1535"/>
      <c r="M226" s="1535"/>
      <c r="N226" s="1535"/>
      <c r="O226" s="1535"/>
      <c r="P226" s="1535"/>
      <c r="Q226" s="1535"/>
      <c r="R226" s="1535"/>
      <c r="S226" s="1535"/>
      <c r="T226" s="1535"/>
    </row>
    <row r="227" spans="1:20" ht="12.75">
      <c r="A227" s="1535"/>
      <c r="B227" s="1535"/>
      <c r="C227" s="1535"/>
      <c r="D227" s="1535"/>
      <c r="E227" s="1535"/>
      <c r="F227" s="1535"/>
      <c r="G227" s="1535"/>
      <c r="H227" s="1535"/>
      <c r="I227" s="1535"/>
      <c r="J227" s="1535"/>
      <c r="K227" s="1535"/>
      <c r="L227" s="1535"/>
      <c r="M227" s="1535"/>
      <c r="N227" s="1535"/>
      <c r="O227" s="1535"/>
      <c r="P227" s="1535"/>
      <c r="Q227" s="1535"/>
      <c r="R227" s="1535"/>
      <c r="S227" s="1535"/>
      <c r="T227" s="1535"/>
    </row>
    <row r="228" spans="1:20" ht="12.75">
      <c r="A228" s="1535"/>
      <c r="B228" s="1535"/>
      <c r="C228" s="1535"/>
      <c r="D228" s="1535"/>
      <c r="E228" s="1535"/>
      <c r="F228" s="1535"/>
      <c r="G228" s="1535"/>
      <c r="H228" s="1535"/>
      <c r="I228" s="1535"/>
      <c r="J228" s="1535"/>
      <c r="K228" s="1535"/>
      <c r="L228" s="1535"/>
      <c r="M228" s="1535"/>
      <c r="N228" s="1535"/>
      <c r="O228" s="1535"/>
      <c r="P228" s="1535"/>
      <c r="Q228" s="1535"/>
      <c r="R228" s="1535"/>
      <c r="S228" s="1535"/>
      <c r="T228" s="1535"/>
    </row>
    <row r="229" spans="1:20" ht="12.75">
      <c r="A229" s="1535"/>
      <c r="B229" s="1535"/>
      <c r="C229" s="1542"/>
      <c r="D229" s="1542"/>
      <c r="E229" s="1542"/>
      <c r="F229" s="1542"/>
      <c r="G229" s="1542"/>
      <c r="H229" s="1542"/>
      <c r="I229" s="1542"/>
      <c r="J229" s="1542"/>
      <c r="K229" s="1542"/>
      <c r="L229" s="1542"/>
      <c r="M229" s="1542"/>
      <c r="N229" s="1542"/>
      <c r="O229" s="1542"/>
      <c r="P229" s="1542"/>
      <c r="Q229" s="1542"/>
      <c r="R229" s="1542"/>
      <c r="S229" s="1535"/>
      <c r="T229" s="1535"/>
    </row>
    <row r="230" spans="1:20" ht="12.75">
      <c r="A230" s="1535"/>
      <c r="B230" s="1535"/>
      <c r="C230" s="1542"/>
      <c r="D230" s="1542"/>
      <c r="E230" s="1542"/>
      <c r="F230" s="1542"/>
      <c r="G230" s="1542"/>
      <c r="H230" s="1542"/>
      <c r="I230" s="1542"/>
      <c r="J230" s="1542"/>
      <c r="K230" s="1542"/>
      <c r="L230" s="1542"/>
      <c r="M230" s="1542"/>
      <c r="N230" s="1542"/>
      <c r="O230" s="1542"/>
      <c r="P230" s="1542"/>
      <c r="Q230" s="1542"/>
      <c r="R230" s="1542"/>
      <c r="S230" s="1535"/>
      <c r="T230" s="1535"/>
    </row>
    <row r="231" spans="1:20" ht="12.75">
      <c r="A231" s="1535"/>
      <c r="B231" s="1535"/>
      <c r="C231" s="1542"/>
      <c r="D231" s="1542"/>
      <c r="E231" s="1542"/>
      <c r="F231" s="1542"/>
      <c r="G231" s="1542"/>
      <c r="H231" s="1542"/>
      <c r="I231" s="1542"/>
      <c r="J231" s="1542"/>
      <c r="K231" s="1542"/>
      <c r="L231" s="1542"/>
      <c r="M231" s="1542"/>
      <c r="N231" s="1542"/>
      <c r="O231" s="1542"/>
      <c r="P231" s="1542"/>
      <c r="Q231" s="1542"/>
      <c r="R231" s="1542"/>
      <c r="S231" s="1535"/>
      <c r="T231" s="1535"/>
    </row>
    <row r="232" spans="1:20" ht="12.75">
      <c r="A232" s="1542"/>
      <c r="B232" s="1535"/>
      <c r="C232" s="1535"/>
      <c r="D232" s="1535"/>
      <c r="E232" s="1535"/>
      <c r="F232" s="1535"/>
      <c r="G232" s="1535"/>
      <c r="H232" s="1535"/>
      <c r="I232" s="1535"/>
      <c r="J232" s="1535"/>
      <c r="K232" s="1535"/>
      <c r="L232" s="1535"/>
      <c r="M232" s="1535"/>
      <c r="N232" s="1535"/>
      <c r="O232" s="1535"/>
      <c r="P232" s="1535"/>
      <c r="Q232" s="1535"/>
      <c r="R232" s="1535"/>
      <c r="S232" s="1535"/>
      <c r="T232" s="1535"/>
    </row>
    <row r="233" spans="1:20" ht="13.5">
      <c r="A233" s="1542"/>
      <c r="B233" s="1575"/>
      <c r="C233" s="1575"/>
      <c r="D233" s="1575"/>
      <c r="E233" s="1575"/>
      <c r="F233" s="1575"/>
      <c r="G233" s="1575"/>
      <c r="H233" s="1575"/>
      <c r="I233" s="1575"/>
      <c r="J233" s="1575"/>
      <c r="K233" s="1575"/>
      <c r="L233" s="1575"/>
      <c r="M233" s="1576"/>
      <c r="N233" s="1576"/>
      <c r="O233" s="1576"/>
      <c r="P233" s="1576"/>
      <c r="Q233" s="1576"/>
      <c r="R233" s="1576"/>
      <c r="S233" s="1576"/>
      <c r="T233" s="1576"/>
    </row>
    <row r="234" spans="1:20" ht="13.5">
      <c r="A234" s="1535"/>
      <c r="B234" s="1575"/>
      <c r="C234" s="1575"/>
      <c r="D234" s="1575"/>
      <c r="E234" s="1575"/>
      <c r="F234" s="1575"/>
      <c r="G234" s="1575"/>
      <c r="H234" s="1575"/>
      <c r="I234" s="1575"/>
      <c r="J234" s="1575"/>
      <c r="K234" s="1575"/>
      <c r="L234" s="1575"/>
      <c r="M234" s="1575"/>
      <c r="N234" s="1575"/>
      <c r="O234" s="1575"/>
      <c r="P234" s="1575"/>
      <c r="Q234" s="1575"/>
      <c r="R234" s="1575"/>
      <c r="S234" s="1575"/>
      <c r="T234" s="1575"/>
    </row>
    <row r="235" spans="1:20" ht="13.5">
      <c r="A235" s="1535"/>
      <c r="B235" s="1575"/>
      <c r="C235" s="1575"/>
      <c r="D235" s="1575"/>
      <c r="E235" s="1575"/>
      <c r="F235" s="1575"/>
      <c r="G235" s="1575"/>
      <c r="H235" s="1575"/>
      <c r="I235" s="1575"/>
      <c r="J235" s="1575"/>
      <c r="K235" s="1575"/>
      <c r="L235" s="1575"/>
      <c r="M235" s="1575"/>
      <c r="N235" s="1575"/>
      <c r="O235" s="1575"/>
      <c r="P235" s="1575"/>
      <c r="Q235" s="1575"/>
      <c r="R235" s="1575"/>
      <c r="S235" s="1575"/>
      <c r="T235" s="1575"/>
    </row>
    <row r="236" spans="1:20" ht="13.5">
      <c r="A236" s="1535"/>
      <c r="B236" s="1575"/>
      <c r="C236" s="1575"/>
      <c r="D236" s="1575"/>
      <c r="E236" s="1575"/>
      <c r="F236" s="1575"/>
      <c r="G236" s="1575"/>
      <c r="H236" s="1575"/>
      <c r="I236" s="1575"/>
      <c r="J236" s="1575"/>
      <c r="K236" s="1575"/>
      <c r="L236" s="1575"/>
      <c r="M236" s="1575"/>
      <c r="N236" s="1575"/>
      <c r="O236" s="1575"/>
      <c r="P236" s="1575"/>
      <c r="Q236" s="1575"/>
      <c r="R236" s="1575"/>
      <c r="S236" s="1575"/>
      <c r="T236" s="1575"/>
    </row>
    <row r="237" spans="1:20" ht="13.5">
      <c r="A237" s="1535"/>
      <c r="B237" s="1575"/>
      <c r="C237" s="1575"/>
      <c r="D237" s="1575"/>
      <c r="E237" s="1575"/>
      <c r="F237" s="1575"/>
      <c r="G237" s="1575"/>
      <c r="H237" s="1575"/>
      <c r="I237" s="1575"/>
      <c r="J237" s="1575"/>
      <c r="K237" s="1575"/>
      <c r="L237" s="1575"/>
      <c r="M237" s="1575"/>
      <c r="N237" s="1575"/>
      <c r="O237" s="1575"/>
      <c r="P237" s="1575"/>
      <c r="Q237" s="1575"/>
      <c r="R237" s="1575"/>
      <c r="S237" s="1575"/>
      <c r="T237" s="1575"/>
    </row>
    <row r="238" spans="1:20" ht="13.5">
      <c r="A238" s="1535"/>
      <c r="B238" s="1575"/>
      <c r="C238" s="1575"/>
      <c r="D238" s="1575"/>
      <c r="E238" s="1575"/>
      <c r="F238" s="1575"/>
      <c r="G238" s="1575"/>
      <c r="H238" s="1575"/>
      <c r="I238" s="1575"/>
      <c r="J238" s="1575"/>
      <c r="K238" s="1575"/>
      <c r="L238" s="1575"/>
      <c r="M238" s="1575"/>
      <c r="N238" s="1575"/>
      <c r="O238" s="1575"/>
      <c r="P238" s="1575"/>
      <c r="Q238" s="1575"/>
      <c r="R238" s="1575"/>
      <c r="S238" s="1575"/>
      <c r="T238" s="1575"/>
    </row>
    <row r="239" spans="1:20" ht="13.5">
      <c r="A239" s="1535"/>
      <c r="B239" s="1575"/>
      <c r="C239" s="1575"/>
      <c r="D239" s="1575"/>
      <c r="E239" s="1575"/>
      <c r="F239" s="1575"/>
      <c r="G239" s="1575"/>
      <c r="H239" s="1575"/>
      <c r="I239" s="1575"/>
      <c r="J239" s="1575"/>
      <c r="K239" s="1575"/>
      <c r="L239" s="1575"/>
      <c r="M239" s="1575"/>
      <c r="N239" s="1575"/>
      <c r="O239" s="1575"/>
      <c r="P239" s="1575"/>
      <c r="Q239" s="1575"/>
      <c r="R239" s="1575"/>
      <c r="S239" s="1575"/>
      <c r="T239" s="1575"/>
    </row>
    <row r="240" spans="1:20" ht="13.5">
      <c r="A240" s="1535"/>
      <c r="B240" s="1575"/>
      <c r="C240" s="1575"/>
      <c r="D240" s="1575"/>
      <c r="E240" s="1575"/>
      <c r="F240" s="1575"/>
      <c r="G240" s="1575"/>
      <c r="H240" s="1575"/>
      <c r="I240" s="1575"/>
      <c r="J240" s="1575"/>
      <c r="K240" s="1575"/>
      <c r="L240" s="1575"/>
      <c r="M240" s="1575"/>
      <c r="N240" s="1575"/>
      <c r="O240" s="1575"/>
      <c r="P240" s="1575"/>
      <c r="Q240" s="1575"/>
      <c r="R240" s="1575"/>
      <c r="S240" s="1575"/>
      <c r="T240" s="1575"/>
    </row>
    <row r="241" spans="1:20" ht="13.5">
      <c r="A241" s="1535"/>
      <c r="B241" s="1575"/>
      <c r="C241" s="1575"/>
      <c r="D241" s="1575"/>
      <c r="E241" s="1575"/>
      <c r="F241" s="1575"/>
      <c r="G241" s="1575"/>
      <c r="H241" s="1575"/>
      <c r="I241" s="1575"/>
      <c r="J241" s="1575"/>
      <c r="K241" s="1575"/>
      <c r="L241" s="1575"/>
      <c r="M241" s="1575"/>
      <c r="N241" s="1575"/>
      <c r="O241" s="1575"/>
      <c r="P241" s="1575"/>
      <c r="Q241" s="1575"/>
      <c r="R241" s="1575"/>
      <c r="S241" s="1575"/>
      <c r="T241" s="1575"/>
    </row>
    <row r="242" spans="1:20" ht="13.5">
      <c r="A242" s="1535"/>
      <c r="B242" s="1575"/>
      <c r="C242" s="1575"/>
      <c r="D242" s="1575"/>
      <c r="E242" s="1575"/>
      <c r="F242" s="1575"/>
      <c r="G242" s="1575"/>
      <c r="H242" s="1575"/>
      <c r="I242" s="1575"/>
      <c r="J242" s="1575"/>
      <c r="K242" s="1575"/>
      <c r="L242" s="1575"/>
      <c r="M242" s="1575"/>
      <c r="N242" s="1575"/>
      <c r="O242" s="1575"/>
      <c r="P242" s="1575"/>
      <c r="Q242" s="1575"/>
      <c r="R242" s="1575"/>
      <c r="S242" s="1575"/>
      <c r="T242" s="1575"/>
    </row>
    <row r="243" spans="1:20" ht="12.75">
      <c r="A243" s="1535"/>
      <c r="B243" s="1535"/>
      <c r="C243" s="1535"/>
      <c r="D243" s="1535"/>
      <c r="E243" s="1535"/>
      <c r="F243" s="1535"/>
      <c r="G243" s="1535"/>
      <c r="H243" s="1535"/>
      <c r="I243" s="1535"/>
      <c r="J243" s="1535"/>
      <c r="K243" s="1535"/>
      <c r="L243" s="1535"/>
      <c r="M243" s="1535"/>
      <c r="N243" s="1535"/>
      <c r="O243" s="1535"/>
      <c r="P243" s="1535"/>
      <c r="Q243" s="1535"/>
      <c r="R243" s="1535"/>
      <c r="S243" s="1535"/>
      <c r="T243" s="1535"/>
    </row>
    <row r="244" spans="1:20" ht="12.75">
      <c r="A244" s="1535"/>
      <c r="B244" s="1535"/>
      <c r="C244" s="1535"/>
      <c r="D244" s="1535"/>
      <c r="E244" s="1535"/>
      <c r="F244" s="1535"/>
      <c r="G244" s="1535"/>
      <c r="H244" s="1535"/>
      <c r="I244" s="1535"/>
      <c r="J244" s="1535"/>
      <c r="K244" s="1535"/>
      <c r="L244" s="1535"/>
      <c r="M244" s="1535"/>
      <c r="N244" s="1535"/>
      <c r="O244" s="1535"/>
      <c r="P244" s="1535"/>
      <c r="Q244" s="1535"/>
      <c r="R244" s="1535"/>
      <c r="S244" s="1535"/>
      <c r="T244" s="1535"/>
    </row>
    <row r="245" spans="1:20" ht="12.75">
      <c r="A245" s="1535"/>
      <c r="B245" s="1535"/>
      <c r="C245" s="1535"/>
      <c r="D245" s="1535"/>
      <c r="E245" s="1535"/>
      <c r="F245" s="1535"/>
      <c r="G245" s="1535"/>
      <c r="H245" s="1535"/>
      <c r="I245" s="1535"/>
      <c r="J245" s="1535"/>
      <c r="K245" s="1535"/>
      <c r="L245" s="1535"/>
      <c r="M245" s="1535"/>
      <c r="N245" s="1535"/>
      <c r="O245" s="1535"/>
      <c r="P245" s="1535"/>
      <c r="Q245" s="1535"/>
      <c r="R245" s="1535"/>
      <c r="S245" s="1535"/>
      <c r="T245" s="1535"/>
    </row>
    <row r="246" spans="1:14" ht="15">
      <c r="A246" s="2379"/>
      <c r="B246" s="2379"/>
      <c r="C246" s="2379"/>
      <c r="D246" s="2379"/>
      <c r="E246" s="2379"/>
      <c r="F246" s="2379"/>
      <c r="G246" s="1597"/>
      <c r="H246" s="1597"/>
      <c r="I246" s="1597"/>
      <c r="J246" s="1597"/>
      <c r="K246" s="2377" t="s">
        <v>1819</v>
      </c>
      <c r="L246" s="2378"/>
      <c r="M246" s="2378"/>
      <c r="N246" s="2378"/>
    </row>
    <row r="247" spans="1:14" ht="15">
      <c r="A247" s="2379" t="s">
        <v>1820</v>
      </c>
      <c r="B247" s="2379"/>
      <c r="C247" s="2379"/>
      <c r="D247" s="2379"/>
      <c r="E247" s="2379"/>
      <c r="F247" s="2379"/>
      <c r="G247" s="2379"/>
      <c r="H247" s="2379"/>
      <c r="I247" s="2379"/>
      <c r="J247" s="2379"/>
      <c r="K247" s="2379"/>
      <c r="L247" s="2379"/>
      <c r="M247" s="2379"/>
      <c r="N247" s="2379"/>
    </row>
    <row r="248" ht="12.75">
      <c r="B248" s="32" t="s">
        <v>1821</v>
      </c>
    </row>
    <row r="249" spans="1:14" ht="12.75">
      <c r="A249" s="2380" t="s">
        <v>1822</v>
      </c>
      <c r="B249" s="2380"/>
      <c r="C249" s="2380"/>
      <c r="D249" s="2380"/>
      <c r="E249" s="2380"/>
      <c r="F249" s="2380"/>
      <c r="H249" s="1596" t="s">
        <v>1823</v>
      </c>
      <c r="L249" s="2381" t="s">
        <v>1824</v>
      </c>
      <c r="M249" s="2381"/>
      <c r="N249" s="2381"/>
    </row>
    <row r="250" spans="1:14" ht="12.75" customHeight="1">
      <c r="A250" s="2369" t="s">
        <v>1825</v>
      </c>
      <c r="B250" s="2371" t="s">
        <v>1826</v>
      </c>
      <c r="C250" s="2371" t="s">
        <v>494</v>
      </c>
      <c r="D250" s="2371" t="s">
        <v>1827</v>
      </c>
      <c r="E250" s="2375" t="s">
        <v>1828</v>
      </c>
      <c r="F250" s="2376"/>
      <c r="G250" s="1389"/>
      <c r="H250" s="2371" t="s">
        <v>1829</v>
      </c>
      <c r="I250" s="2369" t="s">
        <v>1830</v>
      </c>
      <c r="J250" s="2371" t="s">
        <v>1827</v>
      </c>
      <c r="K250" s="1389"/>
      <c r="L250" s="2373" t="s">
        <v>230</v>
      </c>
      <c r="M250" s="2369" t="s">
        <v>1830</v>
      </c>
      <c r="N250" s="2371" t="s">
        <v>1827</v>
      </c>
    </row>
    <row r="251" spans="1:14" ht="12.75" customHeight="1">
      <c r="A251" s="2382"/>
      <c r="B251" s="2374"/>
      <c r="C251" s="2374"/>
      <c r="D251" s="2374"/>
      <c r="E251" s="2386" t="s">
        <v>1831</v>
      </c>
      <c r="F251" s="2386" t="s">
        <v>1832</v>
      </c>
      <c r="G251" s="1389"/>
      <c r="H251" s="2372"/>
      <c r="I251" s="2370"/>
      <c r="J251" s="2372"/>
      <c r="K251" s="1389"/>
      <c r="L251" s="2373"/>
      <c r="M251" s="2370"/>
      <c r="N251" s="2374"/>
    </row>
    <row r="252" spans="1:14" ht="12.75">
      <c r="A252" s="2370"/>
      <c r="B252" s="2372"/>
      <c r="C252" s="2372"/>
      <c r="D252" s="2372"/>
      <c r="E252" s="2370"/>
      <c r="F252" s="2370"/>
      <c r="H252" s="131" t="s">
        <v>1833</v>
      </c>
      <c r="I252" s="134"/>
      <c r="J252" s="810"/>
      <c r="L252" s="134" t="s">
        <v>1834</v>
      </c>
      <c r="M252" s="131">
        <v>56</v>
      </c>
      <c r="N252" s="133">
        <v>100</v>
      </c>
    </row>
    <row r="253" spans="1:14" ht="12.75">
      <c r="A253" s="131">
        <v>1</v>
      </c>
      <c r="B253" s="1600" t="s">
        <v>1835</v>
      </c>
      <c r="C253" s="135"/>
      <c r="D253" s="1574"/>
      <c r="E253" s="135">
        <v>11.63</v>
      </c>
      <c r="F253" s="1600"/>
      <c r="H253" s="131" t="s">
        <v>1836</v>
      </c>
      <c r="I253" s="134"/>
      <c r="J253" s="810"/>
      <c r="L253" s="134" t="s">
        <v>1837</v>
      </c>
      <c r="M253" s="131"/>
      <c r="N253" s="133"/>
    </row>
    <row r="254" spans="1:14" ht="12.75">
      <c r="A254" s="131">
        <v>2</v>
      </c>
      <c r="B254" s="134" t="s">
        <v>289</v>
      </c>
      <c r="C254" s="131"/>
      <c r="D254" s="133"/>
      <c r="E254" s="131"/>
      <c r="F254" s="134"/>
      <c r="H254" s="131" t="s">
        <v>1838</v>
      </c>
      <c r="I254" s="134"/>
      <c r="J254" s="810"/>
      <c r="L254" s="134" t="s">
        <v>1839</v>
      </c>
      <c r="M254" s="131"/>
      <c r="N254" s="133"/>
    </row>
    <row r="255" spans="1:14" ht="12.75">
      <c r="A255" s="131">
        <v>3</v>
      </c>
      <c r="B255" s="134" t="s">
        <v>182</v>
      </c>
      <c r="C255" s="131"/>
      <c r="D255" s="133"/>
      <c r="E255" s="131"/>
      <c r="F255" s="134"/>
      <c r="H255" s="131" t="s">
        <v>1840</v>
      </c>
      <c r="I255" s="134"/>
      <c r="J255" s="810"/>
      <c r="L255" s="134" t="s">
        <v>1841</v>
      </c>
      <c r="M255" s="131"/>
      <c r="N255" s="133"/>
    </row>
    <row r="256" spans="1:14" ht="12.75">
      <c r="A256" s="131">
        <v>4</v>
      </c>
      <c r="B256" s="134" t="s">
        <v>396</v>
      </c>
      <c r="C256" s="131"/>
      <c r="D256" s="133"/>
      <c r="E256" s="131">
        <v>11.63</v>
      </c>
      <c r="F256" s="134"/>
      <c r="H256" s="131" t="s">
        <v>1842</v>
      </c>
      <c r="I256" s="134"/>
      <c r="J256" s="810"/>
      <c r="L256" s="134" t="s">
        <v>1843</v>
      </c>
      <c r="M256" s="131"/>
      <c r="N256" s="133"/>
    </row>
    <row r="257" spans="1:14" ht="12.75">
      <c r="A257" s="135">
        <v>5</v>
      </c>
      <c r="B257" s="1600" t="s">
        <v>1835</v>
      </c>
      <c r="C257" s="135">
        <v>56</v>
      </c>
      <c r="D257" s="1574">
        <v>100</v>
      </c>
      <c r="E257" s="135">
        <v>141.91</v>
      </c>
      <c r="F257" s="1600"/>
      <c r="H257" s="131" t="s">
        <v>1844</v>
      </c>
      <c r="I257" s="134"/>
      <c r="J257" s="810"/>
      <c r="L257" s="135" t="s">
        <v>408</v>
      </c>
      <c r="M257" s="135">
        <v>56</v>
      </c>
      <c r="N257" s="1574">
        <v>100</v>
      </c>
    </row>
    <row r="258" spans="1:14" ht="12.75">
      <c r="A258" s="131">
        <v>6</v>
      </c>
      <c r="B258" s="134" t="s">
        <v>168</v>
      </c>
      <c r="C258" s="131">
        <v>56</v>
      </c>
      <c r="D258" s="133">
        <v>100</v>
      </c>
      <c r="E258" s="131">
        <v>138.67</v>
      </c>
      <c r="F258" s="134"/>
      <c r="H258" s="131" t="s">
        <v>1845</v>
      </c>
      <c r="I258" s="134"/>
      <c r="J258" s="810"/>
      <c r="L258" s="1540"/>
      <c r="M258" s="1535"/>
      <c r="N258" s="1548"/>
    </row>
    <row r="259" spans="1:14" ht="12.75">
      <c r="A259" s="131">
        <v>7</v>
      </c>
      <c r="B259" s="134" t="s">
        <v>198</v>
      </c>
      <c r="C259" s="131"/>
      <c r="D259" s="133"/>
      <c r="E259" s="131">
        <v>3.24</v>
      </c>
      <c r="F259" s="134"/>
      <c r="H259" s="131" t="s">
        <v>1846</v>
      </c>
      <c r="I259" s="134"/>
      <c r="J259" s="810"/>
      <c r="L259" s="1540"/>
      <c r="M259" s="1535"/>
      <c r="N259" s="1548"/>
    </row>
    <row r="260" spans="1:14" ht="13.5" customHeight="1">
      <c r="A260" s="131">
        <v>8</v>
      </c>
      <c r="B260" s="134" t="s">
        <v>265</v>
      </c>
      <c r="C260" s="131"/>
      <c r="D260" s="133"/>
      <c r="E260" s="131"/>
      <c r="F260" s="134"/>
      <c r="H260" s="131" t="s">
        <v>1847</v>
      </c>
      <c r="I260" s="134"/>
      <c r="J260" s="810"/>
      <c r="L260" s="1518" t="s">
        <v>1848</v>
      </c>
      <c r="M260" s="1550" t="s">
        <v>1830</v>
      </c>
      <c r="N260" s="1551" t="s">
        <v>1827</v>
      </c>
    </row>
    <row r="261" spans="1:14" ht="12.75">
      <c r="A261" s="131">
        <v>9</v>
      </c>
      <c r="B261" s="134" t="s">
        <v>449</v>
      </c>
      <c r="C261" s="131"/>
      <c r="D261" s="133"/>
      <c r="E261" s="131"/>
      <c r="F261" s="134"/>
      <c r="H261" s="131" t="s">
        <v>1849</v>
      </c>
      <c r="I261" s="131"/>
      <c r="J261" s="133"/>
      <c r="L261" s="1551"/>
      <c r="M261" s="1552"/>
      <c r="N261" s="1599"/>
    </row>
    <row r="262" spans="1:14" ht="12.75">
      <c r="A262" s="131">
        <v>10</v>
      </c>
      <c r="B262" s="134" t="s">
        <v>630</v>
      </c>
      <c r="C262" s="131"/>
      <c r="D262" s="133"/>
      <c r="E262" s="131"/>
      <c r="F262" s="134"/>
      <c r="H262" s="131" t="s">
        <v>1850</v>
      </c>
      <c r="I262" s="131"/>
      <c r="J262" s="133"/>
      <c r="L262" s="134" t="s">
        <v>1851</v>
      </c>
      <c r="M262" s="131">
        <v>40</v>
      </c>
      <c r="N262" s="133">
        <v>71</v>
      </c>
    </row>
    <row r="263" spans="1:14" ht="12.75">
      <c r="A263" s="131">
        <v>11</v>
      </c>
      <c r="B263" s="134" t="s">
        <v>1232</v>
      </c>
      <c r="C263" s="131"/>
      <c r="D263" s="133"/>
      <c r="E263" s="131"/>
      <c r="F263" s="134"/>
      <c r="H263" s="131" t="s">
        <v>1852</v>
      </c>
      <c r="I263" s="131"/>
      <c r="J263" s="133"/>
      <c r="L263" s="134" t="s">
        <v>1853</v>
      </c>
      <c r="M263" s="131">
        <v>16</v>
      </c>
      <c r="N263" s="133">
        <v>29</v>
      </c>
    </row>
    <row r="264" spans="1:14" ht="12.75">
      <c r="A264" s="131">
        <v>12</v>
      </c>
      <c r="B264" s="134" t="s">
        <v>1854</v>
      </c>
      <c r="C264" s="131"/>
      <c r="D264" s="133"/>
      <c r="E264" s="131"/>
      <c r="F264" s="134"/>
      <c r="H264" s="131" t="s">
        <v>1855</v>
      </c>
      <c r="I264" s="131">
        <v>11.5</v>
      </c>
      <c r="J264" s="133">
        <v>20.5</v>
      </c>
      <c r="L264" s="135" t="s">
        <v>408</v>
      </c>
      <c r="M264" s="135">
        <v>56</v>
      </c>
      <c r="N264" s="1574">
        <v>100</v>
      </c>
    </row>
    <row r="265" spans="1:14" ht="12.75" customHeight="1">
      <c r="A265" s="131">
        <v>13</v>
      </c>
      <c r="B265" s="134" t="s">
        <v>1856</v>
      </c>
      <c r="C265" s="131"/>
      <c r="D265" s="133"/>
      <c r="E265" s="131"/>
      <c r="F265" s="134"/>
      <c r="H265" s="131" t="s">
        <v>1857</v>
      </c>
      <c r="I265" s="131"/>
      <c r="J265" s="133"/>
      <c r="L265" s="1540"/>
      <c r="M265" s="1535"/>
      <c r="N265" s="1548"/>
    </row>
    <row r="266" spans="1:14" ht="12.75">
      <c r="A266" s="131">
        <v>14</v>
      </c>
      <c r="B266" s="134" t="s">
        <v>291</v>
      </c>
      <c r="C266" s="131"/>
      <c r="D266" s="133"/>
      <c r="E266" s="131"/>
      <c r="F266" s="134"/>
      <c r="H266" s="131" t="s">
        <v>1858</v>
      </c>
      <c r="I266" s="131"/>
      <c r="J266" s="133"/>
      <c r="L266" s="1598" t="s">
        <v>1859</v>
      </c>
      <c r="M266" s="1598"/>
      <c r="N266" s="1598"/>
    </row>
    <row r="267" spans="1:10" ht="12.75">
      <c r="A267" s="131">
        <v>15</v>
      </c>
      <c r="B267" s="134"/>
      <c r="C267" s="131"/>
      <c r="D267" s="133"/>
      <c r="E267" s="131"/>
      <c r="F267" s="134"/>
      <c r="H267" s="131" t="s">
        <v>1860</v>
      </c>
      <c r="I267" s="131"/>
      <c r="J267" s="133"/>
    </row>
    <row r="268" spans="1:14" ht="14.25" customHeight="1">
      <c r="A268" s="131">
        <v>16</v>
      </c>
      <c r="B268" s="134"/>
      <c r="C268" s="131"/>
      <c r="D268" s="133"/>
      <c r="E268" s="131"/>
      <c r="F268" s="134"/>
      <c r="H268" s="131" t="s">
        <v>1861</v>
      </c>
      <c r="I268" s="131">
        <v>44.5</v>
      </c>
      <c r="J268" s="133">
        <v>79.5</v>
      </c>
      <c r="L268" s="1518" t="s">
        <v>1862</v>
      </c>
      <c r="M268" s="1550" t="s">
        <v>1830</v>
      </c>
      <c r="N268" s="1551" t="s">
        <v>1827</v>
      </c>
    </row>
    <row r="269" spans="1:14" ht="12.75">
      <c r="A269" s="131">
        <v>17</v>
      </c>
      <c r="B269" s="134"/>
      <c r="C269" s="131"/>
      <c r="D269" s="133"/>
      <c r="E269" s="131"/>
      <c r="F269" s="134"/>
      <c r="H269" s="131" t="s">
        <v>1863</v>
      </c>
      <c r="I269" s="131"/>
      <c r="J269" s="133"/>
      <c r="L269" s="134" t="s">
        <v>1864</v>
      </c>
      <c r="M269" s="131"/>
      <c r="N269" s="133"/>
    </row>
    <row r="270" spans="1:14" ht="12.75">
      <c r="A270" s="131">
        <v>18</v>
      </c>
      <c r="B270" s="134" t="s">
        <v>681</v>
      </c>
      <c r="C270" s="131"/>
      <c r="D270" s="133"/>
      <c r="E270" s="131"/>
      <c r="F270" s="134"/>
      <c r="H270" s="131"/>
      <c r="I270" s="131"/>
      <c r="J270" s="133"/>
      <c r="L270" s="1601" t="s">
        <v>1865</v>
      </c>
      <c r="M270" s="131">
        <v>56</v>
      </c>
      <c r="N270" s="133">
        <v>100</v>
      </c>
    </row>
    <row r="271" spans="1:14" ht="15">
      <c r="A271" s="131"/>
      <c r="B271" s="1602" t="s">
        <v>1866</v>
      </c>
      <c r="C271" s="135">
        <v>56</v>
      </c>
      <c r="D271" s="1574">
        <v>100</v>
      </c>
      <c r="E271" s="135">
        <v>153.54</v>
      </c>
      <c r="F271" s="135"/>
      <c r="G271" s="1542"/>
      <c r="H271" s="1602" t="s">
        <v>204</v>
      </c>
      <c r="I271" s="135">
        <v>56</v>
      </c>
      <c r="J271" s="1574">
        <v>100</v>
      </c>
      <c r="L271" s="134" t="s">
        <v>1867</v>
      </c>
      <c r="M271" s="131"/>
      <c r="N271" s="133"/>
    </row>
    <row r="272" spans="1:14" ht="15.75" customHeight="1">
      <c r="A272" s="1535"/>
      <c r="B272" s="1540"/>
      <c r="C272" s="1535"/>
      <c r="D272" s="1548"/>
      <c r="E272" s="1535"/>
      <c r="F272" s="1540"/>
      <c r="G272" s="1540"/>
      <c r="H272" s="1535"/>
      <c r="I272" s="1535"/>
      <c r="J272" s="1548"/>
      <c r="L272" s="134" t="s">
        <v>1868</v>
      </c>
      <c r="M272" s="131"/>
      <c r="N272" s="133"/>
    </row>
    <row r="273" spans="1:14" ht="12.75" hidden="1">
      <c r="A273" s="1535"/>
      <c r="B273" s="1540"/>
      <c r="C273" s="1535"/>
      <c r="D273" s="1548"/>
      <c r="E273" s="1535"/>
      <c r="F273" s="1540"/>
      <c r="G273" s="1540"/>
      <c r="H273" s="1535"/>
      <c r="I273" s="1535"/>
      <c r="J273" s="1548"/>
      <c r="L273" s="134"/>
      <c r="M273" s="131"/>
      <c r="N273" s="133"/>
    </row>
    <row r="274" spans="1:14" ht="12.75" customHeight="1" hidden="1">
      <c r="A274" s="1535"/>
      <c r="B274" s="1540"/>
      <c r="C274" s="1535"/>
      <c r="D274" s="1548"/>
      <c r="E274" s="1535"/>
      <c r="F274" s="1540"/>
      <c r="G274" s="1540"/>
      <c r="H274" s="1535"/>
      <c r="I274" s="1535"/>
      <c r="J274" s="1548"/>
      <c r="L274" s="134"/>
      <c r="M274" s="915"/>
      <c r="N274" s="1603"/>
    </row>
    <row r="275" spans="1:14" ht="13.5" hidden="1">
      <c r="A275" s="1535"/>
      <c r="B275" s="1540"/>
      <c r="C275" s="1535"/>
      <c r="D275" s="1548"/>
      <c r="E275" s="1535"/>
      <c r="F275" s="1540"/>
      <c r="G275" s="1540"/>
      <c r="H275" s="1535"/>
      <c r="I275" s="1535"/>
      <c r="J275" s="1548"/>
      <c r="L275" s="1451" t="s">
        <v>408</v>
      </c>
      <c r="M275" s="1451"/>
      <c r="N275" s="1604"/>
    </row>
    <row r="276" spans="1:14" ht="12.75">
      <c r="A276" s="1535"/>
      <c r="B276" s="1543"/>
      <c r="C276" s="1542"/>
      <c r="D276" s="1546"/>
      <c r="E276" s="1542"/>
      <c r="F276" s="1542"/>
      <c r="G276" s="1540"/>
      <c r="H276" s="1542"/>
      <c r="I276" s="1542"/>
      <c r="J276" s="1546"/>
      <c r="L276" s="1600" t="s">
        <v>408</v>
      </c>
      <c r="M276" s="135">
        <v>56</v>
      </c>
      <c r="N276" s="135">
        <v>100</v>
      </c>
    </row>
    <row r="277" spans="1:11" ht="12.75">
      <c r="A277" s="2367"/>
      <c r="B277" s="2367"/>
      <c r="C277" s="1542"/>
      <c r="D277" s="1546"/>
      <c r="E277" s="1542"/>
      <c r="F277" s="1542"/>
      <c r="G277" s="1542"/>
      <c r="H277" s="1542"/>
      <c r="I277" s="1542"/>
      <c r="J277" s="1546"/>
      <c r="K277" s="1598"/>
    </row>
    <row r="278" spans="3:6" ht="12.75">
      <c r="C278" s="1389"/>
      <c r="D278" s="1389"/>
      <c r="E278" s="1389"/>
      <c r="F278" s="1389"/>
    </row>
    <row r="279" spans="3:6" ht="12.75">
      <c r="C279" s="1389"/>
      <c r="D279" s="1389"/>
      <c r="E279" s="1389"/>
      <c r="F279" s="1389"/>
    </row>
    <row r="280" spans="1:11" ht="12.75">
      <c r="A280" s="32" t="s">
        <v>1869</v>
      </c>
      <c r="K280" s="32" t="s">
        <v>144</v>
      </c>
    </row>
    <row r="281" spans="8:9" ht="12.75">
      <c r="H281" s="2368"/>
      <c r="I281" s="2368"/>
    </row>
    <row r="282" spans="7:9" ht="12.75">
      <c r="G282" s="32" t="s">
        <v>1870</v>
      </c>
      <c r="I282" s="1605"/>
    </row>
    <row r="283" spans="8:14" ht="15">
      <c r="H283" s="1605"/>
      <c r="I283" s="1605"/>
      <c r="L283" s="1536"/>
      <c r="M283" s="1536"/>
      <c r="N283" s="1536"/>
    </row>
    <row r="284" spans="8:14" ht="12.75" hidden="1">
      <c r="H284" s="1605"/>
      <c r="I284" s="1605"/>
      <c r="L284" s="1605"/>
      <c r="M284" s="1605"/>
      <c r="N284" s="1605"/>
    </row>
    <row r="285" spans="8:14" ht="12.75" hidden="1">
      <c r="H285" s="1605"/>
      <c r="I285" s="1605"/>
      <c r="L285" s="1538"/>
      <c r="M285" s="1538"/>
      <c r="N285" s="1538"/>
    </row>
    <row r="286" spans="8:14" ht="15" hidden="1">
      <c r="H286" s="2377" t="s">
        <v>1871</v>
      </c>
      <c r="I286" s="2377"/>
      <c r="L286" s="1537"/>
      <c r="M286" s="1537"/>
      <c r="N286" s="1537"/>
    </row>
    <row r="287" spans="1:14" ht="15.75" customHeight="1" hidden="1">
      <c r="A287" s="1536"/>
      <c r="B287" s="1536"/>
      <c r="C287" s="1536"/>
      <c r="D287" s="1536"/>
      <c r="E287" s="1536"/>
      <c r="F287" s="1536"/>
      <c r="G287" s="1536"/>
      <c r="H287" s="1536"/>
      <c r="I287" s="1536"/>
      <c r="J287" s="1536"/>
      <c r="K287" s="1536"/>
      <c r="L287" s="1540"/>
      <c r="M287" s="1540"/>
      <c r="N287" s="1540"/>
    </row>
    <row r="288" spans="1:15" ht="12.75" customHeight="1">
      <c r="A288" s="602"/>
      <c r="B288" s="602"/>
      <c r="C288" s="602"/>
      <c r="D288" s="602"/>
      <c r="E288" s="602"/>
      <c r="F288" s="602"/>
      <c r="G288" s="602"/>
      <c r="H288" s="602"/>
      <c r="I288" s="602"/>
      <c r="J288" s="602"/>
      <c r="K288" s="1605"/>
      <c r="L288" s="2383"/>
      <c r="M288" s="2384"/>
      <c r="N288" s="2383"/>
      <c r="O288" s="1605"/>
    </row>
    <row r="289" spans="1:15" ht="15" hidden="1">
      <c r="A289" s="1537"/>
      <c r="B289" s="1537"/>
      <c r="C289" s="1537"/>
      <c r="D289" s="1537"/>
      <c r="E289" s="1537"/>
      <c r="F289" s="1537"/>
      <c r="G289" s="1537"/>
      <c r="H289" s="1537"/>
      <c r="I289" s="1537"/>
      <c r="J289" s="1537"/>
      <c r="K289" s="1538"/>
      <c r="L289" s="2383"/>
      <c r="M289" s="2384"/>
      <c r="N289" s="2383"/>
      <c r="O289" s="1605"/>
    </row>
    <row r="290" spans="1:14" ht="15.75" customHeight="1" hidden="1">
      <c r="A290" s="1537"/>
      <c r="B290" s="1537"/>
      <c r="C290" s="1537"/>
      <c r="D290" s="1537"/>
      <c r="E290" s="1537"/>
      <c r="F290" s="1537"/>
      <c r="G290" s="1537"/>
      <c r="H290" s="1537"/>
      <c r="I290" s="1537"/>
      <c r="J290" s="1537"/>
      <c r="K290" s="1537"/>
      <c r="L290" s="1540"/>
      <c r="M290" s="1542"/>
      <c r="N290" s="1546"/>
    </row>
    <row r="291" spans="1:14" ht="15" hidden="1">
      <c r="A291" s="1540"/>
      <c r="B291" s="1540"/>
      <c r="C291" s="1540"/>
      <c r="D291" s="1540"/>
      <c r="E291" s="1540"/>
      <c r="F291" s="1540"/>
      <c r="G291" s="1540"/>
      <c r="H291" s="1540"/>
      <c r="I291" s="1540"/>
      <c r="J291" s="1540"/>
      <c r="K291" s="1540"/>
      <c r="L291" s="602"/>
      <c r="M291" s="602"/>
      <c r="N291" s="602"/>
    </row>
    <row r="292" spans="1:14" ht="0.75" customHeight="1">
      <c r="A292" s="2384"/>
      <c r="B292" s="2383"/>
      <c r="C292" s="2383"/>
      <c r="D292" s="2383"/>
      <c r="E292" s="2385"/>
      <c r="F292" s="2385"/>
      <c r="G292" s="1535"/>
      <c r="H292" s="2383"/>
      <c r="I292" s="2384"/>
      <c r="J292" s="2383"/>
      <c r="K292" s="1535"/>
      <c r="L292" s="1540"/>
      <c r="M292" s="1540"/>
      <c r="N292" s="1540"/>
    </row>
    <row r="293" spans="1:14" ht="12.75" hidden="1">
      <c r="A293" s="2384"/>
      <c r="B293" s="2383"/>
      <c r="C293" s="2383"/>
      <c r="D293" s="2383"/>
      <c r="E293" s="2384"/>
      <c r="F293" s="2384"/>
      <c r="G293" s="1535"/>
      <c r="H293" s="2383"/>
      <c r="I293" s="2384"/>
      <c r="J293" s="2383"/>
      <c r="K293" s="1535"/>
      <c r="L293" s="2383"/>
      <c r="M293" s="2384"/>
      <c r="N293" s="2383"/>
    </row>
    <row r="294" spans="1:14" ht="12.75" hidden="1">
      <c r="A294" s="2384"/>
      <c r="B294" s="2383"/>
      <c r="C294" s="2383"/>
      <c r="D294" s="2383"/>
      <c r="E294" s="2384"/>
      <c r="F294" s="2384"/>
      <c r="G294" s="1540"/>
      <c r="H294" s="1535"/>
      <c r="I294" s="1540"/>
      <c r="J294" s="1547"/>
      <c r="K294" s="1540"/>
      <c r="L294" s="2383"/>
      <c r="M294" s="2384"/>
      <c r="N294" s="2383"/>
    </row>
    <row r="295" spans="1:14" ht="15" hidden="1">
      <c r="A295" s="1537"/>
      <c r="B295" s="1537"/>
      <c r="C295" s="1537"/>
      <c r="D295" s="1537"/>
      <c r="E295" s="1537"/>
      <c r="F295" s="1537"/>
      <c r="G295" s="1537"/>
      <c r="H295" s="1537"/>
      <c r="I295" s="1537"/>
      <c r="J295" s="1537"/>
      <c r="K295" s="1537"/>
      <c r="L295" s="1540"/>
      <c r="M295" s="1535"/>
      <c r="N295" s="1548"/>
    </row>
    <row r="296" spans="1:14" ht="12.75" hidden="1">
      <c r="A296" s="1540"/>
      <c r="B296" s="1540"/>
      <c r="C296" s="1540"/>
      <c r="D296" s="1540"/>
      <c r="E296" s="1540"/>
      <c r="F296" s="1540"/>
      <c r="G296" s="1540"/>
      <c r="H296" s="1540"/>
      <c r="I296" s="1540"/>
      <c r="J296" s="1540"/>
      <c r="K296" s="1540"/>
      <c r="L296" s="1540"/>
      <c r="M296" s="1535"/>
      <c r="N296" s="1548"/>
    </row>
    <row r="297" spans="1:14" ht="12.75" hidden="1">
      <c r="A297" s="2384"/>
      <c r="B297" s="2383"/>
      <c r="C297" s="2383"/>
      <c r="D297" s="2383"/>
      <c r="E297" s="2385"/>
      <c r="F297" s="2385"/>
      <c r="G297" s="1535"/>
      <c r="H297" s="2383"/>
      <c r="I297" s="2384"/>
      <c r="J297" s="2383"/>
      <c r="K297" s="1535"/>
      <c r="L297" s="1540"/>
      <c r="M297" s="1535"/>
      <c r="N297" s="1548"/>
    </row>
    <row r="298" spans="1:14" ht="12.75" hidden="1">
      <c r="A298" s="2384"/>
      <c r="B298" s="2383"/>
      <c r="C298" s="2383"/>
      <c r="D298" s="2383"/>
      <c r="E298" s="2384"/>
      <c r="F298" s="2384"/>
      <c r="G298" s="1535"/>
      <c r="H298" s="2383"/>
      <c r="I298" s="2384"/>
      <c r="J298" s="2383"/>
      <c r="K298" s="1535"/>
      <c r="L298" s="1540"/>
      <c r="M298" s="1535"/>
      <c r="N298" s="1548"/>
    </row>
    <row r="299" spans="1:14" ht="12.75" hidden="1">
      <c r="A299" s="2384"/>
      <c r="B299" s="2383"/>
      <c r="C299" s="2383"/>
      <c r="D299" s="2383"/>
      <c r="E299" s="2384"/>
      <c r="F299" s="2384"/>
      <c r="G299" s="1540"/>
      <c r="H299" s="1535"/>
      <c r="I299" s="1540"/>
      <c r="J299" s="1547"/>
      <c r="K299" s="1540"/>
      <c r="L299" s="1540"/>
      <c r="M299" s="1535"/>
      <c r="N299" s="1548"/>
    </row>
    <row r="300" spans="1:14" ht="12.75">
      <c r="A300" s="1535"/>
      <c r="B300" s="1543"/>
      <c r="C300" s="1542"/>
      <c r="D300" s="1546"/>
      <c r="E300" s="1542"/>
      <c r="F300" s="1543"/>
      <c r="G300" s="1540"/>
      <c r="H300" s="1535"/>
      <c r="I300" s="1540"/>
      <c r="J300" s="1547"/>
      <c r="K300" s="1540"/>
      <c r="L300" s="1542"/>
      <c r="M300" s="1542"/>
      <c r="N300" s="1546"/>
    </row>
    <row r="301" spans="1:14" ht="12.75" hidden="1">
      <c r="A301" s="1542"/>
      <c r="B301" s="1535"/>
      <c r="C301" s="1535"/>
      <c r="D301" s="1535"/>
      <c r="E301" s="1535"/>
      <c r="F301" s="1535"/>
      <c r="G301" s="1535"/>
      <c r="H301" s="1535"/>
      <c r="I301" s="1535"/>
      <c r="J301" s="1535"/>
      <c r="K301" s="1535"/>
      <c r="L301" s="1535"/>
      <c r="M301" s="1535"/>
      <c r="N301" s="1535"/>
    </row>
    <row r="302" spans="1:14" ht="13.5" hidden="1">
      <c r="A302" s="1542"/>
      <c r="B302" s="1575"/>
      <c r="C302" s="1575"/>
      <c r="D302" s="1575"/>
      <c r="E302" s="1575"/>
      <c r="F302" s="1575"/>
      <c r="G302" s="1575"/>
      <c r="H302" s="1575"/>
      <c r="I302" s="1575"/>
      <c r="J302" s="1575"/>
      <c r="K302" s="1575"/>
      <c r="L302" s="1575"/>
      <c r="M302" s="1576"/>
      <c r="N302" s="1576"/>
    </row>
    <row r="303" spans="1:14" ht="13.5">
      <c r="A303" s="1535"/>
      <c r="B303" s="1575"/>
      <c r="C303" s="1575"/>
      <c r="D303" s="1575"/>
      <c r="E303" s="1575"/>
      <c r="F303" s="1575"/>
      <c r="G303" s="1575"/>
      <c r="H303" s="1575"/>
      <c r="I303" s="1575"/>
      <c r="J303" s="1575"/>
      <c r="K303" s="1575"/>
      <c r="L303" s="1575"/>
      <c r="M303" s="1575"/>
      <c r="N303" s="1575"/>
    </row>
    <row r="304" spans="1:14" ht="13.5">
      <c r="A304" s="1535"/>
      <c r="B304" s="1575"/>
      <c r="C304" s="1575"/>
      <c r="D304" s="1575"/>
      <c r="E304" s="1575"/>
      <c r="F304" s="1575"/>
      <c r="G304" s="1575"/>
      <c r="H304" s="1575"/>
      <c r="I304" s="1575"/>
      <c r="J304" s="1575"/>
      <c r="K304" s="1575"/>
      <c r="L304" s="1575"/>
      <c r="M304" s="1575"/>
      <c r="N304" s="1575"/>
    </row>
    <row r="305" spans="1:14" ht="15">
      <c r="A305" s="2379"/>
      <c r="B305" s="2379"/>
      <c r="C305" s="2379"/>
      <c r="D305" s="2379"/>
      <c r="E305" s="2379"/>
      <c r="F305" s="2379"/>
      <c r="G305" s="1597"/>
      <c r="H305" s="1597"/>
      <c r="I305" s="1597"/>
      <c r="J305" s="1597"/>
      <c r="K305" s="2377" t="s">
        <v>1819</v>
      </c>
      <c r="L305" s="2378"/>
      <c r="M305" s="2378"/>
      <c r="N305" s="2378"/>
    </row>
    <row r="306" spans="1:14" ht="15">
      <c r="A306" s="2379" t="s">
        <v>1872</v>
      </c>
      <c r="B306" s="2379"/>
      <c r="C306" s="2379"/>
      <c r="D306" s="2379"/>
      <c r="E306" s="2379"/>
      <c r="F306" s="2379"/>
      <c r="G306" s="2379"/>
      <c r="H306" s="2379"/>
      <c r="I306" s="2379"/>
      <c r="J306" s="2379"/>
      <c r="K306" s="2379"/>
      <c r="L306" s="2379"/>
      <c r="M306" s="2379"/>
      <c r="N306" s="2379"/>
    </row>
    <row r="307" ht="12.75">
      <c r="B307" s="32" t="s">
        <v>1821</v>
      </c>
    </row>
    <row r="308" spans="1:14" ht="12.75">
      <c r="A308" s="2380" t="s">
        <v>1822</v>
      </c>
      <c r="B308" s="2380"/>
      <c r="C308" s="2380"/>
      <c r="D308" s="2380"/>
      <c r="E308" s="2380"/>
      <c r="F308" s="2380"/>
      <c r="H308" s="1596" t="s">
        <v>1823</v>
      </c>
      <c r="L308" s="2381" t="s">
        <v>1824</v>
      </c>
      <c r="M308" s="2381"/>
      <c r="N308" s="2381"/>
    </row>
    <row r="309" spans="1:14" ht="12.75">
      <c r="A309" s="2369" t="s">
        <v>1825</v>
      </c>
      <c r="B309" s="2371" t="s">
        <v>1873</v>
      </c>
      <c r="C309" s="2371" t="s">
        <v>1874</v>
      </c>
      <c r="D309" s="2371" t="s">
        <v>1827</v>
      </c>
      <c r="E309" s="2375" t="s">
        <v>1828</v>
      </c>
      <c r="F309" s="2376"/>
      <c r="G309" s="1389"/>
      <c r="H309" s="2371" t="s">
        <v>1829</v>
      </c>
      <c r="I309" s="2369" t="s">
        <v>1830</v>
      </c>
      <c r="J309" s="2371" t="s">
        <v>1827</v>
      </c>
      <c r="K309" s="1389"/>
      <c r="L309" s="2373" t="s">
        <v>230</v>
      </c>
      <c r="M309" s="2369" t="s">
        <v>1830</v>
      </c>
      <c r="N309" s="2371" t="s">
        <v>1827</v>
      </c>
    </row>
    <row r="310" spans="1:14" ht="12.75">
      <c r="A310" s="2382"/>
      <c r="B310" s="2374"/>
      <c r="C310" s="2374"/>
      <c r="D310" s="2374"/>
      <c r="E310" s="2369" t="s">
        <v>1875</v>
      </c>
      <c r="F310" s="2369" t="s">
        <v>1876</v>
      </c>
      <c r="G310" s="1389"/>
      <c r="H310" s="2372"/>
      <c r="I310" s="2370"/>
      <c r="J310" s="2372"/>
      <c r="K310" s="1389"/>
      <c r="L310" s="2373"/>
      <c r="M310" s="2370"/>
      <c r="N310" s="2374"/>
    </row>
    <row r="311" spans="1:14" ht="12.75">
      <c r="A311" s="2370"/>
      <c r="B311" s="2372"/>
      <c r="C311" s="2372"/>
      <c r="D311" s="2372"/>
      <c r="E311" s="2370"/>
      <c r="F311" s="2370"/>
      <c r="H311" s="131" t="s">
        <v>1833</v>
      </c>
      <c r="I311" s="134"/>
      <c r="J311" s="810"/>
      <c r="L311" s="134" t="s">
        <v>1834</v>
      </c>
      <c r="M311" s="131">
        <v>48.6</v>
      </c>
      <c r="N311" s="133">
        <v>100</v>
      </c>
    </row>
    <row r="312" spans="1:14" ht="12.75">
      <c r="A312" s="131">
        <v>1</v>
      </c>
      <c r="B312" s="1600" t="s">
        <v>1835</v>
      </c>
      <c r="C312" s="135">
        <v>35</v>
      </c>
      <c r="D312" s="1574">
        <v>72</v>
      </c>
      <c r="E312" s="135">
        <v>29.63</v>
      </c>
      <c r="F312" s="1600"/>
      <c r="H312" s="131" t="s">
        <v>1836</v>
      </c>
      <c r="I312" s="134"/>
      <c r="J312" s="810"/>
      <c r="L312" s="134" t="s">
        <v>1837</v>
      </c>
      <c r="M312" s="131"/>
      <c r="N312" s="133"/>
    </row>
    <row r="313" spans="1:14" ht="12.75">
      <c r="A313" s="131">
        <v>2</v>
      </c>
      <c r="B313" s="134" t="s">
        <v>617</v>
      </c>
      <c r="C313" s="131"/>
      <c r="D313" s="133"/>
      <c r="E313" s="131">
        <v>0.12</v>
      </c>
      <c r="F313" s="134"/>
      <c r="H313" s="131" t="s">
        <v>1838</v>
      </c>
      <c r="I313" s="134"/>
      <c r="J313" s="810"/>
      <c r="L313" s="134" t="s">
        <v>1839</v>
      </c>
      <c r="M313" s="131"/>
      <c r="N313" s="133"/>
    </row>
    <row r="314" spans="1:14" ht="12.75">
      <c r="A314" s="131">
        <v>3</v>
      </c>
      <c r="B314" s="134" t="s">
        <v>182</v>
      </c>
      <c r="C314" s="131"/>
      <c r="D314" s="133"/>
      <c r="E314" s="131"/>
      <c r="F314" s="134"/>
      <c r="H314" s="131" t="s">
        <v>1840</v>
      </c>
      <c r="I314" s="134"/>
      <c r="J314" s="810"/>
      <c r="L314" s="134" t="s">
        <v>1841</v>
      </c>
      <c r="M314" s="131"/>
      <c r="N314" s="133"/>
    </row>
    <row r="315" spans="1:14" ht="12.75">
      <c r="A315" s="131">
        <v>4</v>
      </c>
      <c r="B315" s="134" t="s">
        <v>396</v>
      </c>
      <c r="C315" s="131">
        <v>35</v>
      </c>
      <c r="D315" s="133">
        <v>72</v>
      </c>
      <c r="E315" s="131">
        <v>29.51</v>
      </c>
      <c r="F315" s="134"/>
      <c r="H315" s="131" t="s">
        <v>1842</v>
      </c>
      <c r="I315" s="134"/>
      <c r="J315" s="810"/>
      <c r="L315" s="134" t="s">
        <v>1843</v>
      </c>
      <c r="M315" s="131"/>
      <c r="N315" s="133"/>
    </row>
    <row r="316" spans="1:14" ht="12" customHeight="1">
      <c r="A316" s="135">
        <v>5</v>
      </c>
      <c r="B316" s="1600" t="s">
        <v>1835</v>
      </c>
      <c r="C316" s="135">
        <v>13.6</v>
      </c>
      <c r="D316" s="1574">
        <v>28</v>
      </c>
      <c r="E316" s="135">
        <v>15.07</v>
      </c>
      <c r="F316" s="1600"/>
      <c r="H316" s="131" t="s">
        <v>1844</v>
      </c>
      <c r="I316" s="134"/>
      <c r="J316" s="810"/>
      <c r="L316" s="135" t="s">
        <v>408</v>
      </c>
      <c r="M316" s="135"/>
      <c r="N316" s="1574"/>
    </row>
    <row r="317" spans="1:14" ht="12.75">
      <c r="A317" s="131">
        <v>6</v>
      </c>
      <c r="B317" s="134" t="s">
        <v>168</v>
      </c>
      <c r="C317" s="131">
        <v>4.4</v>
      </c>
      <c r="D317" s="133">
        <v>9</v>
      </c>
      <c r="E317" s="131">
        <v>4.46</v>
      </c>
      <c r="F317" s="134"/>
      <c r="H317" s="131" t="s">
        <v>1845</v>
      </c>
      <c r="I317" s="134"/>
      <c r="J317" s="810"/>
      <c r="L317" s="1540"/>
      <c r="M317" s="1535"/>
      <c r="N317" s="1548"/>
    </row>
    <row r="318" spans="1:14" ht="12.75">
      <c r="A318" s="131">
        <v>7</v>
      </c>
      <c r="B318" s="134" t="s">
        <v>198</v>
      </c>
      <c r="C318" s="131">
        <v>9.2</v>
      </c>
      <c r="D318" s="133">
        <v>19</v>
      </c>
      <c r="E318" s="131">
        <v>10.61</v>
      </c>
      <c r="F318" s="134"/>
      <c r="H318" s="131" t="s">
        <v>1846</v>
      </c>
      <c r="I318" s="134"/>
      <c r="J318" s="810"/>
      <c r="L318" s="1540"/>
      <c r="M318" s="1535"/>
      <c r="N318" s="1548"/>
    </row>
    <row r="319" spans="1:14" ht="12" customHeight="1">
      <c r="A319" s="131">
        <v>8</v>
      </c>
      <c r="B319" s="134" t="s">
        <v>265</v>
      </c>
      <c r="C319" s="131"/>
      <c r="D319" s="133"/>
      <c r="E319" s="131"/>
      <c r="F319" s="134"/>
      <c r="H319" s="131" t="s">
        <v>1847</v>
      </c>
      <c r="I319" s="134"/>
      <c r="J319" s="810"/>
      <c r="L319" s="1518" t="s">
        <v>1848</v>
      </c>
      <c r="M319" s="1550" t="s">
        <v>1830</v>
      </c>
      <c r="N319" s="1551" t="s">
        <v>1827</v>
      </c>
    </row>
    <row r="320" spans="1:14" ht="12.75" customHeight="1">
      <c r="A320" s="131">
        <v>9</v>
      </c>
      <c r="B320" s="134" t="s">
        <v>449</v>
      </c>
      <c r="C320" s="131"/>
      <c r="D320" s="133"/>
      <c r="E320" s="131"/>
      <c r="F320" s="134"/>
      <c r="H320" s="131" t="s">
        <v>1849</v>
      </c>
      <c r="I320" s="131"/>
      <c r="J320" s="133"/>
      <c r="L320" s="1551"/>
      <c r="M320" s="1552"/>
      <c r="N320" s="1599"/>
    </row>
    <row r="321" spans="1:14" ht="15" customHeight="1">
      <c r="A321" s="131">
        <v>10</v>
      </c>
      <c r="B321" s="134" t="s">
        <v>630</v>
      </c>
      <c r="C321" s="131"/>
      <c r="D321" s="133"/>
      <c r="E321" s="131"/>
      <c r="F321" s="134"/>
      <c r="H321" s="131" t="s">
        <v>1850</v>
      </c>
      <c r="I321" s="131"/>
      <c r="J321" s="133"/>
      <c r="L321" s="134" t="s">
        <v>1851</v>
      </c>
      <c r="M321" s="131">
        <v>48.6</v>
      </c>
      <c r="N321" s="133">
        <v>100</v>
      </c>
    </row>
    <row r="322" spans="1:14" ht="16.5" customHeight="1">
      <c r="A322" s="131">
        <v>11</v>
      </c>
      <c r="B322" s="134" t="s">
        <v>1232</v>
      </c>
      <c r="C322" s="131"/>
      <c r="D322" s="133"/>
      <c r="E322" s="131"/>
      <c r="F322" s="134"/>
      <c r="H322" s="131" t="s">
        <v>1852</v>
      </c>
      <c r="I322" s="131"/>
      <c r="J322" s="133"/>
      <c r="L322" s="134" t="s">
        <v>1853</v>
      </c>
      <c r="M322" s="131"/>
      <c r="N322" s="133"/>
    </row>
    <row r="323" spans="1:14" ht="15" customHeight="1">
      <c r="A323" s="131">
        <v>12</v>
      </c>
      <c r="B323" s="134" t="s">
        <v>1854</v>
      </c>
      <c r="C323" s="131"/>
      <c r="D323" s="133"/>
      <c r="E323" s="131"/>
      <c r="F323" s="134"/>
      <c r="H323" s="131" t="s">
        <v>1855</v>
      </c>
      <c r="I323" s="131">
        <v>4.6</v>
      </c>
      <c r="J323" s="133">
        <v>9</v>
      </c>
      <c r="L323" s="135" t="s">
        <v>408</v>
      </c>
      <c r="M323" s="135">
        <v>48.6</v>
      </c>
      <c r="N323" s="1574">
        <v>100</v>
      </c>
    </row>
    <row r="324" spans="1:14" ht="12" customHeight="1">
      <c r="A324" s="131">
        <v>13</v>
      </c>
      <c r="B324" s="134" t="s">
        <v>1856</v>
      </c>
      <c r="C324" s="131"/>
      <c r="D324" s="133"/>
      <c r="E324" s="131"/>
      <c r="F324" s="134"/>
      <c r="H324" s="131" t="s">
        <v>1857</v>
      </c>
      <c r="I324" s="131"/>
      <c r="J324" s="133"/>
      <c r="L324" s="1540"/>
      <c r="M324" s="1535"/>
      <c r="N324" s="1548"/>
    </row>
    <row r="325" spans="1:14" ht="14.25" customHeight="1">
      <c r="A325" s="131">
        <v>14</v>
      </c>
      <c r="B325" s="134" t="s">
        <v>291</v>
      </c>
      <c r="C325" s="131"/>
      <c r="D325" s="133"/>
      <c r="E325" s="131"/>
      <c r="F325" s="134"/>
      <c r="H325" s="131" t="s">
        <v>1858</v>
      </c>
      <c r="I325" s="131"/>
      <c r="J325" s="133"/>
      <c r="L325" s="1598" t="s">
        <v>1859</v>
      </c>
      <c r="M325" s="1598"/>
      <c r="N325" s="1598"/>
    </row>
    <row r="326" spans="1:10" ht="12.75">
      <c r="A326" s="131">
        <v>15</v>
      </c>
      <c r="B326" s="134"/>
      <c r="C326" s="131"/>
      <c r="D326" s="133"/>
      <c r="E326" s="131"/>
      <c r="F326" s="134"/>
      <c r="H326" s="131" t="s">
        <v>1860</v>
      </c>
      <c r="I326" s="131"/>
      <c r="J326" s="133"/>
    </row>
    <row r="327" spans="1:14" ht="12.75" customHeight="1">
      <c r="A327" s="131">
        <v>16</v>
      </c>
      <c r="B327" s="134"/>
      <c r="C327" s="131"/>
      <c r="D327" s="133"/>
      <c r="E327" s="131"/>
      <c r="F327" s="134"/>
      <c r="H327" s="131" t="s">
        <v>1861</v>
      </c>
      <c r="I327" s="131">
        <v>44</v>
      </c>
      <c r="J327" s="133">
        <v>91</v>
      </c>
      <c r="L327" s="1518" t="s">
        <v>1862</v>
      </c>
      <c r="M327" s="1550" t="s">
        <v>1830</v>
      </c>
      <c r="N327" s="1551" t="s">
        <v>1827</v>
      </c>
    </row>
    <row r="328" spans="1:14" ht="12.75">
      <c r="A328" s="131">
        <v>17</v>
      </c>
      <c r="B328" s="134"/>
      <c r="C328" s="131"/>
      <c r="D328" s="133"/>
      <c r="E328" s="131"/>
      <c r="F328" s="134"/>
      <c r="H328" s="131" t="s">
        <v>1863</v>
      </c>
      <c r="I328" s="131"/>
      <c r="J328" s="133"/>
      <c r="L328" s="134" t="s">
        <v>1864</v>
      </c>
      <c r="M328" s="131">
        <v>48.6</v>
      </c>
      <c r="N328" s="133">
        <v>100</v>
      </c>
    </row>
    <row r="329" spans="1:14" ht="12.75">
      <c r="A329" s="131">
        <v>18</v>
      </c>
      <c r="B329" s="134" t="s">
        <v>681</v>
      </c>
      <c r="C329" s="131"/>
      <c r="D329" s="133"/>
      <c r="E329" s="131"/>
      <c r="F329" s="134"/>
      <c r="H329" s="131"/>
      <c r="I329" s="131"/>
      <c r="J329" s="133"/>
      <c r="L329" s="1601" t="s">
        <v>1865</v>
      </c>
      <c r="M329" s="131"/>
      <c r="N329" s="133"/>
    </row>
    <row r="330" spans="1:14" ht="15">
      <c r="A330" s="131"/>
      <c r="B330" s="1602" t="s">
        <v>1866</v>
      </c>
      <c r="C330" s="135">
        <v>48.6</v>
      </c>
      <c r="D330" s="1574">
        <v>100</v>
      </c>
      <c r="E330" s="135">
        <v>44.7</v>
      </c>
      <c r="F330" s="135"/>
      <c r="G330" s="1542"/>
      <c r="H330" s="1602" t="s">
        <v>204</v>
      </c>
      <c r="I330" s="135">
        <v>48.6</v>
      </c>
      <c r="J330" s="1574">
        <v>100</v>
      </c>
      <c r="L330" s="134" t="s">
        <v>1867</v>
      </c>
      <c r="M330" s="131"/>
      <c r="N330" s="133"/>
    </row>
    <row r="331" spans="1:14" ht="13.5">
      <c r="A331" s="1535"/>
      <c r="B331" s="1540"/>
      <c r="C331" s="1535"/>
      <c r="D331" s="1548"/>
      <c r="E331" s="1535"/>
      <c r="F331" s="1540"/>
      <c r="G331" s="1540"/>
      <c r="H331" s="1535"/>
      <c r="I331" s="1535"/>
      <c r="J331" s="1548"/>
      <c r="L331" s="1451" t="s">
        <v>408</v>
      </c>
      <c r="M331" s="1451">
        <v>48.6</v>
      </c>
      <c r="N331" s="1604">
        <v>100</v>
      </c>
    </row>
    <row r="332" spans="1:11" ht="12.75">
      <c r="A332" s="2367"/>
      <c r="B332" s="2367"/>
      <c r="C332" s="1542"/>
      <c r="D332" s="1546"/>
      <c r="E332" s="1542"/>
      <c r="F332" s="1542"/>
      <c r="G332" s="1542"/>
      <c r="H332" s="1542"/>
      <c r="I332" s="1542"/>
      <c r="J332" s="1546"/>
      <c r="K332" s="1598"/>
    </row>
    <row r="333" spans="3:6" ht="12.75">
      <c r="C333" s="1389"/>
      <c r="D333" s="1389"/>
      <c r="E333" s="1389"/>
      <c r="F333" s="1389"/>
    </row>
    <row r="334" spans="3:6" ht="12.75">
      <c r="C334" s="1389"/>
      <c r="D334" s="1389"/>
      <c r="E334" s="1389"/>
      <c r="F334" s="1389"/>
    </row>
    <row r="335" spans="1:11" ht="12.75">
      <c r="A335" s="32" t="s">
        <v>1869</v>
      </c>
      <c r="K335" s="32" t="s">
        <v>144</v>
      </c>
    </row>
    <row r="336" spans="8:9" ht="12.75">
      <c r="H336" s="2368"/>
      <c r="I336" s="2368"/>
    </row>
    <row r="337" spans="7:9" ht="12.75">
      <c r="G337" s="32" t="s">
        <v>1870</v>
      </c>
      <c r="I337" s="1605"/>
    </row>
  </sheetData>
  <sheetProtection/>
  <mergeCells count="142">
    <mergeCell ref="AE4:AH4"/>
    <mergeCell ref="A7:T7"/>
    <mergeCell ref="A8:T8"/>
    <mergeCell ref="A9:T9"/>
    <mergeCell ref="H10:L10"/>
    <mergeCell ref="U5:AH5"/>
    <mergeCell ref="U2:AH2"/>
    <mergeCell ref="K3:T3"/>
    <mergeCell ref="AE3:AI3"/>
    <mergeCell ref="K4:T4"/>
    <mergeCell ref="U4:Z4"/>
    <mergeCell ref="A13:A18"/>
    <mergeCell ref="B13:B18"/>
    <mergeCell ref="C13:C18"/>
    <mergeCell ref="D13:D18"/>
    <mergeCell ref="E13:E18"/>
    <mergeCell ref="F13:F18"/>
    <mergeCell ref="G13:G18"/>
    <mergeCell ref="H13:H18"/>
    <mergeCell ref="I13:J14"/>
    <mergeCell ref="K13:K18"/>
    <mergeCell ref="L13:L18"/>
    <mergeCell ref="O17:O18"/>
    <mergeCell ref="P17:P18"/>
    <mergeCell ref="Q17:Q18"/>
    <mergeCell ref="R17:R18"/>
    <mergeCell ref="I15:I18"/>
    <mergeCell ref="J15:J18"/>
    <mergeCell ref="M15:M18"/>
    <mergeCell ref="N15:S16"/>
    <mergeCell ref="N17:N18"/>
    <mergeCell ref="S17:S18"/>
    <mergeCell ref="AF23:AH23"/>
    <mergeCell ref="AF25:AF26"/>
    <mergeCell ref="AG25:AG26"/>
    <mergeCell ref="AH25:AH26"/>
    <mergeCell ref="U28:V28"/>
    <mergeCell ref="T13:T18"/>
    <mergeCell ref="AF14:AH14"/>
    <mergeCell ref="AH16:AH17"/>
    <mergeCell ref="M13:S14"/>
    <mergeCell ref="AB33:AC33"/>
    <mergeCell ref="AB38:AC38"/>
    <mergeCell ref="AF16:AF17"/>
    <mergeCell ref="AG16:AG17"/>
    <mergeCell ref="U39:AH39"/>
    <mergeCell ref="AE40:AI40"/>
    <mergeCell ref="U42:AH42"/>
    <mergeCell ref="U45:U47"/>
    <mergeCell ref="V45:V47"/>
    <mergeCell ref="W45:W47"/>
    <mergeCell ref="X45:X47"/>
    <mergeCell ref="Y45:Z45"/>
    <mergeCell ref="AB45:AB46"/>
    <mergeCell ref="AC45:AC46"/>
    <mergeCell ref="AD45:AD46"/>
    <mergeCell ref="AF45:AF46"/>
    <mergeCell ref="AD50:AD51"/>
    <mergeCell ref="AF50:AF51"/>
    <mergeCell ref="AG45:AG46"/>
    <mergeCell ref="AH45:AH46"/>
    <mergeCell ref="Y46:Y47"/>
    <mergeCell ref="Z46:Z47"/>
    <mergeCell ref="U48:AH48"/>
    <mergeCell ref="U50:U52"/>
    <mergeCell ref="V50:V52"/>
    <mergeCell ref="W50:W52"/>
    <mergeCell ref="AG50:AG51"/>
    <mergeCell ref="AH50:AH51"/>
    <mergeCell ref="Y51:Y52"/>
    <mergeCell ref="Z51:Z52"/>
    <mergeCell ref="A246:F246"/>
    <mergeCell ref="K246:N246"/>
    <mergeCell ref="X50:X52"/>
    <mergeCell ref="Y50:Z50"/>
    <mergeCell ref="AB50:AB51"/>
    <mergeCell ref="AC50:AC51"/>
    <mergeCell ref="A247:N247"/>
    <mergeCell ref="A249:F249"/>
    <mergeCell ref="L249:N249"/>
    <mergeCell ref="A250:A252"/>
    <mergeCell ref="B250:B252"/>
    <mergeCell ref="C250:C252"/>
    <mergeCell ref="E251:E252"/>
    <mergeCell ref="F251:F252"/>
    <mergeCell ref="M250:M251"/>
    <mergeCell ref="N250:N251"/>
    <mergeCell ref="A277:B277"/>
    <mergeCell ref="H281:I281"/>
    <mergeCell ref="H286:I286"/>
    <mergeCell ref="L288:L289"/>
    <mergeCell ref="H250:H251"/>
    <mergeCell ref="I250:I251"/>
    <mergeCell ref="J250:J251"/>
    <mergeCell ref="L250:L251"/>
    <mergeCell ref="D250:D252"/>
    <mergeCell ref="E250:F250"/>
    <mergeCell ref="M288:M289"/>
    <mergeCell ref="N288:N289"/>
    <mergeCell ref="A292:A294"/>
    <mergeCell ref="B292:B294"/>
    <mergeCell ref="C292:C294"/>
    <mergeCell ref="D292:D294"/>
    <mergeCell ref="E292:F292"/>
    <mergeCell ref="H292:H293"/>
    <mergeCell ref="I292:I293"/>
    <mergeCell ref="J292:J293"/>
    <mergeCell ref="E293:E294"/>
    <mergeCell ref="F293:F294"/>
    <mergeCell ref="L293:L294"/>
    <mergeCell ref="M293:M294"/>
    <mergeCell ref="N293:N294"/>
    <mergeCell ref="A297:A299"/>
    <mergeCell ref="B297:B299"/>
    <mergeCell ref="C297:C299"/>
    <mergeCell ref="D297:D299"/>
    <mergeCell ref="E297:F297"/>
    <mergeCell ref="H297:H298"/>
    <mergeCell ref="I297:I298"/>
    <mergeCell ref="J297:J298"/>
    <mergeCell ref="E298:E299"/>
    <mergeCell ref="F298:F299"/>
    <mergeCell ref="A305:F305"/>
    <mergeCell ref="N309:N310"/>
    <mergeCell ref="E310:E311"/>
    <mergeCell ref="F310:F311"/>
    <mergeCell ref="K305:N305"/>
    <mergeCell ref="A306:N306"/>
    <mergeCell ref="A308:F308"/>
    <mergeCell ref="L308:N308"/>
    <mergeCell ref="A309:A311"/>
    <mergeCell ref="B309:B311"/>
    <mergeCell ref="C309:C311"/>
    <mergeCell ref="A332:B332"/>
    <mergeCell ref="H336:I336"/>
    <mergeCell ref="I309:I310"/>
    <mergeCell ref="J309:J310"/>
    <mergeCell ref="L309:L310"/>
    <mergeCell ref="M309:M310"/>
    <mergeCell ref="D309:D311"/>
    <mergeCell ref="E309:F309"/>
    <mergeCell ref="H309:H3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Y237"/>
  <sheetViews>
    <sheetView zoomScalePageLayoutView="0" workbookViewId="0" topLeftCell="A1">
      <selection activeCell="A12" sqref="A12:X12"/>
    </sheetView>
  </sheetViews>
  <sheetFormatPr defaultColWidth="9.140625" defaultRowHeight="15"/>
  <cols>
    <col min="1" max="1" width="12.8515625" style="0" customWidth="1"/>
    <col min="2" max="2" width="6.8515625" style="0" customWidth="1"/>
    <col min="3" max="3" width="6.140625" style="0" customWidth="1"/>
    <col min="4" max="4" width="9.7109375" style="0" customWidth="1"/>
    <col min="6" max="6" width="8.28125" style="0" customWidth="1"/>
    <col min="9" max="9" width="8.140625" style="0" customWidth="1"/>
    <col min="10" max="10" width="6.421875" style="0" customWidth="1"/>
    <col min="11" max="11" width="9.7109375" style="0" customWidth="1"/>
    <col min="12" max="12" width="12.140625" style="0" customWidth="1"/>
    <col min="14" max="14" width="6.00390625" style="0" customWidth="1"/>
    <col min="15" max="15" width="3.8515625" style="0" customWidth="1"/>
    <col min="16" max="16" width="4.28125" style="0" customWidth="1"/>
    <col min="17" max="17" width="6.00390625" style="0" customWidth="1"/>
    <col min="18" max="18" width="5.57421875" style="0" customWidth="1"/>
    <col min="19" max="19" width="5.140625" style="0" customWidth="1"/>
    <col min="20" max="20" width="4.7109375" style="0" customWidth="1"/>
    <col min="21" max="21" width="4.00390625" style="0" customWidth="1"/>
    <col min="22" max="22" width="4.140625" style="0" customWidth="1"/>
    <col min="23" max="23" width="4.57421875" style="0" customWidth="1"/>
    <col min="24" max="24" width="4.140625" style="0" customWidth="1"/>
  </cols>
  <sheetData>
    <row r="1" spans="1:24" ht="14.25">
      <c r="A1" s="1624" t="s">
        <v>1903</v>
      </c>
      <c r="B1" s="1625"/>
      <c r="C1" s="1625"/>
      <c r="D1" s="1625"/>
      <c r="E1" s="1625"/>
      <c r="F1" s="1625"/>
      <c r="G1" s="1625"/>
      <c r="H1" s="1625"/>
      <c r="I1" s="1625"/>
      <c r="J1" s="1625"/>
      <c r="K1" s="1625"/>
      <c r="L1" s="1625"/>
      <c r="M1" s="2423" t="s">
        <v>1904</v>
      </c>
      <c r="N1" s="2423"/>
      <c r="O1" s="2423"/>
      <c r="P1" s="2423"/>
      <c r="Q1" s="2423"/>
      <c r="R1" s="2423"/>
      <c r="S1" s="2423"/>
      <c r="T1" s="2423"/>
      <c r="U1" s="2423"/>
      <c r="V1" s="2423"/>
      <c r="W1" s="2423"/>
      <c r="X1" s="1625"/>
    </row>
    <row r="2" spans="1:24" ht="14.25">
      <c r="A2" s="1624" t="s">
        <v>1905</v>
      </c>
      <c r="B2" s="1625"/>
      <c r="C2" s="1625"/>
      <c r="D2" s="1625"/>
      <c r="E2" s="1625"/>
      <c r="F2" s="1625"/>
      <c r="G2" s="1625"/>
      <c r="H2" s="1625"/>
      <c r="I2" s="1625"/>
      <c r="J2" s="1625"/>
      <c r="K2" s="1625"/>
      <c r="L2" s="1625"/>
      <c r="M2" s="2423" t="s">
        <v>1906</v>
      </c>
      <c r="N2" s="2423"/>
      <c r="O2" s="2423"/>
      <c r="P2" s="2423"/>
      <c r="Q2" s="2423"/>
      <c r="R2" s="2423"/>
      <c r="S2" s="2423"/>
      <c r="T2" s="2423"/>
      <c r="U2" s="2423"/>
      <c r="V2" s="2423"/>
      <c r="W2" s="2423"/>
      <c r="X2" s="1625"/>
    </row>
    <row r="3" spans="1:24" ht="14.25">
      <c r="A3" s="1624" t="s">
        <v>1907</v>
      </c>
      <c r="B3" s="1625"/>
      <c r="C3" s="1625"/>
      <c r="D3" s="1625"/>
      <c r="E3" s="1625"/>
      <c r="F3" s="1625"/>
      <c r="G3" s="1625"/>
      <c r="H3" s="1625"/>
      <c r="I3" s="1625"/>
      <c r="J3" s="1625"/>
      <c r="K3" s="1625"/>
      <c r="L3" s="1625"/>
      <c r="M3" s="1626"/>
      <c r="N3" s="1626"/>
      <c r="O3" s="1627"/>
      <c r="P3" s="1627"/>
      <c r="Q3" s="1627"/>
      <c r="R3" s="1627"/>
      <c r="S3" s="1627"/>
      <c r="T3" s="1627"/>
      <c r="U3" s="1626"/>
      <c r="V3" s="1626"/>
      <c r="W3" s="1626"/>
      <c r="X3" s="1625"/>
    </row>
    <row r="4" spans="1:24" ht="15" thickBot="1">
      <c r="A4" s="1628"/>
      <c r="B4" s="1629"/>
      <c r="C4" s="1629"/>
      <c r="D4" s="1630"/>
      <c r="E4" s="1630"/>
      <c r="F4" s="1630"/>
      <c r="G4" s="1630"/>
      <c r="H4" s="1630"/>
      <c r="I4" s="1630"/>
      <c r="J4" s="1630"/>
      <c r="K4" s="1630"/>
      <c r="L4" s="1630"/>
      <c r="M4" s="1631"/>
      <c r="N4" s="1631"/>
      <c r="O4" s="1632"/>
      <c r="P4" s="1632"/>
      <c r="Q4" s="1632"/>
      <c r="R4" s="2424" t="s">
        <v>1908</v>
      </c>
      <c r="S4" s="2424"/>
      <c r="T4" s="2424"/>
      <c r="U4" s="1631"/>
      <c r="V4" s="1631"/>
      <c r="W4" s="1631"/>
      <c r="X4" s="1630"/>
    </row>
    <row r="5" spans="1:24" ht="15">
      <c r="A5" s="1633"/>
      <c r="B5" s="1630"/>
      <c r="C5" s="1630"/>
      <c r="D5" s="1630"/>
      <c r="E5" s="1630"/>
      <c r="F5" s="1630"/>
      <c r="G5" s="1630"/>
      <c r="H5" s="1630"/>
      <c r="I5" s="1630"/>
      <c r="J5" s="1630"/>
      <c r="K5" s="2425" t="s">
        <v>420</v>
      </c>
      <c r="L5" s="2425"/>
      <c r="M5" s="2425"/>
      <c r="N5" s="1631"/>
      <c r="O5" s="1363"/>
      <c r="P5" s="1363"/>
      <c r="Q5" s="1363"/>
      <c r="R5" s="1363"/>
      <c r="S5" s="1363"/>
      <c r="T5" s="1363"/>
      <c r="U5" s="1631"/>
      <c r="V5" s="1631"/>
      <c r="W5" s="1631"/>
      <c r="X5" s="1630"/>
    </row>
    <row r="6" spans="1:24" ht="15">
      <c r="A6" s="2426" t="s">
        <v>2092</v>
      </c>
      <c r="B6" s="2426"/>
      <c r="C6" s="2426"/>
      <c r="D6" s="2426"/>
      <c r="E6" s="2426"/>
      <c r="F6" s="2426"/>
      <c r="G6" s="2426"/>
      <c r="H6" s="2426"/>
      <c r="I6" s="2426"/>
      <c r="J6" s="2426"/>
      <c r="K6" s="2426"/>
      <c r="L6" s="2426"/>
      <c r="M6" s="2426"/>
      <c r="N6" s="2426"/>
      <c r="O6" s="2426"/>
      <c r="P6" s="2426"/>
      <c r="Q6" s="2426"/>
      <c r="R6" s="2426"/>
      <c r="S6" s="2426"/>
      <c r="T6" s="2426"/>
      <c r="U6" s="2426"/>
      <c r="V6" s="2426"/>
      <c r="W6" s="2426"/>
      <c r="X6" s="2426"/>
    </row>
    <row r="7" spans="1:24" ht="14.25">
      <c r="A7" s="1633"/>
      <c r="B7" s="1630"/>
      <c r="C7" s="1630"/>
      <c r="D7" s="1630"/>
      <c r="E7" s="1630"/>
      <c r="F7" s="1630"/>
      <c r="G7" s="1630"/>
      <c r="H7" s="1630"/>
      <c r="I7" s="1630"/>
      <c r="J7" s="1630"/>
      <c r="K7" s="1630"/>
      <c r="L7" s="1630"/>
      <c r="M7" s="1630"/>
      <c r="N7" s="1630"/>
      <c r="O7" s="1630"/>
      <c r="P7" s="1630"/>
      <c r="Q7" s="1630"/>
      <c r="R7" s="1630"/>
      <c r="S7" s="1630"/>
      <c r="T7" s="1630"/>
      <c r="U7" s="1630"/>
      <c r="V7" s="1630"/>
      <c r="W7" s="1630"/>
      <c r="X7" s="1630"/>
    </row>
    <row r="8" spans="1:24" ht="14.25">
      <c r="A8" s="138" t="s">
        <v>421</v>
      </c>
      <c r="B8" s="1237" t="s">
        <v>422</v>
      </c>
      <c r="C8" s="1237"/>
      <c r="D8" s="1238"/>
      <c r="E8" s="138" t="s">
        <v>423</v>
      </c>
      <c r="F8" s="1237" t="s">
        <v>424</v>
      </c>
      <c r="G8" s="1239" t="s">
        <v>1036</v>
      </c>
      <c r="H8" s="1237" t="s">
        <v>425</v>
      </c>
      <c r="I8" s="2427" t="s">
        <v>155</v>
      </c>
      <c r="J8" s="2428"/>
      <c r="K8" s="139" t="s">
        <v>426</v>
      </c>
      <c r="L8" s="138" t="s">
        <v>427</v>
      </c>
      <c r="M8" s="2406" t="s">
        <v>428</v>
      </c>
      <c r="N8" s="2407"/>
      <c r="O8" s="2407"/>
      <c r="P8" s="2407"/>
      <c r="Q8" s="2407"/>
      <c r="R8" s="2407"/>
      <c r="S8" s="2407"/>
      <c r="T8" s="2407"/>
      <c r="U8" s="2407"/>
      <c r="V8" s="2407"/>
      <c r="W8" s="2407"/>
      <c r="X8" s="2408"/>
    </row>
    <row r="9" spans="1:24" ht="15.75" customHeight="1">
      <c r="A9" s="1241" t="s">
        <v>429</v>
      </c>
      <c r="B9" s="1242" t="s">
        <v>430</v>
      </c>
      <c r="C9" s="1242" t="s">
        <v>234</v>
      </c>
      <c r="D9" s="1243" t="s">
        <v>235</v>
      </c>
      <c r="E9" s="1241" t="s">
        <v>433</v>
      </c>
      <c r="F9" s="1242" t="s">
        <v>434</v>
      </c>
      <c r="G9" s="1244" t="s">
        <v>1327</v>
      </c>
      <c r="H9" s="1242" t="s">
        <v>435</v>
      </c>
      <c r="I9" s="1237" t="s">
        <v>83</v>
      </c>
      <c r="J9" s="138" t="s">
        <v>436</v>
      </c>
      <c r="K9" s="1243" t="s">
        <v>437</v>
      </c>
      <c r="L9" s="1241" t="s">
        <v>438</v>
      </c>
      <c r="M9" s="138" t="s">
        <v>439</v>
      </c>
      <c r="N9" s="2406" t="s">
        <v>440</v>
      </c>
      <c r="O9" s="2407"/>
      <c r="P9" s="2407"/>
      <c r="Q9" s="2407"/>
      <c r="R9" s="2407"/>
      <c r="S9" s="2407"/>
      <c r="T9" s="2407"/>
      <c r="U9" s="2407"/>
      <c r="V9" s="2407"/>
      <c r="W9" s="2407"/>
      <c r="X9" s="2408"/>
    </row>
    <row r="10" spans="1:24" ht="29.25">
      <c r="A10" s="1245"/>
      <c r="B10" s="1246" t="s">
        <v>441</v>
      </c>
      <c r="C10" s="1247"/>
      <c r="D10" s="1248"/>
      <c r="E10" s="1249" t="s">
        <v>236</v>
      </c>
      <c r="F10" s="1246" t="s">
        <v>442</v>
      </c>
      <c r="G10" s="1250" t="s">
        <v>1328</v>
      </c>
      <c r="H10" s="1246" t="s">
        <v>443</v>
      </c>
      <c r="I10" s="1246" t="s">
        <v>254</v>
      </c>
      <c r="J10" s="1249" t="s">
        <v>445</v>
      </c>
      <c r="K10" s="1248"/>
      <c r="L10" s="1249" t="s">
        <v>446</v>
      </c>
      <c r="M10" s="1249" t="s">
        <v>447</v>
      </c>
      <c r="N10" s="1251" t="s">
        <v>289</v>
      </c>
      <c r="O10" s="1251" t="s">
        <v>838</v>
      </c>
      <c r="P10" s="1251" t="s">
        <v>261</v>
      </c>
      <c r="Q10" s="1251" t="s">
        <v>259</v>
      </c>
      <c r="R10" s="1251" t="s">
        <v>839</v>
      </c>
      <c r="S10" s="1251" t="s">
        <v>168</v>
      </c>
      <c r="T10" s="1252" t="s">
        <v>448</v>
      </c>
      <c r="U10" s="1252" t="s">
        <v>198</v>
      </c>
      <c r="V10" s="1252" t="s">
        <v>450</v>
      </c>
      <c r="W10" s="1252" t="s">
        <v>451</v>
      </c>
      <c r="X10" s="1253" t="s">
        <v>452</v>
      </c>
    </row>
    <row r="11" spans="1:24" ht="14.25">
      <c r="A11" s="1249">
        <v>1</v>
      </c>
      <c r="B11" s="1249">
        <v>2</v>
      </c>
      <c r="C11" s="1249">
        <v>3</v>
      </c>
      <c r="D11" s="1249">
        <v>4</v>
      </c>
      <c r="E11" s="1249">
        <v>5</v>
      </c>
      <c r="F11" s="1249">
        <v>6</v>
      </c>
      <c r="G11" s="1249">
        <v>7</v>
      </c>
      <c r="H11" s="1249">
        <v>8</v>
      </c>
      <c r="I11" s="1249">
        <v>9</v>
      </c>
      <c r="J11" s="1249">
        <v>10</v>
      </c>
      <c r="K11" s="1249">
        <v>11</v>
      </c>
      <c r="L11" s="1249">
        <v>12</v>
      </c>
      <c r="M11" s="1249">
        <v>13</v>
      </c>
      <c r="N11" s="1634">
        <v>14</v>
      </c>
      <c r="O11" s="1634">
        <v>15</v>
      </c>
      <c r="P11" s="1634">
        <v>16</v>
      </c>
      <c r="Q11" s="1634">
        <v>17</v>
      </c>
      <c r="R11" s="1634">
        <v>18</v>
      </c>
      <c r="S11" s="1635">
        <v>19</v>
      </c>
      <c r="T11" s="1636">
        <v>20</v>
      </c>
      <c r="U11" s="1636">
        <v>21</v>
      </c>
      <c r="V11" s="1636">
        <v>22</v>
      </c>
      <c r="W11" s="1636">
        <v>23</v>
      </c>
      <c r="X11" s="1637">
        <v>24</v>
      </c>
    </row>
    <row r="12" spans="1:24" ht="14.25">
      <c r="A12" s="2409" t="s">
        <v>453</v>
      </c>
      <c r="B12" s="2407"/>
      <c r="C12" s="2407"/>
      <c r="D12" s="2407"/>
      <c r="E12" s="2407"/>
      <c r="F12" s="2407"/>
      <c r="G12" s="2407"/>
      <c r="H12" s="2407"/>
      <c r="I12" s="2407"/>
      <c r="J12" s="2407"/>
      <c r="K12" s="2407"/>
      <c r="L12" s="2407"/>
      <c r="M12" s="2407"/>
      <c r="N12" s="2407"/>
      <c r="O12" s="2407"/>
      <c r="P12" s="2407"/>
      <c r="Q12" s="2407"/>
      <c r="R12" s="2407"/>
      <c r="S12" s="2407"/>
      <c r="T12" s="2407"/>
      <c r="U12" s="2407"/>
      <c r="V12" s="2407"/>
      <c r="W12" s="2407"/>
      <c r="X12" s="2408"/>
    </row>
    <row r="13" spans="1:24" ht="20.25">
      <c r="A13" s="140" t="s">
        <v>267</v>
      </c>
      <c r="B13" s="450">
        <v>1</v>
      </c>
      <c r="C13" s="629">
        <v>11</v>
      </c>
      <c r="D13" s="630" t="s">
        <v>1181</v>
      </c>
      <c r="E13" s="629">
        <v>0.8</v>
      </c>
      <c r="F13" s="450" t="s">
        <v>260</v>
      </c>
      <c r="G13" s="450" t="s">
        <v>841</v>
      </c>
      <c r="H13" s="450" t="s">
        <v>1322</v>
      </c>
      <c r="I13" s="450" t="s">
        <v>454</v>
      </c>
      <c r="J13" s="450" t="s">
        <v>455</v>
      </c>
      <c r="K13" s="631" t="s">
        <v>1323</v>
      </c>
      <c r="L13" s="629" t="s">
        <v>835</v>
      </c>
      <c r="M13" s="1234">
        <f aca="true" t="shared" si="0" ref="M13:M18">SUM(N13:X13)</f>
        <v>6.04</v>
      </c>
      <c r="N13" s="1234">
        <v>5.12</v>
      </c>
      <c r="O13" s="1234"/>
      <c r="P13" s="1234"/>
      <c r="Q13" s="1234"/>
      <c r="R13" s="1234"/>
      <c r="S13" s="1235">
        <v>0.92</v>
      </c>
      <c r="T13" s="1236"/>
      <c r="U13" s="1236"/>
      <c r="V13" s="1236"/>
      <c r="W13" s="1236"/>
      <c r="X13" s="1236"/>
    </row>
    <row r="14" spans="1:24" ht="13.5" customHeight="1">
      <c r="A14" s="140"/>
      <c r="B14" s="450">
        <v>2</v>
      </c>
      <c r="C14" s="629">
        <v>12</v>
      </c>
      <c r="D14" s="630" t="s">
        <v>828</v>
      </c>
      <c r="E14" s="629">
        <v>0.8</v>
      </c>
      <c r="F14" s="450" t="s">
        <v>291</v>
      </c>
      <c r="G14" s="450" t="s">
        <v>727</v>
      </c>
      <c r="H14" s="450" t="s">
        <v>1322</v>
      </c>
      <c r="I14" s="450" t="s">
        <v>455</v>
      </c>
      <c r="J14" s="450" t="s">
        <v>455</v>
      </c>
      <c r="K14" s="631" t="s">
        <v>1324</v>
      </c>
      <c r="L14" s="629" t="s">
        <v>837</v>
      </c>
      <c r="M14" s="1234">
        <f t="shared" si="0"/>
        <v>2.67</v>
      </c>
      <c r="N14" s="1234"/>
      <c r="O14" s="1234"/>
      <c r="P14" s="1234"/>
      <c r="Q14" s="1234"/>
      <c r="R14" s="1234"/>
      <c r="S14" s="1235"/>
      <c r="T14" s="1236"/>
      <c r="U14" s="1236"/>
      <c r="V14" s="1236"/>
      <c r="W14" s="1236">
        <v>2.67</v>
      </c>
      <c r="X14" s="1236"/>
    </row>
    <row r="15" spans="1:24" ht="20.25">
      <c r="A15" s="140"/>
      <c r="B15" s="450">
        <v>3</v>
      </c>
      <c r="C15" s="629">
        <v>18</v>
      </c>
      <c r="D15" s="630" t="s">
        <v>862</v>
      </c>
      <c r="E15" s="629">
        <v>0.9</v>
      </c>
      <c r="F15" s="450" t="s">
        <v>260</v>
      </c>
      <c r="G15" s="450" t="s">
        <v>841</v>
      </c>
      <c r="H15" s="450" t="s">
        <v>1322</v>
      </c>
      <c r="I15" s="450" t="s">
        <v>454</v>
      </c>
      <c r="J15" s="450" t="s">
        <v>455</v>
      </c>
      <c r="K15" s="631" t="s">
        <v>1323</v>
      </c>
      <c r="L15" s="629" t="s">
        <v>835</v>
      </c>
      <c r="M15" s="1234">
        <f t="shared" si="0"/>
        <v>6.79</v>
      </c>
      <c r="N15" s="1234">
        <v>5.76</v>
      </c>
      <c r="O15" s="1234"/>
      <c r="P15" s="1234"/>
      <c r="Q15" s="1234"/>
      <c r="R15" s="1234"/>
      <c r="S15" s="1235">
        <v>1.03</v>
      </c>
      <c r="T15" s="1236"/>
      <c r="U15" s="1236"/>
      <c r="V15" s="1236"/>
      <c r="W15" s="1236"/>
      <c r="X15" s="1236"/>
    </row>
    <row r="16" spans="1:24" ht="14.25">
      <c r="A16" s="140"/>
      <c r="B16" s="450">
        <v>4</v>
      </c>
      <c r="C16" s="629">
        <v>30</v>
      </c>
      <c r="D16" s="630" t="s">
        <v>1026</v>
      </c>
      <c r="E16" s="629">
        <v>0.9</v>
      </c>
      <c r="F16" s="450" t="s">
        <v>259</v>
      </c>
      <c r="G16" s="450" t="s">
        <v>1325</v>
      </c>
      <c r="H16" s="450" t="s">
        <v>1322</v>
      </c>
      <c r="I16" s="450" t="s">
        <v>454</v>
      </c>
      <c r="J16" s="450" t="s">
        <v>455</v>
      </c>
      <c r="K16" s="631" t="s">
        <v>1326</v>
      </c>
      <c r="L16" s="629" t="s">
        <v>317</v>
      </c>
      <c r="M16" s="1234">
        <f t="shared" si="0"/>
        <v>3.6</v>
      </c>
      <c r="N16" s="1234"/>
      <c r="O16" s="1234"/>
      <c r="P16" s="1234"/>
      <c r="Q16" s="1234">
        <v>3.6</v>
      </c>
      <c r="R16" s="1234"/>
      <c r="S16" s="1235"/>
      <c r="T16" s="1236"/>
      <c r="U16" s="1236"/>
      <c r="V16" s="1236"/>
      <c r="W16" s="1236"/>
      <c r="X16" s="1236"/>
    </row>
    <row r="17" spans="1:24" ht="12.75" customHeight="1">
      <c r="A17" s="140"/>
      <c r="B17" s="450">
        <v>5</v>
      </c>
      <c r="C17" s="629">
        <v>31</v>
      </c>
      <c r="D17" s="630" t="s">
        <v>373</v>
      </c>
      <c r="E17" s="629">
        <v>0.2</v>
      </c>
      <c r="F17" s="450" t="s">
        <v>259</v>
      </c>
      <c r="G17" s="450" t="s">
        <v>1325</v>
      </c>
      <c r="H17" s="450" t="s">
        <v>1322</v>
      </c>
      <c r="I17" s="450" t="s">
        <v>454</v>
      </c>
      <c r="J17" s="450" t="s">
        <v>455</v>
      </c>
      <c r="K17" s="631" t="s">
        <v>1326</v>
      </c>
      <c r="L17" s="629" t="s">
        <v>317</v>
      </c>
      <c r="M17" s="1234">
        <f t="shared" si="0"/>
        <v>0.8</v>
      </c>
      <c r="N17" s="1234"/>
      <c r="O17" s="1234"/>
      <c r="P17" s="1234"/>
      <c r="Q17" s="1234">
        <v>0.8</v>
      </c>
      <c r="R17" s="1234"/>
      <c r="S17" s="1235"/>
      <c r="T17" s="1236"/>
      <c r="U17" s="1236"/>
      <c r="V17" s="1236"/>
      <c r="W17" s="1236"/>
      <c r="X17" s="1236"/>
    </row>
    <row r="18" spans="1:24" ht="14.25">
      <c r="A18" s="140"/>
      <c r="B18" s="450">
        <v>6</v>
      </c>
      <c r="C18" s="629">
        <v>56</v>
      </c>
      <c r="D18" s="630" t="s">
        <v>889</v>
      </c>
      <c r="E18" s="629">
        <v>0.8</v>
      </c>
      <c r="F18" s="450" t="s">
        <v>291</v>
      </c>
      <c r="G18" s="450" t="s">
        <v>727</v>
      </c>
      <c r="H18" s="450" t="s">
        <v>1322</v>
      </c>
      <c r="I18" s="450" t="s">
        <v>454</v>
      </c>
      <c r="J18" s="450" t="s">
        <v>455</v>
      </c>
      <c r="K18" s="631" t="s">
        <v>833</v>
      </c>
      <c r="L18" s="629" t="s">
        <v>834</v>
      </c>
      <c r="M18" s="1234">
        <f t="shared" si="0"/>
        <v>2.67</v>
      </c>
      <c r="N18" s="1234"/>
      <c r="O18" s="1234"/>
      <c r="P18" s="1234"/>
      <c r="Q18" s="1234"/>
      <c r="R18" s="1234"/>
      <c r="S18" s="1235"/>
      <c r="T18" s="1236"/>
      <c r="U18" s="1236"/>
      <c r="V18" s="1236"/>
      <c r="W18" s="1236">
        <v>2.67</v>
      </c>
      <c r="X18" s="1236"/>
    </row>
    <row r="19" spans="1:24" ht="14.25">
      <c r="A19" s="1638" t="s">
        <v>249</v>
      </c>
      <c r="B19" s="1639"/>
      <c r="C19" s="1639"/>
      <c r="D19" s="1640"/>
      <c r="E19" s="1639">
        <f>SUM(E13:E18)</f>
        <v>4.4</v>
      </c>
      <c r="F19" s="1641"/>
      <c r="G19" s="1639"/>
      <c r="H19" s="453"/>
      <c r="I19" s="1639"/>
      <c r="J19" s="1639"/>
      <c r="K19" s="1639"/>
      <c r="L19" s="1639"/>
      <c r="M19" s="1642">
        <f aca="true" t="shared" si="1" ref="M19:U19">SUM(M13:M18)</f>
        <v>22.57</v>
      </c>
      <c r="N19" s="1642">
        <f t="shared" si="1"/>
        <v>10.879999999999999</v>
      </c>
      <c r="O19" s="1642">
        <f t="shared" si="1"/>
        <v>0</v>
      </c>
      <c r="P19" s="1642">
        <f t="shared" si="1"/>
        <v>0</v>
      </c>
      <c r="Q19" s="1642">
        <f t="shared" si="1"/>
        <v>4.4</v>
      </c>
      <c r="R19" s="1642">
        <f t="shared" si="1"/>
        <v>0</v>
      </c>
      <c r="S19" s="1642">
        <f t="shared" si="1"/>
        <v>1.9500000000000002</v>
      </c>
      <c r="T19" s="1642">
        <f t="shared" si="1"/>
        <v>0</v>
      </c>
      <c r="U19" s="1642">
        <f t="shared" si="1"/>
        <v>0</v>
      </c>
      <c r="V19" s="1642">
        <v>0</v>
      </c>
      <c r="W19" s="1642">
        <f>SUM(W13:W18)</f>
        <v>5.34</v>
      </c>
      <c r="X19" s="1642">
        <f>SUM(X13:X18)</f>
        <v>0</v>
      </c>
    </row>
    <row r="20" spans="1:24" ht="14.25">
      <c r="A20" s="2419" t="s">
        <v>456</v>
      </c>
      <c r="B20" s="2411"/>
      <c r="C20" s="2411"/>
      <c r="D20" s="2411"/>
      <c r="E20" s="2411"/>
      <c r="F20" s="2411"/>
      <c r="G20" s="2411"/>
      <c r="H20" s="2411"/>
      <c r="I20" s="2411"/>
      <c r="J20" s="2411"/>
      <c r="K20" s="2411"/>
      <c r="L20" s="2411"/>
      <c r="M20" s="2411"/>
      <c r="N20" s="2411"/>
      <c r="O20" s="2411"/>
      <c r="P20" s="2411"/>
      <c r="Q20" s="2411"/>
      <c r="R20" s="2411"/>
      <c r="S20" s="2411"/>
      <c r="T20" s="2411"/>
      <c r="U20" s="2411"/>
      <c r="V20" s="2411"/>
      <c r="W20" s="2411"/>
      <c r="X20" s="2412"/>
    </row>
    <row r="21" spans="1:24" ht="14.25">
      <c r="A21" s="636" t="s">
        <v>267</v>
      </c>
      <c r="B21" s="629">
        <v>1</v>
      </c>
      <c r="C21" s="629">
        <v>11</v>
      </c>
      <c r="D21" s="629">
        <v>11.1</v>
      </c>
      <c r="E21" s="629">
        <v>0.6</v>
      </c>
      <c r="F21" s="629" t="s">
        <v>259</v>
      </c>
      <c r="G21" s="629" t="s">
        <v>1329</v>
      </c>
      <c r="H21" s="450" t="s">
        <v>1322</v>
      </c>
      <c r="I21" s="629" t="s">
        <v>454</v>
      </c>
      <c r="J21" s="629" t="s">
        <v>455</v>
      </c>
      <c r="K21" s="631" t="s">
        <v>840</v>
      </c>
      <c r="L21" s="629" t="s">
        <v>457</v>
      </c>
      <c r="M21" s="1254">
        <f>SUM(N21:X21)</f>
        <v>2.4</v>
      </c>
      <c r="N21" s="1254"/>
      <c r="O21" s="1254"/>
      <c r="P21" s="1254"/>
      <c r="Q21" s="1254">
        <v>2.4</v>
      </c>
      <c r="R21" s="1254"/>
      <c r="S21" s="1255"/>
      <c r="T21" s="1256"/>
      <c r="U21" s="1256"/>
      <c r="V21" s="1256"/>
      <c r="W21" s="1256"/>
      <c r="X21" s="1256"/>
    </row>
    <row r="22" spans="1:24" ht="14.25">
      <c r="A22" s="1645"/>
      <c r="B22" s="629">
        <v>2</v>
      </c>
      <c r="C22" s="629">
        <v>44</v>
      </c>
      <c r="D22" s="629">
        <v>14</v>
      </c>
      <c r="E22" s="629">
        <v>0.9</v>
      </c>
      <c r="F22" s="629" t="s">
        <v>259</v>
      </c>
      <c r="G22" s="629" t="s">
        <v>1330</v>
      </c>
      <c r="H22" s="450" t="s">
        <v>1322</v>
      </c>
      <c r="I22" s="629" t="s">
        <v>454</v>
      </c>
      <c r="J22" s="629" t="s">
        <v>455</v>
      </c>
      <c r="K22" s="631" t="s">
        <v>840</v>
      </c>
      <c r="L22" s="629" t="s">
        <v>457</v>
      </c>
      <c r="M22" s="1254">
        <f>SUM(N22:X22)</f>
        <v>3.6</v>
      </c>
      <c r="N22" s="1254"/>
      <c r="O22" s="1254"/>
      <c r="P22" s="1257"/>
      <c r="Q22" s="1254">
        <v>3.6</v>
      </c>
      <c r="R22" s="1254"/>
      <c r="S22" s="1255"/>
      <c r="T22" s="1256"/>
      <c r="U22" s="1256"/>
      <c r="V22" s="1256"/>
      <c r="W22" s="1256"/>
      <c r="X22" s="1256"/>
    </row>
    <row r="23" spans="1:24" ht="14.25">
      <c r="A23" s="1645"/>
      <c r="B23" s="629"/>
      <c r="C23" s="629"/>
      <c r="D23" s="629"/>
      <c r="E23" s="629"/>
      <c r="F23" s="629"/>
      <c r="G23" s="629"/>
      <c r="H23" s="450"/>
      <c r="I23" s="629"/>
      <c r="J23" s="629"/>
      <c r="K23" s="631"/>
      <c r="L23" s="629"/>
      <c r="M23" s="1254"/>
      <c r="N23" s="1254"/>
      <c r="O23" s="1254"/>
      <c r="P23" s="1257"/>
      <c r="Q23" s="1254"/>
      <c r="R23" s="1254"/>
      <c r="S23" s="1255"/>
      <c r="T23" s="1256"/>
      <c r="U23" s="1256"/>
      <c r="V23" s="1256"/>
      <c r="W23" s="1256"/>
      <c r="X23" s="1256"/>
    </row>
    <row r="24" spans="1:24" ht="14.25">
      <c r="A24" s="1267" t="s">
        <v>249</v>
      </c>
      <c r="B24" s="638"/>
      <c r="C24" s="638"/>
      <c r="D24" s="638"/>
      <c r="E24" s="637">
        <f>SUM(E21:E23)</f>
        <v>1.5</v>
      </c>
      <c r="F24" s="638"/>
      <c r="G24" s="1646"/>
      <c r="H24" s="450"/>
      <c r="I24" s="1646"/>
      <c r="J24" s="1646"/>
      <c r="K24" s="1646"/>
      <c r="L24" s="1646"/>
      <c r="M24" s="1647">
        <f aca="true" t="shared" si="2" ref="M24:X24">SUM(M21:M23)</f>
        <v>6</v>
      </c>
      <c r="N24" s="1647">
        <f t="shared" si="2"/>
        <v>0</v>
      </c>
      <c r="O24" s="1647">
        <f t="shared" si="2"/>
        <v>0</v>
      </c>
      <c r="P24" s="1647">
        <f t="shared" si="2"/>
        <v>0</v>
      </c>
      <c r="Q24" s="1647">
        <f t="shared" si="2"/>
        <v>6</v>
      </c>
      <c r="R24" s="1647">
        <f t="shared" si="2"/>
        <v>0</v>
      </c>
      <c r="S24" s="1647">
        <f t="shared" si="2"/>
        <v>0</v>
      </c>
      <c r="T24" s="1647">
        <f t="shared" si="2"/>
        <v>0</v>
      </c>
      <c r="U24" s="1647">
        <f t="shared" si="2"/>
        <v>0</v>
      </c>
      <c r="V24" s="1647">
        <f t="shared" si="2"/>
        <v>0</v>
      </c>
      <c r="W24" s="1647">
        <f t="shared" si="2"/>
        <v>0</v>
      </c>
      <c r="X24" s="1647">
        <f t="shared" si="2"/>
        <v>0</v>
      </c>
    </row>
    <row r="25" spans="1:24" ht="14.25">
      <c r="A25" s="2410" t="s">
        <v>459</v>
      </c>
      <c r="B25" s="2411"/>
      <c r="C25" s="2411"/>
      <c r="D25" s="2411"/>
      <c r="E25" s="2411"/>
      <c r="F25" s="2411"/>
      <c r="G25" s="2411"/>
      <c r="H25" s="2411"/>
      <c r="I25" s="2411"/>
      <c r="J25" s="2411"/>
      <c r="K25" s="2411"/>
      <c r="L25" s="2411"/>
      <c r="M25" s="2411"/>
      <c r="N25" s="2411"/>
      <c r="O25" s="2411"/>
      <c r="P25" s="2411"/>
      <c r="Q25" s="2411"/>
      <c r="R25" s="2411"/>
      <c r="S25" s="2411"/>
      <c r="T25" s="2411"/>
      <c r="U25" s="2411"/>
      <c r="V25" s="2411"/>
      <c r="W25" s="2411"/>
      <c r="X25" s="2412"/>
    </row>
    <row r="26" spans="1:24" ht="14.25">
      <c r="A26" s="636" t="s">
        <v>267</v>
      </c>
      <c r="B26" s="632"/>
      <c r="C26" s="632"/>
      <c r="D26" s="632"/>
      <c r="E26" s="632"/>
      <c r="F26" s="629"/>
      <c r="G26" s="450"/>
      <c r="H26" s="450"/>
      <c r="I26" s="450"/>
      <c r="J26" s="450"/>
      <c r="K26" s="1649"/>
      <c r="L26" s="634"/>
      <c r="M26" s="629"/>
      <c r="N26" s="629"/>
      <c r="O26" s="629"/>
      <c r="P26" s="629"/>
      <c r="Q26" s="629"/>
      <c r="R26" s="629"/>
      <c r="S26" s="1519"/>
      <c r="T26" s="633"/>
      <c r="U26" s="633"/>
      <c r="V26" s="633"/>
      <c r="W26" s="633"/>
      <c r="X26" s="633"/>
    </row>
    <row r="27" spans="1:24" ht="14.25">
      <c r="A27" s="636" t="s">
        <v>249</v>
      </c>
      <c r="B27" s="637"/>
      <c r="C27" s="637"/>
      <c r="D27" s="637"/>
      <c r="E27" s="637">
        <f>E26</f>
        <v>0</v>
      </c>
      <c r="F27" s="638"/>
      <c r="G27" s="638"/>
      <c r="H27" s="638"/>
      <c r="I27" s="638"/>
      <c r="J27" s="638"/>
      <c r="K27" s="638"/>
      <c r="L27" s="638"/>
      <c r="M27" s="638"/>
      <c r="N27" s="638">
        <f>SUM(N24:N26)</f>
        <v>0</v>
      </c>
      <c r="O27" s="638">
        <f>SUM(O24:O26)</f>
        <v>0</v>
      </c>
      <c r="P27" s="638">
        <f>SUM(P24:P26)</f>
        <v>0</v>
      </c>
      <c r="Q27" s="638"/>
      <c r="R27" s="638">
        <f>SUM(R24:R26)</f>
        <v>0</v>
      </c>
      <c r="S27" s="638"/>
      <c r="T27" s="638">
        <f>SUM(T24:T26)</f>
        <v>0</v>
      </c>
      <c r="U27" s="638">
        <f>SUM(U24:U26)</f>
        <v>0</v>
      </c>
      <c r="V27" s="638">
        <f>SUM(V24:V26)</f>
        <v>0</v>
      </c>
      <c r="W27" s="638">
        <f>SUM(W24:W26)</f>
        <v>0</v>
      </c>
      <c r="X27" s="638">
        <f>SUM(X24:X26)</f>
        <v>0</v>
      </c>
    </row>
    <row r="28" spans="1:24" ht="14.25">
      <c r="A28" s="2413" t="s">
        <v>458</v>
      </c>
      <c r="B28" s="2414"/>
      <c r="C28" s="2414"/>
      <c r="D28" s="2414"/>
      <c r="E28" s="2414"/>
      <c r="F28" s="2414"/>
      <c r="G28" s="2414"/>
      <c r="H28" s="2414"/>
      <c r="I28" s="2414"/>
      <c r="J28" s="2414"/>
      <c r="K28" s="2414"/>
      <c r="L28" s="2414"/>
      <c r="M28" s="2414"/>
      <c r="N28" s="2414"/>
      <c r="O28" s="2414"/>
      <c r="P28" s="2414"/>
      <c r="Q28" s="2414"/>
      <c r="R28" s="2414"/>
      <c r="S28" s="2414"/>
      <c r="T28" s="2414"/>
      <c r="U28" s="2414"/>
      <c r="V28" s="2414"/>
      <c r="W28" s="2414"/>
      <c r="X28" s="2415"/>
    </row>
    <row r="29" spans="1:24" ht="20.25">
      <c r="A29" s="636" t="s">
        <v>267</v>
      </c>
      <c r="B29" s="632">
        <v>1</v>
      </c>
      <c r="C29" s="1258">
        <v>3</v>
      </c>
      <c r="D29" s="1258">
        <v>6.7</v>
      </c>
      <c r="E29" s="1258">
        <v>1</v>
      </c>
      <c r="F29" s="629" t="s">
        <v>260</v>
      </c>
      <c r="G29" s="629" t="s">
        <v>1331</v>
      </c>
      <c r="H29" s="450" t="s">
        <v>1322</v>
      </c>
      <c r="I29" s="450" t="s">
        <v>454</v>
      </c>
      <c r="J29" s="450" t="s">
        <v>455</v>
      </c>
      <c r="K29" s="1259" t="s">
        <v>1332</v>
      </c>
      <c r="L29" s="1260" t="s">
        <v>843</v>
      </c>
      <c r="M29" s="1261">
        <f>SUM(N29:X29)</f>
        <v>7.550000000000001</v>
      </c>
      <c r="N29" s="1254">
        <v>6.4</v>
      </c>
      <c r="O29" s="1262"/>
      <c r="P29" s="1254"/>
      <c r="Q29" s="1254"/>
      <c r="R29" s="1254"/>
      <c r="S29" s="1254">
        <v>1.15</v>
      </c>
      <c r="T29" s="1256"/>
      <c r="U29" s="1256"/>
      <c r="V29" s="1256"/>
      <c r="W29" s="1256"/>
      <c r="X29" s="1256"/>
    </row>
    <row r="30" spans="1:24" ht="14.25">
      <c r="A30" s="636"/>
      <c r="B30" s="632">
        <v>2</v>
      </c>
      <c r="C30" s="1258">
        <v>17</v>
      </c>
      <c r="D30" s="1258">
        <v>12.2</v>
      </c>
      <c r="E30" s="1258">
        <v>0.8</v>
      </c>
      <c r="F30" s="629" t="s">
        <v>313</v>
      </c>
      <c r="G30" s="629" t="s">
        <v>1333</v>
      </c>
      <c r="H30" s="450" t="s">
        <v>1322</v>
      </c>
      <c r="I30" s="450" t="s">
        <v>454</v>
      </c>
      <c r="J30" s="450" t="s">
        <v>455</v>
      </c>
      <c r="K30" s="1259" t="s">
        <v>830</v>
      </c>
      <c r="L30" s="1260" t="s">
        <v>208</v>
      </c>
      <c r="M30" s="1261">
        <f aca="true" t="shared" si="3" ref="M30:M38">SUM(N30:X30)</f>
        <v>4.57</v>
      </c>
      <c r="N30" s="1254"/>
      <c r="O30" s="1262"/>
      <c r="P30" s="1254"/>
      <c r="Q30" s="1254"/>
      <c r="R30" s="1255"/>
      <c r="S30" s="1255">
        <v>4.57</v>
      </c>
      <c r="T30" s="1256"/>
      <c r="U30" s="1256"/>
      <c r="V30" s="1256"/>
      <c r="W30" s="1256"/>
      <c r="X30" s="1256"/>
    </row>
    <row r="31" spans="1:24" ht="14.25">
      <c r="A31" s="636"/>
      <c r="B31" s="632">
        <v>3</v>
      </c>
      <c r="C31" s="1258">
        <v>7</v>
      </c>
      <c r="D31" s="1258">
        <v>20.8</v>
      </c>
      <c r="E31" s="1258">
        <v>0.4</v>
      </c>
      <c r="F31" s="629" t="s">
        <v>260</v>
      </c>
      <c r="G31" s="629" t="s">
        <v>1331</v>
      </c>
      <c r="H31" s="450" t="s">
        <v>1322</v>
      </c>
      <c r="I31" s="450" t="s">
        <v>454</v>
      </c>
      <c r="J31" s="450" t="s">
        <v>455</v>
      </c>
      <c r="K31" s="1259" t="s">
        <v>1334</v>
      </c>
      <c r="L31" s="1260" t="s">
        <v>868</v>
      </c>
      <c r="M31" s="1261">
        <f t="shared" si="3"/>
        <v>3.2</v>
      </c>
      <c r="N31" s="1254">
        <v>3.2</v>
      </c>
      <c r="O31" s="1262"/>
      <c r="P31" s="1254"/>
      <c r="Q31" s="1254"/>
      <c r="R31" s="1255"/>
      <c r="S31" s="1255"/>
      <c r="T31" s="1256"/>
      <c r="U31" s="1256"/>
      <c r="V31" s="1256"/>
      <c r="W31" s="1256"/>
      <c r="X31" s="1256"/>
    </row>
    <row r="32" spans="1:24" ht="14.25">
      <c r="A32" s="636"/>
      <c r="B32" s="632">
        <v>4</v>
      </c>
      <c r="C32" s="1258">
        <v>7</v>
      </c>
      <c r="D32" s="1258">
        <v>20.9</v>
      </c>
      <c r="E32" s="1258">
        <v>0.5</v>
      </c>
      <c r="F32" s="629" t="s">
        <v>260</v>
      </c>
      <c r="G32" s="629" t="s">
        <v>1331</v>
      </c>
      <c r="H32" s="450" t="s">
        <v>1322</v>
      </c>
      <c r="I32" s="450" t="s">
        <v>454</v>
      </c>
      <c r="J32" s="450" t="s">
        <v>455</v>
      </c>
      <c r="K32" s="1259" t="s">
        <v>1334</v>
      </c>
      <c r="L32" s="1260" t="s">
        <v>868</v>
      </c>
      <c r="M32" s="1261">
        <f t="shared" si="3"/>
        <v>4</v>
      </c>
      <c r="N32" s="1254">
        <v>4</v>
      </c>
      <c r="O32" s="1262"/>
      <c r="P32" s="1254"/>
      <c r="Q32" s="1254"/>
      <c r="R32" s="1255"/>
      <c r="S32" s="1255"/>
      <c r="T32" s="1256"/>
      <c r="U32" s="1256"/>
      <c r="V32" s="1256"/>
      <c r="W32" s="1256"/>
      <c r="X32" s="1256"/>
    </row>
    <row r="33" spans="1:24" ht="14.25">
      <c r="A33" s="636"/>
      <c r="B33" s="632">
        <v>5</v>
      </c>
      <c r="C33" s="1258">
        <v>13</v>
      </c>
      <c r="D33" s="1258">
        <v>18.1</v>
      </c>
      <c r="E33" s="1258">
        <v>1</v>
      </c>
      <c r="F33" s="629" t="s">
        <v>313</v>
      </c>
      <c r="G33" s="629" t="s">
        <v>1325</v>
      </c>
      <c r="H33" s="450" t="s">
        <v>1322</v>
      </c>
      <c r="I33" s="450" t="s">
        <v>454</v>
      </c>
      <c r="J33" s="450" t="s">
        <v>455</v>
      </c>
      <c r="K33" s="1259" t="s">
        <v>830</v>
      </c>
      <c r="L33" s="1260" t="s">
        <v>208</v>
      </c>
      <c r="M33" s="1261">
        <f t="shared" si="3"/>
        <v>5.71</v>
      </c>
      <c r="N33" s="1254"/>
      <c r="O33" s="1262"/>
      <c r="P33" s="1254"/>
      <c r="Q33" s="1254"/>
      <c r="R33" s="1255"/>
      <c r="S33" s="1255">
        <v>5.71</v>
      </c>
      <c r="T33" s="1256"/>
      <c r="U33" s="1256"/>
      <c r="V33" s="1256"/>
      <c r="W33" s="1256"/>
      <c r="X33" s="1256"/>
    </row>
    <row r="34" spans="1:24" ht="20.25">
      <c r="A34" s="636"/>
      <c r="B34" s="632">
        <v>6</v>
      </c>
      <c r="C34" s="1258">
        <v>16</v>
      </c>
      <c r="D34" s="1258">
        <v>9.1</v>
      </c>
      <c r="E34" s="1258">
        <v>1</v>
      </c>
      <c r="F34" s="629" t="s">
        <v>260</v>
      </c>
      <c r="G34" s="629" t="s">
        <v>1335</v>
      </c>
      <c r="H34" s="450" t="s">
        <v>1322</v>
      </c>
      <c r="I34" s="450" t="s">
        <v>454</v>
      </c>
      <c r="J34" s="450" t="s">
        <v>455</v>
      </c>
      <c r="K34" s="1259" t="s">
        <v>1332</v>
      </c>
      <c r="L34" s="1260" t="s">
        <v>843</v>
      </c>
      <c r="M34" s="1261">
        <f t="shared" si="3"/>
        <v>7.550000000000001</v>
      </c>
      <c r="N34" s="1254">
        <v>6.4</v>
      </c>
      <c r="O34" s="1262"/>
      <c r="P34" s="1254"/>
      <c r="Q34" s="1254"/>
      <c r="R34" s="1255"/>
      <c r="S34" s="1255">
        <v>1.15</v>
      </c>
      <c r="T34" s="1263"/>
      <c r="U34" s="1256"/>
      <c r="V34" s="1256"/>
      <c r="W34" s="1256"/>
      <c r="X34" s="1256"/>
    </row>
    <row r="35" spans="1:24" ht="14.25">
      <c r="A35" s="636"/>
      <c r="B35" s="632">
        <v>7</v>
      </c>
      <c r="C35" s="1258">
        <v>27</v>
      </c>
      <c r="D35" s="1258">
        <v>25.1</v>
      </c>
      <c r="E35" s="1258">
        <v>1</v>
      </c>
      <c r="F35" s="629" t="s">
        <v>259</v>
      </c>
      <c r="G35" s="629" t="s">
        <v>1336</v>
      </c>
      <c r="H35" s="450" t="s">
        <v>1322</v>
      </c>
      <c r="I35" s="450" t="s">
        <v>454</v>
      </c>
      <c r="J35" s="450" t="s">
        <v>455</v>
      </c>
      <c r="K35" s="1259" t="s">
        <v>1337</v>
      </c>
      <c r="L35" s="1260" t="s">
        <v>753</v>
      </c>
      <c r="M35" s="1261">
        <f t="shared" si="3"/>
        <v>4</v>
      </c>
      <c r="N35" s="1254"/>
      <c r="O35" s="1262"/>
      <c r="P35" s="1254"/>
      <c r="Q35" s="1254">
        <v>4</v>
      </c>
      <c r="R35" s="1255"/>
      <c r="S35" s="1255"/>
      <c r="T35" s="1263"/>
      <c r="U35" s="1256"/>
      <c r="V35" s="1256"/>
      <c r="W35" s="1256"/>
      <c r="X35" s="1256"/>
    </row>
    <row r="36" spans="1:24" ht="20.25">
      <c r="A36" s="636"/>
      <c r="B36" s="632">
        <v>8</v>
      </c>
      <c r="C36" s="1258">
        <v>33</v>
      </c>
      <c r="D36" s="1258">
        <v>30.1</v>
      </c>
      <c r="E36" s="1258">
        <v>1</v>
      </c>
      <c r="F36" s="629" t="s">
        <v>260</v>
      </c>
      <c r="G36" s="629" t="s">
        <v>1331</v>
      </c>
      <c r="H36" s="450" t="s">
        <v>1322</v>
      </c>
      <c r="I36" s="450" t="s">
        <v>454</v>
      </c>
      <c r="J36" s="450" t="s">
        <v>455</v>
      </c>
      <c r="K36" s="1259" t="s">
        <v>1332</v>
      </c>
      <c r="L36" s="1260" t="s">
        <v>843</v>
      </c>
      <c r="M36" s="1261">
        <f t="shared" si="3"/>
        <v>7.550000000000001</v>
      </c>
      <c r="N36" s="1254">
        <v>6.4</v>
      </c>
      <c r="O36" s="1262"/>
      <c r="P36" s="1254"/>
      <c r="Q36" s="1254"/>
      <c r="R36" s="1255"/>
      <c r="S36" s="1255">
        <v>1.15</v>
      </c>
      <c r="T36" s="1263"/>
      <c r="U36" s="1256"/>
      <c r="V36" s="1256"/>
      <c r="W36" s="1256"/>
      <c r="X36" s="1256"/>
    </row>
    <row r="37" spans="1:24" ht="20.25">
      <c r="A37" s="636"/>
      <c r="B37" s="632">
        <v>9</v>
      </c>
      <c r="C37" s="1258">
        <v>35</v>
      </c>
      <c r="D37" s="1258">
        <v>29</v>
      </c>
      <c r="E37" s="1258">
        <v>0.6</v>
      </c>
      <c r="F37" s="629" t="s">
        <v>260</v>
      </c>
      <c r="G37" s="629" t="s">
        <v>1338</v>
      </c>
      <c r="H37" s="450" t="s">
        <v>1322</v>
      </c>
      <c r="I37" s="450" t="s">
        <v>454</v>
      </c>
      <c r="J37" s="450" t="s">
        <v>455</v>
      </c>
      <c r="K37" s="1259" t="s">
        <v>1332</v>
      </c>
      <c r="L37" s="1260" t="s">
        <v>843</v>
      </c>
      <c r="M37" s="1261">
        <f t="shared" si="3"/>
        <v>4.529999999999999</v>
      </c>
      <c r="N37" s="1254">
        <v>3.84</v>
      </c>
      <c r="O37" s="1262"/>
      <c r="P37" s="1254"/>
      <c r="Q37" s="1254"/>
      <c r="R37" s="1255"/>
      <c r="S37" s="1255">
        <v>0.69</v>
      </c>
      <c r="T37" s="1263"/>
      <c r="U37" s="1256"/>
      <c r="V37" s="1256"/>
      <c r="W37" s="1256"/>
      <c r="X37" s="1256"/>
    </row>
    <row r="38" spans="1:24" ht="20.25">
      <c r="A38" s="636"/>
      <c r="B38" s="632">
        <v>10</v>
      </c>
      <c r="C38" s="1258">
        <v>31</v>
      </c>
      <c r="D38" s="1258">
        <v>9</v>
      </c>
      <c r="E38" s="1258">
        <v>0.5</v>
      </c>
      <c r="F38" s="629" t="s">
        <v>260</v>
      </c>
      <c r="G38" s="629" t="s">
        <v>1338</v>
      </c>
      <c r="H38" s="450" t="s">
        <v>1322</v>
      </c>
      <c r="I38" s="450" t="s">
        <v>454</v>
      </c>
      <c r="J38" s="450" t="s">
        <v>455</v>
      </c>
      <c r="K38" s="1259" t="s">
        <v>1332</v>
      </c>
      <c r="L38" s="1260" t="s">
        <v>843</v>
      </c>
      <c r="M38" s="1261">
        <f t="shared" si="3"/>
        <v>3.7800000000000002</v>
      </c>
      <c r="N38" s="1254">
        <v>3.2</v>
      </c>
      <c r="O38" s="1262"/>
      <c r="P38" s="1254"/>
      <c r="Q38" s="1254"/>
      <c r="R38" s="1255"/>
      <c r="S38" s="1255">
        <v>0.58</v>
      </c>
      <c r="T38" s="1263"/>
      <c r="U38" s="1256"/>
      <c r="V38" s="1256"/>
      <c r="W38" s="1256"/>
      <c r="X38" s="1256"/>
    </row>
    <row r="39" spans="1:24" ht="14.25">
      <c r="A39" s="636" t="s">
        <v>249</v>
      </c>
      <c r="B39" s="637"/>
      <c r="C39" s="637"/>
      <c r="D39" s="637"/>
      <c r="E39" s="637">
        <f>SUM(E29:E38)</f>
        <v>7.8</v>
      </c>
      <c r="F39" s="629"/>
      <c r="G39" s="629"/>
      <c r="H39" s="638"/>
      <c r="I39" s="638"/>
      <c r="J39" s="638"/>
      <c r="K39" s="638"/>
      <c r="L39" s="638"/>
      <c r="M39" s="1651">
        <f aca="true" t="shared" si="4" ref="M39:X39">SUM(M29:M38)</f>
        <v>52.44</v>
      </c>
      <c r="N39" s="1651">
        <f t="shared" si="4"/>
        <v>33.44</v>
      </c>
      <c r="O39" s="1651">
        <f t="shared" si="4"/>
        <v>0</v>
      </c>
      <c r="P39" s="1651">
        <f t="shared" si="4"/>
        <v>0</v>
      </c>
      <c r="Q39" s="1651">
        <f t="shared" si="4"/>
        <v>4</v>
      </c>
      <c r="R39" s="1651">
        <f t="shared" si="4"/>
        <v>0</v>
      </c>
      <c r="S39" s="1651">
        <f t="shared" si="4"/>
        <v>15</v>
      </c>
      <c r="T39" s="1651">
        <f t="shared" si="4"/>
        <v>0</v>
      </c>
      <c r="U39" s="1651">
        <f t="shared" si="4"/>
        <v>0</v>
      </c>
      <c r="V39" s="1651">
        <f t="shared" si="4"/>
        <v>0</v>
      </c>
      <c r="W39" s="1651">
        <f t="shared" si="4"/>
        <v>0</v>
      </c>
      <c r="X39" s="1651">
        <f t="shared" si="4"/>
        <v>0</v>
      </c>
    </row>
    <row r="40" spans="1:24" ht="14.25">
      <c r="A40" s="2416" t="s">
        <v>710</v>
      </c>
      <c r="B40" s="2417"/>
      <c r="C40" s="2417"/>
      <c r="D40" s="2417"/>
      <c r="E40" s="2417"/>
      <c r="F40" s="2417"/>
      <c r="G40" s="2417"/>
      <c r="H40" s="2417"/>
      <c r="I40" s="2417"/>
      <c r="J40" s="2417"/>
      <c r="K40" s="2417"/>
      <c r="L40" s="2417"/>
      <c r="M40" s="2417"/>
      <c r="N40" s="2417"/>
      <c r="O40" s="2417"/>
      <c r="P40" s="2417"/>
      <c r="Q40" s="2417"/>
      <c r="R40" s="2417"/>
      <c r="S40" s="2417"/>
      <c r="T40" s="2417"/>
      <c r="U40" s="2417"/>
      <c r="V40" s="2417"/>
      <c r="W40" s="2417"/>
      <c r="X40" s="2418"/>
    </row>
    <row r="41" spans="1:24" ht="13.5" customHeight="1">
      <c r="A41" s="636" t="s">
        <v>267</v>
      </c>
      <c r="B41" s="629">
        <v>1</v>
      </c>
      <c r="C41" s="629">
        <v>17</v>
      </c>
      <c r="D41" s="632">
        <v>12.2</v>
      </c>
      <c r="E41" s="629">
        <v>0.8</v>
      </c>
      <c r="F41" s="629" t="s">
        <v>259</v>
      </c>
      <c r="G41" s="450" t="s">
        <v>1339</v>
      </c>
      <c r="H41" s="450" t="s">
        <v>1322</v>
      </c>
      <c r="I41" s="450" t="s">
        <v>454</v>
      </c>
      <c r="J41" s="450" t="s">
        <v>455</v>
      </c>
      <c r="K41" s="631" t="s">
        <v>842</v>
      </c>
      <c r="L41" s="629" t="s">
        <v>457</v>
      </c>
      <c r="M41" s="1254">
        <f>SUM(N41:X41)</f>
        <v>3.2</v>
      </c>
      <c r="N41" s="1254"/>
      <c r="O41" s="1254"/>
      <c r="P41" s="1254"/>
      <c r="Q41" s="1254">
        <v>3.2</v>
      </c>
      <c r="R41" s="1254"/>
      <c r="S41" s="1255"/>
      <c r="T41" s="1264"/>
      <c r="U41" s="1265"/>
      <c r="V41" s="1265"/>
      <c r="W41" s="1265"/>
      <c r="X41" s="1265"/>
    </row>
    <row r="42" spans="1:24" ht="13.5" customHeight="1">
      <c r="A42" s="636"/>
      <c r="B42" s="629">
        <v>2</v>
      </c>
      <c r="C42" s="629">
        <v>17</v>
      </c>
      <c r="D42" s="632">
        <v>10.3</v>
      </c>
      <c r="E42" s="629">
        <v>1</v>
      </c>
      <c r="F42" s="629" t="s">
        <v>259</v>
      </c>
      <c r="G42" s="450" t="s">
        <v>1339</v>
      </c>
      <c r="H42" s="450" t="s">
        <v>1322</v>
      </c>
      <c r="I42" s="629" t="s">
        <v>1340</v>
      </c>
      <c r="J42" s="629" t="s">
        <v>455</v>
      </c>
      <c r="K42" s="631" t="s">
        <v>842</v>
      </c>
      <c r="L42" s="629" t="s">
        <v>457</v>
      </c>
      <c r="M42" s="1254">
        <f>SUM(N42:X42)</f>
        <v>4</v>
      </c>
      <c r="N42" s="1254"/>
      <c r="O42" s="1254"/>
      <c r="P42" s="1254"/>
      <c r="Q42" s="1254">
        <v>4</v>
      </c>
      <c r="R42" s="1255"/>
      <c r="S42" s="1255"/>
      <c r="T42" s="1266"/>
      <c r="U42" s="1265"/>
      <c r="V42" s="1265"/>
      <c r="W42" s="1265"/>
      <c r="X42" s="1265"/>
    </row>
    <row r="43" spans="1:24" ht="14.25">
      <c r="A43" s="1267" t="s">
        <v>249</v>
      </c>
      <c r="B43" s="638"/>
      <c r="C43" s="638"/>
      <c r="D43" s="638"/>
      <c r="E43" s="1641">
        <f>SUM(E41:E42)</f>
        <v>1.8</v>
      </c>
      <c r="F43" s="1641"/>
      <c r="G43" s="1641"/>
      <c r="H43" s="1641"/>
      <c r="I43" s="1641"/>
      <c r="J43" s="1641"/>
      <c r="K43" s="1641"/>
      <c r="L43" s="1641"/>
      <c r="M43" s="1652">
        <f>SUM(M41:M42)</f>
        <v>7.2</v>
      </c>
      <c r="N43" s="1651">
        <f>SUM(N41:N42)</f>
        <v>0</v>
      </c>
      <c r="O43" s="1651">
        <f aca="true" t="shared" si="5" ref="O43:X43">SUM(O41:O42)</f>
        <v>0</v>
      </c>
      <c r="P43" s="1651">
        <f t="shared" si="5"/>
        <v>0</v>
      </c>
      <c r="Q43" s="1651">
        <f t="shared" si="5"/>
        <v>7.2</v>
      </c>
      <c r="R43" s="1651">
        <f t="shared" si="5"/>
        <v>0</v>
      </c>
      <c r="S43" s="1651">
        <f t="shared" si="5"/>
        <v>0</v>
      </c>
      <c r="T43" s="1651">
        <f t="shared" si="5"/>
        <v>0</v>
      </c>
      <c r="U43" s="1651">
        <f t="shared" si="5"/>
        <v>0</v>
      </c>
      <c r="V43" s="1651">
        <f t="shared" si="5"/>
        <v>0</v>
      </c>
      <c r="W43" s="1651">
        <f t="shared" si="5"/>
        <v>0</v>
      </c>
      <c r="X43" s="1652">
        <f t="shared" si="5"/>
        <v>0</v>
      </c>
    </row>
    <row r="44" spans="1:24" ht="14.25">
      <c r="A44" s="1267"/>
      <c r="B44" s="638"/>
      <c r="C44" s="638"/>
      <c r="D44" s="638"/>
      <c r="E44" s="1641"/>
      <c r="F44" s="1641"/>
      <c r="G44" s="1641"/>
      <c r="H44" s="1641"/>
      <c r="I44" s="1641"/>
      <c r="J44" s="1641"/>
      <c r="K44" s="1641"/>
      <c r="L44" s="1641"/>
      <c r="M44" s="1652"/>
      <c r="N44" s="1651"/>
      <c r="O44" s="1651"/>
      <c r="P44" s="1651"/>
      <c r="Q44" s="1651"/>
      <c r="R44" s="1651"/>
      <c r="S44" s="1651"/>
      <c r="T44" s="1651"/>
      <c r="U44" s="1651"/>
      <c r="V44" s="1651"/>
      <c r="W44" s="1651"/>
      <c r="X44" s="1652"/>
    </row>
    <row r="45" spans="1:24" ht="14.25">
      <c r="A45" s="638">
        <v>1</v>
      </c>
      <c r="B45" s="638">
        <v>2</v>
      </c>
      <c r="C45" s="638">
        <v>3</v>
      </c>
      <c r="D45" s="638">
        <v>4</v>
      </c>
      <c r="E45" s="638">
        <v>5</v>
      </c>
      <c r="F45" s="638">
        <v>6</v>
      </c>
      <c r="G45" s="638">
        <v>7</v>
      </c>
      <c r="H45" s="638">
        <v>8</v>
      </c>
      <c r="I45" s="638">
        <v>9</v>
      </c>
      <c r="J45" s="638">
        <v>10</v>
      </c>
      <c r="K45" s="638">
        <v>11</v>
      </c>
      <c r="L45" s="638">
        <v>12</v>
      </c>
      <c r="M45" s="638">
        <v>13</v>
      </c>
      <c r="N45" s="638">
        <v>14</v>
      </c>
      <c r="O45" s="638">
        <v>15</v>
      </c>
      <c r="P45" s="638">
        <v>16</v>
      </c>
      <c r="Q45" s="638">
        <v>17</v>
      </c>
      <c r="R45" s="638">
        <v>18</v>
      </c>
      <c r="S45" s="638">
        <v>19</v>
      </c>
      <c r="T45" s="638">
        <v>20</v>
      </c>
      <c r="U45" s="638">
        <v>21</v>
      </c>
      <c r="V45" s="638">
        <v>22</v>
      </c>
      <c r="W45" s="638">
        <v>23</v>
      </c>
      <c r="X45" s="638">
        <v>24</v>
      </c>
    </row>
    <row r="46" spans="1:24" ht="24" customHeight="1">
      <c r="A46" s="2416" t="s">
        <v>460</v>
      </c>
      <c r="B46" s="2417"/>
      <c r="C46" s="2417"/>
      <c r="D46" s="2417"/>
      <c r="E46" s="2417"/>
      <c r="F46" s="2417"/>
      <c r="G46" s="2417"/>
      <c r="H46" s="2417"/>
      <c r="I46" s="2417"/>
      <c r="J46" s="2417"/>
      <c r="K46" s="2417"/>
      <c r="L46" s="2417"/>
      <c r="M46" s="2417"/>
      <c r="N46" s="2417"/>
      <c r="O46" s="2417"/>
      <c r="P46" s="2417"/>
      <c r="Q46" s="2417"/>
      <c r="R46" s="2417"/>
      <c r="S46" s="2417"/>
      <c r="T46" s="2417"/>
      <c r="U46" s="2417"/>
      <c r="V46" s="2417"/>
      <c r="W46" s="2417"/>
      <c r="X46" s="2418"/>
    </row>
    <row r="47" spans="1:24" ht="15.75" customHeight="1">
      <c r="A47" s="636" t="s">
        <v>267</v>
      </c>
      <c r="B47" s="629">
        <v>1</v>
      </c>
      <c r="C47" s="629">
        <v>23</v>
      </c>
      <c r="D47" s="632">
        <v>14.2</v>
      </c>
      <c r="E47" s="629">
        <v>1</v>
      </c>
      <c r="F47" s="629" t="s">
        <v>259</v>
      </c>
      <c r="G47" s="450" t="s">
        <v>1341</v>
      </c>
      <c r="H47" s="450" t="s">
        <v>1322</v>
      </c>
      <c r="I47" s="450" t="s">
        <v>454</v>
      </c>
      <c r="J47" s="450" t="s">
        <v>455</v>
      </c>
      <c r="K47" s="631" t="s">
        <v>842</v>
      </c>
      <c r="L47" s="629" t="s">
        <v>457</v>
      </c>
      <c r="M47" s="1254">
        <f>SUM(N47:X47)</f>
        <v>4</v>
      </c>
      <c r="N47" s="1254"/>
      <c r="O47" s="1254"/>
      <c r="P47" s="1254"/>
      <c r="Q47" s="1254">
        <v>4</v>
      </c>
      <c r="R47" s="1254"/>
      <c r="S47" s="1255"/>
      <c r="T47" s="1256"/>
      <c r="U47" s="1256"/>
      <c r="V47" s="1256"/>
      <c r="W47" s="1256"/>
      <c r="X47" s="1256"/>
    </row>
    <row r="48" spans="1:24" ht="24" customHeight="1">
      <c r="A48" s="636"/>
      <c r="B48" s="629">
        <v>2</v>
      </c>
      <c r="C48" s="629">
        <v>23</v>
      </c>
      <c r="D48" s="632">
        <v>16.3</v>
      </c>
      <c r="E48" s="629">
        <v>0.8</v>
      </c>
      <c r="F48" s="629" t="s">
        <v>168</v>
      </c>
      <c r="G48" s="450" t="s">
        <v>1341</v>
      </c>
      <c r="H48" s="450" t="s">
        <v>1322</v>
      </c>
      <c r="I48" s="450" t="s">
        <v>454</v>
      </c>
      <c r="J48" s="450" t="s">
        <v>455</v>
      </c>
      <c r="K48" s="631" t="s">
        <v>1342</v>
      </c>
      <c r="L48" s="634" t="s">
        <v>1343</v>
      </c>
      <c r="M48" s="1254">
        <f>SUM(N48:X48)</f>
        <v>4.57</v>
      </c>
      <c r="N48" s="1254"/>
      <c r="O48" s="1254">
        <v>0.91</v>
      </c>
      <c r="P48" s="1254"/>
      <c r="Q48" s="1254"/>
      <c r="R48" s="1254"/>
      <c r="S48" s="1255">
        <v>3.66</v>
      </c>
      <c r="T48" s="1256"/>
      <c r="U48" s="1256"/>
      <c r="V48" s="1256"/>
      <c r="W48" s="1256"/>
      <c r="X48" s="1256"/>
    </row>
    <row r="49" spans="1:24" ht="23.25" customHeight="1">
      <c r="A49" s="636"/>
      <c r="B49" s="629">
        <v>3</v>
      </c>
      <c r="C49" s="629">
        <v>24</v>
      </c>
      <c r="D49" s="632">
        <v>5.4</v>
      </c>
      <c r="E49" s="629">
        <v>1</v>
      </c>
      <c r="F49" s="629" t="s">
        <v>168</v>
      </c>
      <c r="G49" s="450" t="s">
        <v>1341</v>
      </c>
      <c r="H49" s="450" t="s">
        <v>1322</v>
      </c>
      <c r="I49" s="450" t="s">
        <v>454</v>
      </c>
      <c r="J49" s="450" t="s">
        <v>455</v>
      </c>
      <c r="K49" s="631" t="s">
        <v>1342</v>
      </c>
      <c r="L49" s="634" t="s">
        <v>1343</v>
      </c>
      <c r="M49" s="1254">
        <f>SUM(N49:X49)</f>
        <v>5.71</v>
      </c>
      <c r="N49" s="1254"/>
      <c r="O49" s="1254">
        <v>1.14</v>
      </c>
      <c r="P49" s="1254"/>
      <c r="Q49" s="1254"/>
      <c r="R49" s="1254"/>
      <c r="S49" s="1255">
        <v>4.57</v>
      </c>
      <c r="T49" s="1256"/>
      <c r="U49" s="1256"/>
      <c r="V49" s="1256"/>
      <c r="W49" s="1256"/>
      <c r="X49" s="1256"/>
    </row>
    <row r="50" spans="1:24" ht="14.25">
      <c r="A50" s="636"/>
      <c r="B50" s="629"/>
      <c r="C50" s="629"/>
      <c r="D50" s="632"/>
      <c r="E50" s="629"/>
      <c r="F50" s="629"/>
      <c r="G50" s="629"/>
      <c r="H50" s="450"/>
      <c r="I50" s="629"/>
      <c r="J50" s="629"/>
      <c r="K50" s="736"/>
      <c r="L50" s="634"/>
      <c r="M50" s="1254"/>
      <c r="N50" s="1254"/>
      <c r="O50" s="1254"/>
      <c r="P50" s="1254"/>
      <c r="Q50" s="1254"/>
      <c r="R50" s="1254"/>
      <c r="S50" s="1255"/>
      <c r="T50" s="1256"/>
      <c r="U50" s="1256"/>
      <c r="V50" s="1256"/>
      <c r="W50" s="1256"/>
      <c r="X50" s="1256"/>
    </row>
    <row r="51" spans="1:24" ht="14.25">
      <c r="A51" s="1267" t="s">
        <v>249</v>
      </c>
      <c r="B51" s="1653"/>
      <c r="C51" s="638"/>
      <c r="D51" s="638"/>
      <c r="E51" s="638">
        <f>SUM(E47:E50)</f>
        <v>2.8</v>
      </c>
      <c r="F51" s="638"/>
      <c r="G51" s="638"/>
      <c r="H51" s="450"/>
      <c r="I51" s="450"/>
      <c r="J51" s="450"/>
      <c r="K51" s="638"/>
      <c r="L51" s="638"/>
      <c r="M51" s="1651">
        <f aca="true" t="shared" si="6" ref="M51:X51">SUM(M47:M50)</f>
        <v>14.280000000000001</v>
      </c>
      <c r="N51" s="1651">
        <f t="shared" si="6"/>
        <v>0</v>
      </c>
      <c r="O51" s="1651">
        <f t="shared" si="6"/>
        <v>2.05</v>
      </c>
      <c r="P51" s="1651">
        <f t="shared" si="6"/>
        <v>0</v>
      </c>
      <c r="Q51" s="1651">
        <f t="shared" si="6"/>
        <v>4</v>
      </c>
      <c r="R51" s="1652">
        <f t="shared" si="6"/>
        <v>0</v>
      </c>
      <c r="S51" s="1652">
        <f t="shared" si="6"/>
        <v>8.23</v>
      </c>
      <c r="T51" s="1652">
        <f t="shared" si="6"/>
        <v>0</v>
      </c>
      <c r="U51" s="1652">
        <f t="shared" si="6"/>
        <v>0</v>
      </c>
      <c r="V51" s="1652">
        <f t="shared" si="6"/>
        <v>0</v>
      </c>
      <c r="W51" s="1652">
        <f t="shared" si="6"/>
        <v>0</v>
      </c>
      <c r="X51" s="1652">
        <f t="shared" si="6"/>
        <v>0</v>
      </c>
    </row>
    <row r="52" spans="1:24" ht="14.25">
      <c r="A52" s="2420" t="s">
        <v>461</v>
      </c>
      <c r="B52" s="2421"/>
      <c r="C52" s="2421"/>
      <c r="D52" s="2421"/>
      <c r="E52" s="2421"/>
      <c r="F52" s="2421"/>
      <c r="G52" s="2421"/>
      <c r="H52" s="2421"/>
      <c r="I52" s="2421"/>
      <c r="J52" s="2421"/>
      <c r="K52" s="2421"/>
      <c r="L52" s="2421"/>
      <c r="M52" s="2421"/>
      <c r="N52" s="2421"/>
      <c r="O52" s="2421"/>
      <c r="P52" s="2421"/>
      <c r="Q52" s="2421"/>
      <c r="R52" s="2421"/>
      <c r="S52" s="2421"/>
      <c r="T52" s="2421"/>
      <c r="U52" s="2421"/>
      <c r="V52" s="2421"/>
      <c r="W52" s="2421"/>
      <c r="X52" s="2422"/>
    </row>
    <row r="53" spans="1:24" ht="14.25">
      <c r="A53" s="636" t="s">
        <v>267</v>
      </c>
      <c r="B53" s="629">
        <v>1</v>
      </c>
      <c r="C53" s="629">
        <v>3</v>
      </c>
      <c r="D53" s="632">
        <v>16.2</v>
      </c>
      <c r="E53" s="629">
        <v>0.7</v>
      </c>
      <c r="F53" s="629" t="s">
        <v>168</v>
      </c>
      <c r="G53" s="629" t="s">
        <v>1344</v>
      </c>
      <c r="H53" s="450" t="s">
        <v>1322</v>
      </c>
      <c r="I53" s="450" t="s">
        <v>454</v>
      </c>
      <c r="J53" s="450" t="s">
        <v>455</v>
      </c>
      <c r="K53" s="631" t="s">
        <v>1345</v>
      </c>
      <c r="L53" s="629" t="s">
        <v>208</v>
      </c>
      <c r="M53" s="1254">
        <f>SUM(N53:X53)</f>
        <v>4</v>
      </c>
      <c r="N53" s="1254"/>
      <c r="O53" s="1254"/>
      <c r="P53" s="1254"/>
      <c r="Q53" s="1254"/>
      <c r="R53" s="1254"/>
      <c r="S53" s="1254">
        <v>4</v>
      </c>
      <c r="T53" s="1256"/>
      <c r="U53" s="1256"/>
      <c r="V53" s="1256"/>
      <c r="W53" s="1256"/>
      <c r="X53" s="1256"/>
    </row>
    <row r="54" spans="1:25" ht="24.75" customHeight="1">
      <c r="A54" s="636"/>
      <c r="B54" s="629">
        <v>2</v>
      </c>
      <c r="C54" s="629">
        <v>26</v>
      </c>
      <c r="D54" s="632">
        <v>12</v>
      </c>
      <c r="E54" s="629">
        <v>0.9</v>
      </c>
      <c r="F54" s="629" t="s">
        <v>259</v>
      </c>
      <c r="G54" s="629" t="s">
        <v>1346</v>
      </c>
      <c r="H54" s="450" t="s">
        <v>1322</v>
      </c>
      <c r="I54" s="450" t="s">
        <v>454</v>
      </c>
      <c r="J54" s="450" t="s">
        <v>455</v>
      </c>
      <c r="K54" s="1268" t="s">
        <v>1326</v>
      </c>
      <c r="L54" s="634" t="s">
        <v>457</v>
      </c>
      <c r="M54" s="1254">
        <f aca="true" t="shared" si="7" ref="M54:M60">SUM(N54:X54)</f>
        <v>3.6</v>
      </c>
      <c r="N54" s="1254"/>
      <c r="O54" s="1254"/>
      <c r="P54" s="1254"/>
      <c r="Q54" s="1254">
        <v>3.6</v>
      </c>
      <c r="R54" s="1254"/>
      <c r="S54" s="1254"/>
      <c r="T54" s="1256"/>
      <c r="U54" s="1256"/>
      <c r="V54" s="1256"/>
      <c r="W54" s="1256"/>
      <c r="X54" s="1256"/>
      <c r="Y54" s="1175"/>
    </row>
    <row r="55" spans="1:25" ht="14.25">
      <c r="A55" s="636"/>
      <c r="B55" s="629">
        <v>3</v>
      </c>
      <c r="C55" s="629">
        <v>33</v>
      </c>
      <c r="D55" s="632">
        <v>10.1</v>
      </c>
      <c r="E55" s="629">
        <v>0.9</v>
      </c>
      <c r="F55" s="629" t="s">
        <v>168</v>
      </c>
      <c r="G55" s="629" t="s">
        <v>1344</v>
      </c>
      <c r="H55" s="450" t="s">
        <v>1322</v>
      </c>
      <c r="I55" s="450" t="s">
        <v>454</v>
      </c>
      <c r="J55" s="450" t="s">
        <v>455</v>
      </c>
      <c r="K55" s="631" t="s">
        <v>844</v>
      </c>
      <c r="L55" s="634" t="s">
        <v>1347</v>
      </c>
      <c r="M55" s="1254">
        <f t="shared" si="7"/>
        <v>4.84</v>
      </c>
      <c r="N55" s="1254"/>
      <c r="O55" s="1254"/>
      <c r="P55" s="1254">
        <v>0.72</v>
      </c>
      <c r="Q55" s="1254"/>
      <c r="R55" s="1254"/>
      <c r="S55" s="1254">
        <v>4.12</v>
      </c>
      <c r="T55" s="1256"/>
      <c r="U55" s="1256"/>
      <c r="V55" s="1256"/>
      <c r="W55" s="1256"/>
      <c r="X55" s="1256"/>
      <c r="Y55" s="1175"/>
    </row>
    <row r="56" spans="1:25" ht="14.25">
      <c r="A56" s="636"/>
      <c r="B56" s="629">
        <v>4</v>
      </c>
      <c r="C56" s="629">
        <v>34</v>
      </c>
      <c r="D56" s="632">
        <v>27.2</v>
      </c>
      <c r="E56" s="629">
        <v>0.9</v>
      </c>
      <c r="F56" s="629" t="s">
        <v>168</v>
      </c>
      <c r="G56" s="629" t="s">
        <v>1344</v>
      </c>
      <c r="H56" s="450" t="s">
        <v>1322</v>
      </c>
      <c r="I56" s="629" t="s">
        <v>454</v>
      </c>
      <c r="J56" s="629" t="s">
        <v>455</v>
      </c>
      <c r="K56" s="631" t="s">
        <v>844</v>
      </c>
      <c r="L56" s="634" t="s">
        <v>1347</v>
      </c>
      <c r="M56" s="1254">
        <f t="shared" si="7"/>
        <v>4.84</v>
      </c>
      <c r="N56" s="1254"/>
      <c r="O56" s="1254"/>
      <c r="P56" s="1254">
        <v>0.72</v>
      </c>
      <c r="Q56" s="1254"/>
      <c r="R56" s="1254"/>
      <c r="S56" s="1254">
        <v>4.12</v>
      </c>
      <c r="T56" s="1256"/>
      <c r="U56" s="1256"/>
      <c r="V56" s="1256"/>
      <c r="W56" s="1256"/>
      <c r="X56" s="1256"/>
      <c r="Y56" s="1175"/>
    </row>
    <row r="57" spans="1:25" ht="25.5" customHeight="1">
      <c r="A57" s="636"/>
      <c r="B57" s="629">
        <v>5</v>
      </c>
      <c r="C57" s="629">
        <v>49</v>
      </c>
      <c r="D57" s="632">
        <v>29.3</v>
      </c>
      <c r="E57" s="629">
        <v>0.8</v>
      </c>
      <c r="F57" s="629" t="s">
        <v>168</v>
      </c>
      <c r="G57" s="629" t="s">
        <v>1346</v>
      </c>
      <c r="H57" s="450" t="s">
        <v>1322</v>
      </c>
      <c r="I57" s="629" t="s">
        <v>454</v>
      </c>
      <c r="J57" s="629" t="s">
        <v>455</v>
      </c>
      <c r="K57" s="631" t="s">
        <v>844</v>
      </c>
      <c r="L57" s="634" t="s">
        <v>1347</v>
      </c>
      <c r="M57" s="1254">
        <f t="shared" si="7"/>
        <v>4.58</v>
      </c>
      <c r="N57" s="1254"/>
      <c r="O57" s="1254"/>
      <c r="P57" s="1254">
        <v>0.64</v>
      </c>
      <c r="Q57" s="1254"/>
      <c r="R57" s="1254"/>
      <c r="S57" s="1254">
        <v>3.94</v>
      </c>
      <c r="T57" s="1256"/>
      <c r="U57" s="1256"/>
      <c r="V57" s="1256"/>
      <c r="W57" s="1256"/>
      <c r="X57" s="1256"/>
      <c r="Y57" s="1175"/>
    </row>
    <row r="58" spans="1:24" ht="14.25">
      <c r="A58" s="636"/>
      <c r="B58" s="629">
        <v>6</v>
      </c>
      <c r="C58" s="629">
        <v>51</v>
      </c>
      <c r="D58" s="632">
        <v>1.4</v>
      </c>
      <c r="E58" s="629">
        <v>1</v>
      </c>
      <c r="F58" s="629" t="s">
        <v>168</v>
      </c>
      <c r="G58" s="629" t="s">
        <v>1346</v>
      </c>
      <c r="H58" s="450" t="s">
        <v>1322</v>
      </c>
      <c r="I58" s="629" t="s">
        <v>454</v>
      </c>
      <c r="J58" s="629" t="s">
        <v>455</v>
      </c>
      <c r="K58" s="631" t="s">
        <v>319</v>
      </c>
      <c r="L58" s="629" t="s">
        <v>1348</v>
      </c>
      <c r="M58" s="1254">
        <f t="shared" si="7"/>
        <v>5.38</v>
      </c>
      <c r="N58" s="1254"/>
      <c r="O58" s="1254">
        <v>0.8</v>
      </c>
      <c r="P58" s="1254"/>
      <c r="Q58" s="1254"/>
      <c r="R58" s="1255"/>
      <c r="S58" s="1255">
        <v>4.58</v>
      </c>
      <c r="T58" s="1256"/>
      <c r="U58" s="1256"/>
      <c r="V58" s="1256"/>
      <c r="W58" s="1256"/>
      <c r="X58" s="1256"/>
    </row>
    <row r="59" spans="1:24" ht="14.25">
      <c r="A59" s="636"/>
      <c r="B59" s="629">
        <v>7</v>
      </c>
      <c r="C59" s="629">
        <v>51</v>
      </c>
      <c r="D59" s="632">
        <v>1.5</v>
      </c>
      <c r="E59" s="629">
        <v>0.8</v>
      </c>
      <c r="F59" s="629" t="s">
        <v>168</v>
      </c>
      <c r="G59" s="629" t="s">
        <v>1346</v>
      </c>
      <c r="H59" s="450" t="s">
        <v>1322</v>
      </c>
      <c r="I59" s="629" t="s">
        <v>454</v>
      </c>
      <c r="J59" s="629" t="s">
        <v>455</v>
      </c>
      <c r="K59" s="631" t="s">
        <v>844</v>
      </c>
      <c r="L59" s="629" t="s">
        <v>1348</v>
      </c>
      <c r="M59" s="1254">
        <f t="shared" si="7"/>
        <v>4.58</v>
      </c>
      <c r="N59" s="1254"/>
      <c r="O59" s="1254">
        <v>0.64</v>
      </c>
      <c r="P59" s="1254"/>
      <c r="Q59" s="1254"/>
      <c r="R59" s="1255"/>
      <c r="S59" s="1255">
        <v>3.94</v>
      </c>
      <c r="T59" s="1256"/>
      <c r="U59" s="1256"/>
      <c r="V59" s="1256"/>
      <c r="W59" s="1256"/>
      <c r="X59" s="1256"/>
    </row>
    <row r="60" spans="1:24" ht="14.25">
      <c r="A60" s="636"/>
      <c r="B60" s="629">
        <v>8</v>
      </c>
      <c r="C60" s="629">
        <v>62</v>
      </c>
      <c r="D60" s="632">
        <v>20.1</v>
      </c>
      <c r="E60" s="629">
        <v>1</v>
      </c>
      <c r="F60" s="629" t="s">
        <v>168</v>
      </c>
      <c r="G60" s="629" t="s">
        <v>1346</v>
      </c>
      <c r="H60" s="450" t="s">
        <v>1322</v>
      </c>
      <c r="I60" s="629" t="s">
        <v>454</v>
      </c>
      <c r="J60" s="629" t="s">
        <v>455</v>
      </c>
      <c r="K60" s="631" t="s">
        <v>844</v>
      </c>
      <c r="L60" s="634" t="s">
        <v>1347</v>
      </c>
      <c r="M60" s="1254">
        <f t="shared" si="7"/>
        <v>5.72</v>
      </c>
      <c r="N60" s="1254"/>
      <c r="O60" s="1254"/>
      <c r="P60" s="1254">
        <v>0.8</v>
      </c>
      <c r="Q60" s="1254"/>
      <c r="R60" s="1255"/>
      <c r="S60" s="1255">
        <v>4.92</v>
      </c>
      <c r="T60" s="1256"/>
      <c r="U60" s="1256"/>
      <c r="V60" s="1256"/>
      <c r="W60" s="1256"/>
      <c r="X60" s="1256"/>
    </row>
    <row r="61" spans="1:24" ht="14.25">
      <c r="A61" s="636"/>
      <c r="B61" s="629"/>
      <c r="C61" s="629"/>
      <c r="D61" s="632"/>
      <c r="E61" s="629"/>
      <c r="F61" s="629"/>
      <c r="G61" s="629"/>
      <c r="H61" s="450"/>
      <c r="I61" s="629"/>
      <c r="J61" s="629"/>
      <c r="K61" s="736"/>
      <c r="L61" s="629"/>
      <c r="M61" s="1254"/>
      <c r="N61" s="1254"/>
      <c r="O61" s="1254"/>
      <c r="P61" s="1254"/>
      <c r="Q61" s="1254"/>
      <c r="R61" s="1254"/>
      <c r="S61" s="1255"/>
      <c r="T61" s="1256"/>
      <c r="U61" s="1256"/>
      <c r="V61" s="1256"/>
      <c r="W61" s="1256"/>
      <c r="X61" s="1256"/>
    </row>
    <row r="62" spans="1:24" ht="14.25">
      <c r="A62" s="636"/>
      <c r="B62" s="638"/>
      <c r="C62" s="638"/>
      <c r="D62" s="638"/>
      <c r="E62" s="638">
        <f>SUM(E53:E61)</f>
        <v>7</v>
      </c>
      <c r="F62" s="638"/>
      <c r="G62" s="638"/>
      <c r="H62" s="638"/>
      <c r="I62" s="638"/>
      <c r="J62" s="638"/>
      <c r="K62" s="638"/>
      <c r="L62" s="638"/>
      <c r="M62" s="1651">
        <f>SUM(M53:M61)</f>
        <v>37.54</v>
      </c>
      <c r="N62" s="1651">
        <f aca="true" t="shared" si="8" ref="N62:X62">SUM(N53:N61)</f>
        <v>0</v>
      </c>
      <c r="O62" s="1651">
        <f t="shared" si="8"/>
        <v>1.44</v>
      </c>
      <c r="P62" s="1651">
        <f t="shared" si="8"/>
        <v>2.88</v>
      </c>
      <c r="Q62" s="1651">
        <f>SUM(Q53:Q61)</f>
        <v>3.6</v>
      </c>
      <c r="R62" s="1651">
        <f t="shared" si="8"/>
        <v>0</v>
      </c>
      <c r="S62" s="1651">
        <f>SUM(S53:S61)</f>
        <v>29.620000000000005</v>
      </c>
      <c r="T62" s="1651">
        <f t="shared" si="8"/>
        <v>0</v>
      </c>
      <c r="U62" s="1651">
        <f t="shared" si="8"/>
        <v>0</v>
      </c>
      <c r="V62" s="1651">
        <f t="shared" si="8"/>
        <v>0</v>
      </c>
      <c r="W62" s="1651">
        <f t="shared" si="8"/>
        <v>0</v>
      </c>
      <c r="X62" s="1651">
        <f t="shared" si="8"/>
        <v>0</v>
      </c>
    </row>
    <row r="63" spans="1:24" ht="14.25">
      <c r="A63" s="2396" t="s">
        <v>462</v>
      </c>
      <c r="B63" s="2397"/>
      <c r="C63" s="2397"/>
      <c r="D63" s="2397"/>
      <c r="E63" s="2397"/>
      <c r="F63" s="2397"/>
      <c r="G63" s="2397"/>
      <c r="H63" s="2397"/>
      <c r="I63" s="2397"/>
      <c r="J63" s="2397"/>
      <c r="K63" s="2397"/>
      <c r="L63" s="2397"/>
      <c r="M63" s="2397"/>
      <c r="N63" s="2397"/>
      <c r="O63" s="2397"/>
      <c r="P63" s="2397"/>
      <c r="Q63" s="2397"/>
      <c r="R63" s="2397"/>
      <c r="S63" s="2397"/>
      <c r="T63" s="2397"/>
      <c r="U63" s="2397"/>
      <c r="V63" s="2397"/>
      <c r="W63" s="2397"/>
      <c r="X63" s="2398"/>
    </row>
    <row r="64" spans="1:24" ht="24">
      <c r="A64" s="636"/>
      <c r="B64" s="632">
        <v>1</v>
      </c>
      <c r="C64" s="632">
        <v>7</v>
      </c>
      <c r="D64" s="632">
        <v>16.2</v>
      </c>
      <c r="E64" s="632">
        <v>1</v>
      </c>
      <c r="F64" s="629" t="s">
        <v>313</v>
      </c>
      <c r="G64" s="629" t="s">
        <v>1349</v>
      </c>
      <c r="H64" s="450" t="s">
        <v>1322</v>
      </c>
      <c r="I64" s="450" t="s">
        <v>454</v>
      </c>
      <c r="J64" s="450" t="s">
        <v>455</v>
      </c>
      <c r="K64" s="737" t="s">
        <v>1350</v>
      </c>
      <c r="L64" s="629" t="s">
        <v>1351</v>
      </c>
      <c r="M64" s="1269">
        <f>SUM(N64:X64)</f>
        <v>5.699999999999999</v>
      </c>
      <c r="N64" s="1254"/>
      <c r="O64" s="1254"/>
      <c r="P64" s="1254">
        <v>0.6</v>
      </c>
      <c r="Q64" s="1254"/>
      <c r="R64" s="1254"/>
      <c r="S64" s="1255">
        <v>5.1</v>
      </c>
      <c r="T64" s="1270"/>
      <c r="U64" s="1270"/>
      <c r="V64" s="1270"/>
      <c r="W64" s="1270"/>
      <c r="X64" s="635"/>
    </row>
    <row r="65" spans="1:24" ht="24">
      <c r="A65" s="1267"/>
      <c r="B65" s="632">
        <v>2</v>
      </c>
      <c r="C65" s="632">
        <v>30</v>
      </c>
      <c r="D65" s="632">
        <v>3.3</v>
      </c>
      <c r="E65" s="632">
        <v>1</v>
      </c>
      <c r="F65" s="629" t="s">
        <v>313</v>
      </c>
      <c r="G65" s="629" t="s">
        <v>1352</v>
      </c>
      <c r="H65" s="450" t="s">
        <v>1322</v>
      </c>
      <c r="I65" s="450" t="s">
        <v>454</v>
      </c>
      <c r="J65" s="450" t="s">
        <v>455</v>
      </c>
      <c r="K65" s="737" t="s">
        <v>1350</v>
      </c>
      <c r="L65" s="629" t="s">
        <v>728</v>
      </c>
      <c r="M65" s="1269">
        <f>SUM(N65:X65)</f>
        <v>5.699999999999999</v>
      </c>
      <c r="N65" s="1254"/>
      <c r="O65" s="1254"/>
      <c r="P65" s="1254">
        <v>0.6</v>
      </c>
      <c r="Q65" s="1254"/>
      <c r="R65" s="1254"/>
      <c r="S65" s="1255">
        <v>5.1</v>
      </c>
      <c r="T65" s="1270"/>
      <c r="U65" s="1270"/>
      <c r="V65" s="1270"/>
      <c r="W65" s="1270"/>
      <c r="X65" s="635"/>
    </row>
    <row r="66" spans="1:24" ht="14.25">
      <c r="A66" s="1267" t="s">
        <v>249</v>
      </c>
      <c r="B66" s="638"/>
      <c r="C66" s="638"/>
      <c r="D66" s="638"/>
      <c r="E66" s="638">
        <f>SUM(E64:E65)</f>
        <v>2</v>
      </c>
      <c r="F66" s="638"/>
      <c r="G66" s="638"/>
      <c r="H66" s="450"/>
      <c r="I66" s="450"/>
      <c r="J66" s="450"/>
      <c r="K66" s="638"/>
      <c r="L66" s="638"/>
      <c r="M66" s="1654">
        <f aca="true" t="shared" si="9" ref="M66:X66">SUM(M64:M65)</f>
        <v>11.399999999999999</v>
      </c>
      <c r="N66" s="1655">
        <f t="shared" si="9"/>
        <v>0</v>
      </c>
      <c r="O66" s="1655">
        <f t="shared" si="9"/>
        <v>0</v>
      </c>
      <c r="P66" s="1655">
        <f t="shared" si="9"/>
        <v>1.2</v>
      </c>
      <c r="Q66" s="1655">
        <f t="shared" si="9"/>
        <v>0</v>
      </c>
      <c r="R66" s="1655">
        <f t="shared" si="9"/>
        <v>0</v>
      </c>
      <c r="S66" s="1655">
        <f t="shared" si="9"/>
        <v>10.2</v>
      </c>
      <c r="T66" s="1655">
        <f t="shared" si="9"/>
        <v>0</v>
      </c>
      <c r="U66" s="1655">
        <f t="shared" si="9"/>
        <v>0</v>
      </c>
      <c r="V66" s="1655">
        <f t="shared" si="9"/>
        <v>0</v>
      </c>
      <c r="W66" s="1655">
        <f t="shared" si="9"/>
        <v>0</v>
      </c>
      <c r="X66" s="1654">
        <f t="shared" si="9"/>
        <v>0</v>
      </c>
    </row>
    <row r="67" spans="1:24" ht="11.25" customHeight="1">
      <c r="A67" s="1656" t="s">
        <v>204</v>
      </c>
      <c r="B67" s="638"/>
      <c r="C67" s="638"/>
      <c r="D67" s="638"/>
      <c r="E67" s="638">
        <f>E19+E24+E27+E39+E43+E51+E62+E66</f>
        <v>27.3</v>
      </c>
      <c r="F67" s="638">
        <f>F19+F24+F39+F51+F62+F66</f>
        <v>0</v>
      </c>
      <c r="G67" s="638">
        <f>G19+G24+G39+G51+G62+G66</f>
        <v>0</v>
      </c>
      <c r="H67" s="638"/>
      <c r="I67" s="638"/>
      <c r="J67" s="638"/>
      <c r="K67" s="638">
        <f>K19+K24+K39+K51+K62+K66</f>
        <v>0</v>
      </c>
      <c r="L67" s="638">
        <f>L19+L24+L39+L51+L62+L66</f>
        <v>0</v>
      </c>
      <c r="M67" s="638">
        <f aca="true" t="shared" si="10" ref="M67:X67">M19+M24+M39+M51+M62+M66+M43</f>
        <v>151.42999999999998</v>
      </c>
      <c r="N67" s="1651">
        <f t="shared" si="10"/>
        <v>44.31999999999999</v>
      </c>
      <c r="O67" s="1651">
        <f t="shared" si="10"/>
        <v>3.4899999999999998</v>
      </c>
      <c r="P67" s="1651">
        <f t="shared" si="10"/>
        <v>4.08</v>
      </c>
      <c r="Q67" s="1651">
        <f t="shared" si="10"/>
        <v>29.2</v>
      </c>
      <c r="R67" s="1651">
        <f t="shared" si="10"/>
        <v>0</v>
      </c>
      <c r="S67" s="1651">
        <f t="shared" si="10"/>
        <v>65</v>
      </c>
      <c r="T67" s="1651">
        <f t="shared" si="10"/>
        <v>0</v>
      </c>
      <c r="U67" s="1651">
        <f t="shared" si="10"/>
        <v>0</v>
      </c>
      <c r="V67" s="1651">
        <f t="shared" si="10"/>
        <v>0</v>
      </c>
      <c r="W67" s="1651">
        <f t="shared" si="10"/>
        <v>5.34</v>
      </c>
      <c r="X67" s="638">
        <f t="shared" si="10"/>
        <v>0</v>
      </c>
    </row>
    <row r="68" spans="1:24" ht="14.25">
      <c r="A68" s="1656"/>
      <c r="B68" s="1271"/>
      <c r="C68" s="1271"/>
      <c r="D68" s="1271"/>
      <c r="E68" s="1271"/>
      <c r="F68" s="1271"/>
      <c r="G68" s="1271"/>
      <c r="H68" s="1271"/>
      <c r="I68" s="1271"/>
      <c r="J68" s="1271"/>
      <c r="K68" s="1271"/>
      <c r="L68" s="1271"/>
      <c r="M68" s="1271"/>
      <c r="N68" s="1271"/>
      <c r="O68" s="1271"/>
      <c r="P68" s="1271"/>
      <c r="Q68" s="1271"/>
      <c r="R68" s="1271"/>
      <c r="S68" s="1271"/>
      <c r="T68" s="1271"/>
      <c r="U68" s="1271"/>
      <c r="V68" s="1271"/>
      <c r="W68" s="1271"/>
      <c r="X68" s="1644"/>
    </row>
    <row r="69" spans="1:25" ht="20.25">
      <c r="A69" s="1648" t="s">
        <v>453</v>
      </c>
      <c r="B69" s="450">
        <v>1</v>
      </c>
      <c r="C69" s="629">
        <v>22</v>
      </c>
      <c r="D69" s="630" t="s">
        <v>990</v>
      </c>
      <c r="E69" s="629">
        <v>0.8</v>
      </c>
      <c r="F69" s="450" t="s">
        <v>198</v>
      </c>
      <c r="G69" s="450" t="s">
        <v>1341</v>
      </c>
      <c r="H69" s="450" t="s">
        <v>1322</v>
      </c>
      <c r="I69" s="450"/>
      <c r="J69" s="450"/>
      <c r="K69" s="450"/>
      <c r="L69" s="450"/>
      <c r="M69" s="450"/>
      <c r="N69" s="450"/>
      <c r="O69" s="450"/>
      <c r="P69" s="450"/>
      <c r="Q69" s="450">
        <f>800*E69/1000</f>
        <v>0.64</v>
      </c>
      <c r="R69" s="450"/>
      <c r="S69" s="451"/>
      <c r="T69" s="452"/>
      <c r="U69" s="452"/>
      <c r="V69" s="452"/>
      <c r="W69" s="452"/>
      <c r="X69" s="452"/>
      <c r="Y69">
        <v>800</v>
      </c>
    </row>
    <row r="70" spans="1:24" ht="14.25">
      <c r="A70" s="140" t="s">
        <v>463</v>
      </c>
      <c r="B70" s="450">
        <v>2</v>
      </c>
      <c r="C70" s="629">
        <v>22</v>
      </c>
      <c r="D70" s="630" t="s">
        <v>1161</v>
      </c>
      <c r="E70" s="629">
        <v>0.8</v>
      </c>
      <c r="F70" s="450" t="s">
        <v>198</v>
      </c>
      <c r="G70" s="450" t="s">
        <v>1341</v>
      </c>
      <c r="H70" s="450" t="s">
        <v>1322</v>
      </c>
      <c r="I70" s="450"/>
      <c r="J70" s="450"/>
      <c r="K70" s="450"/>
      <c r="L70" s="450"/>
      <c r="M70" s="450"/>
      <c r="N70" s="450"/>
      <c r="O70" s="450"/>
      <c r="P70" s="450"/>
      <c r="Q70" s="450">
        <f aca="true" t="shared" si="11" ref="Q70:Q76">800*E70/1000</f>
        <v>0.64</v>
      </c>
      <c r="R70" s="450"/>
      <c r="S70" s="451"/>
      <c r="T70" s="452"/>
      <c r="U70" s="452"/>
      <c r="V70" s="452"/>
      <c r="W70" s="452"/>
      <c r="X70" s="452"/>
    </row>
    <row r="71" spans="1:24" ht="14.25">
      <c r="A71" s="1657"/>
      <c r="B71" s="450">
        <v>3</v>
      </c>
      <c r="C71" s="629">
        <v>25</v>
      </c>
      <c r="D71" s="630" t="s">
        <v>1353</v>
      </c>
      <c r="E71" s="629">
        <v>1</v>
      </c>
      <c r="F71" s="450" t="s">
        <v>198</v>
      </c>
      <c r="G71" s="450" t="s">
        <v>1341</v>
      </c>
      <c r="H71" s="450" t="s">
        <v>1322</v>
      </c>
      <c r="I71" s="450"/>
      <c r="J71" s="450"/>
      <c r="K71" s="450"/>
      <c r="L71" s="450"/>
      <c r="M71" s="450"/>
      <c r="N71" s="450"/>
      <c r="O71" s="450"/>
      <c r="P71" s="450"/>
      <c r="Q71" s="450">
        <f t="shared" si="11"/>
        <v>0.8</v>
      </c>
      <c r="R71" s="450"/>
      <c r="S71" s="451"/>
      <c r="T71" s="452"/>
      <c r="U71" s="452"/>
      <c r="V71" s="452"/>
      <c r="W71" s="452"/>
      <c r="X71" s="452"/>
    </row>
    <row r="72" spans="1:24" ht="21.75" customHeight="1">
      <c r="A72" s="1648"/>
      <c r="B72" s="450">
        <v>4</v>
      </c>
      <c r="C72" s="629">
        <v>26</v>
      </c>
      <c r="D72" s="630" t="s">
        <v>893</v>
      </c>
      <c r="E72" s="629">
        <v>1</v>
      </c>
      <c r="F72" s="450" t="s">
        <v>198</v>
      </c>
      <c r="G72" s="450" t="s">
        <v>1341</v>
      </c>
      <c r="H72" s="450" t="s">
        <v>1322</v>
      </c>
      <c r="I72" s="450"/>
      <c r="J72" s="450"/>
      <c r="K72" s="450"/>
      <c r="L72" s="450"/>
      <c r="M72" s="450"/>
      <c r="N72" s="450"/>
      <c r="O72" s="450"/>
      <c r="P72" s="450"/>
      <c r="Q72" s="450">
        <f t="shared" si="11"/>
        <v>0.8</v>
      </c>
      <c r="R72" s="450"/>
      <c r="S72" s="451"/>
      <c r="T72" s="452"/>
      <c r="U72" s="452"/>
      <c r="V72" s="452"/>
      <c r="W72" s="452"/>
      <c r="X72" s="452"/>
    </row>
    <row r="73" spans="1:24" ht="15.75" customHeight="1">
      <c r="A73" s="140"/>
      <c r="B73" s="450">
        <v>5</v>
      </c>
      <c r="C73" s="629">
        <v>30</v>
      </c>
      <c r="D73" s="630" t="s">
        <v>1354</v>
      </c>
      <c r="E73" s="629">
        <v>0.9</v>
      </c>
      <c r="F73" s="450" t="s">
        <v>198</v>
      </c>
      <c r="G73" s="450" t="s">
        <v>1341</v>
      </c>
      <c r="H73" s="450" t="s">
        <v>1322</v>
      </c>
      <c r="I73" s="450"/>
      <c r="J73" s="450"/>
      <c r="K73" s="450"/>
      <c r="L73" s="450"/>
      <c r="M73" s="450"/>
      <c r="N73" s="450"/>
      <c r="O73" s="450"/>
      <c r="P73" s="450"/>
      <c r="Q73" s="450">
        <f t="shared" si="11"/>
        <v>0.72</v>
      </c>
      <c r="R73" s="450"/>
      <c r="S73" s="451"/>
      <c r="T73" s="452"/>
      <c r="U73" s="452"/>
      <c r="V73" s="452"/>
      <c r="W73" s="452"/>
      <c r="X73" s="452"/>
    </row>
    <row r="74" spans="1:24" ht="14.25">
      <c r="A74" s="1267"/>
      <c r="B74" s="450">
        <v>6</v>
      </c>
      <c r="C74" s="629">
        <v>31</v>
      </c>
      <c r="D74" s="630" t="s">
        <v>907</v>
      </c>
      <c r="E74" s="629">
        <v>0.4</v>
      </c>
      <c r="F74" s="450" t="s">
        <v>198</v>
      </c>
      <c r="G74" s="450" t="s">
        <v>1341</v>
      </c>
      <c r="H74" s="450" t="s">
        <v>1322</v>
      </c>
      <c r="I74" s="450"/>
      <c r="J74" s="450"/>
      <c r="K74" s="450"/>
      <c r="L74" s="450"/>
      <c r="M74" s="450"/>
      <c r="N74" s="450"/>
      <c r="O74" s="450"/>
      <c r="P74" s="450"/>
      <c r="Q74" s="450">
        <f t="shared" si="11"/>
        <v>0.32</v>
      </c>
      <c r="R74" s="450"/>
      <c r="S74" s="451"/>
      <c r="T74" s="452"/>
      <c r="U74" s="452"/>
      <c r="V74" s="452"/>
      <c r="W74" s="452"/>
      <c r="X74" s="452"/>
    </row>
    <row r="75" spans="1:24" ht="14.25">
      <c r="A75" s="1656"/>
      <c r="B75" s="450">
        <v>7</v>
      </c>
      <c r="C75" s="629">
        <v>33</v>
      </c>
      <c r="D75" s="630" t="s">
        <v>1355</v>
      </c>
      <c r="E75" s="629">
        <v>0.8</v>
      </c>
      <c r="F75" s="450" t="s">
        <v>198</v>
      </c>
      <c r="G75" s="450" t="s">
        <v>1341</v>
      </c>
      <c r="H75" s="450" t="s">
        <v>1322</v>
      </c>
      <c r="I75" s="450"/>
      <c r="J75" s="450"/>
      <c r="K75" s="450"/>
      <c r="L75" s="450"/>
      <c r="M75" s="450"/>
      <c r="N75" s="450"/>
      <c r="O75" s="450"/>
      <c r="P75" s="450"/>
      <c r="Q75" s="450">
        <f t="shared" si="11"/>
        <v>0.64</v>
      </c>
      <c r="R75" s="450"/>
      <c r="S75" s="451"/>
      <c r="T75" s="452"/>
      <c r="U75" s="452"/>
      <c r="V75" s="452"/>
      <c r="W75" s="452"/>
      <c r="X75" s="452"/>
    </row>
    <row r="76" spans="1:24" ht="12.75" customHeight="1">
      <c r="A76" s="1648"/>
      <c r="B76" s="450">
        <v>8</v>
      </c>
      <c r="C76" s="450">
        <v>42</v>
      </c>
      <c r="D76" s="450">
        <v>20</v>
      </c>
      <c r="E76" s="454">
        <v>1</v>
      </c>
      <c r="F76" s="450" t="s">
        <v>198</v>
      </c>
      <c r="G76" s="450" t="s">
        <v>1341</v>
      </c>
      <c r="H76" s="450" t="s">
        <v>1322</v>
      </c>
      <c r="I76" s="450"/>
      <c r="J76" s="450"/>
      <c r="K76" s="450"/>
      <c r="L76" s="450"/>
      <c r="M76" s="450"/>
      <c r="N76" s="450"/>
      <c r="O76" s="450"/>
      <c r="P76" s="450"/>
      <c r="Q76" s="450">
        <f t="shared" si="11"/>
        <v>0.8</v>
      </c>
      <c r="R76" s="450"/>
      <c r="S76" s="451"/>
      <c r="T76" s="452"/>
      <c r="U76" s="452"/>
      <c r="V76" s="452"/>
      <c r="W76" s="452"/>
      <c r="X76" s="452"/>
    </row>
    <row r="77" spans="1:24" ht="14.25">
      <c r="A77" s="1267" t="s">
        <v>249</v>
      </c>
      <c r="B77" s="450"/>
      <c r="C77" s="450"/>
      <c r="D77" s="450"/>
      <c r="E77" s="1658">
        <f>SUM(E69:E76)</f>
        <v>6.7</v>
      </c>
      <c r="F77" s="1658"/>
      <c r="G77" s="1658"/>
      <c r="H77" s="1658"/>
      <c r="I77" s="1658"/>
      <c r="J77" s="1658"/>
      <c r="K77" s="1658"/>
      <c r="L77" s="1658"/>
      <c r="M77" s="1658"/>
      <c r="N77" s="1658"/>
      <c r="O77" s="1658"/>
      <c r="P77" s="1658"/>
      <c r="Q77" s="1658">
        <f>SUM(Q69:Q76)</f>
        <v>5.359999999999999</v>
      </c>
      <c r="R77" s="450"/>
      <c r="S77" s="450"/>
      <c r="T77" s="450"/>
      <c r="U77" s="450"/>
      <c r="V77" s="450"/>
      <c r="W77" s="450"/>
      <c r="X77" s="450"/>
    </row>
    <row r="78" spans="1:24" ht="20.25">
      <c r="A78" s="1650" t="s">
        <v>456</v>
      </c>
      <c r="B78" s="450"/>
      <c r="C78" s="450"/>
      <c r="D78" s="450"/>
      <c r="E78" s="454"/>
      <c r="F78" s="450"/>
      <c r="G78" s="450"/>
      <c r="H78" s="450"/>
      <c r="I78" s="450"/>
      <c r="J78" s="450"/>
      <c r="K78" s="450"/>
      <c r="L78" s="450"/>
      <c r="M78" s="450"/>
      <c r="N78" s="450"/>
      <c r="O78" s="450"/>
      <c r="P78" s="450"/>
      <c r="Q78" s="450"/>
      <c r="R78" s="450"/>
      <c r="S78" s="451"/>
      <c r="T78" s="452"/>
      <c r="U78" s="452"/>
      <c r="V78" s="452"/>
      <c r="W78" s="452"/>
      <c r="X78" s="452"/>
    </row>
    <row r="79" spans="1:24" ht="14.25">
      <c r="A79" s="140" t="s">
        <v>463</v>
      </c>
      <c r="B79" s="450">
        <v>1</v>
      </c>
      <c r="C79" s="450">
        <v>6</v>
      </c>
      <c r="D79" s="450">
        <v>3.4</v>
      </c>
      <c r="E79" s="454">
        <v>1</v>
      </c>
      <c r="F79" s="450" t="s">
        <v>198</v>
      </c>
      <c r="G79" s="450" t="s">
        <v>1341</v>
      </c>
      <c r="H79" s="450" t="s">
        <v>1322</v>
      </c>
      <c r="I79" s="450"/>
      <c r="J79" s="450"/>
      <c r="K79" s="450"/>
      <c r="L79" s="450"/>
      <c r="M79" s="450"/>
      <c r="N79" s="450"/>
      <c r="O79" s="450"/>
      <c r="P79" s="450"/>
      <c r="Q79" s="450">
        <f>800*E79/1000</f>
        <v>0.8</v>
      </c>
      <c r="R79" s="450"/>
      <c r="S79" s="451"/>
      <c r="T79" s="452"/>
      <c r="U79" s="452"/>
      <c r="V79" s="452"/>
      <c r="W79" s="452"/>
      <c r="X79" s="452"/>
    </row>
    <row r="80" spans="1:24" ht="14.25">
      <c r="A80" s="140"/>
      <c r="B80" s="450">
        <v>2</v>
      </c>
      <c r="C80" s="450">
        <v>6</v>
      </c>
      <c r="D80" s="450">
        <v>3.5</v>
      </c>
      <c r="E80" s="454">
        <v>0.9</v>
      </c>
      <c r="F80" s="450" t="s">
        <v>198</v>
      </c>
      <c r="G80" s="450" t="s">
        <v>1341</v>
      </c>
      <c r="H80" s="450" t="s">
        <v>1322</v>
      </c>
      <c r="I80" s="450"/>
      <c r="J80" s="450"/>
      <c r="K80" s="450"/>
      <c r="L80" s="450"/>
      <c r="M80" s="450"/>
      <c r="N80" s="450"/>
      <c r="O80" s="450"/>
      <c r="P80" s="450"/>
      <c r="Q80" s="450">
        <f aca="true" t="shared" si="12" ref="Q80:Q86">800*E80/1000</f>
        <v>0.72</v>
      </c>
      <c r="R80" s="450"/>
      <c r="S80" s="451"/>
      <c r="T80" s="452"/>
      <c r="U80" s="452"/>
      <c r="V80" s="452"/>
      <c r="W80" s="452"/>
      <c r="X80" s="452"/>
    </row>
    <row r="81" spans="1:25" ht="14.25">
      <c r="A81" s="140"/>
      <c r="B81" s="450">
        <v>3</v>
      </c>
      <c r="C81" s="450">
        <v>7</v>
      </c>
      <c r="D81" s="450">
        <v>14.1</v>
      </c>
      <c r="E81" s="454">
        <v>1</v>
      </c>
      <c r="F81" s="450" t="s">
        <v>198</v>
      </c>
      <c r="G81" s="450" t="s">
        <v>1341</v>
      </c>
      <c r="H81" s="450" t="s">
        <v>1322</v>
      </c>
      <c r="I81" s="450"/>
      <c r="J81" s="450"/>
      <c r="K81" s="450"/>
      <c r="L81" s="450"/>
      <c r="M81" s="450"/>
      <c r="N81" s="450"/>
      <c r="O81" s="450"/>
      <c r="P81" s="450"/>
      <c r="Q81" s="450">
        <f t="shared" si="12"/>
        <v>0.8</v>
      </c>
      <c r="R81" s="450"/>
      <c r="S81" s="451"/>
      <c r="T81" s="452"/>
      <c r="U81" s="452"/>
      <c r="V81" s="452"/>
      <c r="W81" s="452"/>
      <c r="X81" s="452"/>
      <c r="Y81" s="1659"/>
    </row>
    <row r="82" spans="1:24" ht="15.75" customHeight="1">
      <c r="A82" s="140"/>
      <c r="B82" s="450">
        <v>4</v>
      </c>
      <c r="C82" s="450">
        <v>7</v>
      </c>
      <c r="D82" s="450">
        <v>7.3</v>
      </c>
      <c r="E82" s="454">
        <v>0.8</v>
      </c>
      <c r="F82" s="450" t="s">
        <v>198</v>
      </c>
      <c r="G82" s="450" t="s">
        <v>1341</v>
      </c>
      <c r="H82" s="450" t="s">
        <v>1322</v>
      </c>
      <c r="I82" s="450"/>
      <c r="J82" s="450"/>
      <c r="K82" s="450"/>
      <c r="L82" s="450"/>
      <c r="M82" s="450"/>
      <c r="N82" s="450"/>
      <c r="O82" s="450"/>
      <c r="P82" s="450"/>
      <c r="Q82" s="450">
        <f t="shared" si="12"/>
        <v>0.64</v>
      </c>
      <c r="R82" s="450"/>
      <c r="S82" s="451"/>
      <c r="T82" s="452"/>
      <c r="U82" s="452"/>
      <c r="V82" s="452"/>
      <c r="W82" s="452"/>
      <c r="X82" s="452"/>
    </row>
    <row r="83" spans="1:24" ht="15" customHeight="1">
      <c r="A83" s="140"/>
      <c r="B83" s="450">
        <v>5</v>
      </c>
      <c r="C83" s="450">
        <v>21</v>
      </c>
      <c r="D83" s="450">
        <v>10.1</v>
      </c>
      <c r="E83" s="454">
        <v>0.9</v>
      </c>
      <c r="F83" s="450" t="s">
        <v>198</v>
      </c>
      <c r="G83" s="450" t="s">
        <v>1356</v>
      </c>
      <c r="H83" s="450" t="s">
        <v>1322</v>
      </c>
      <c r="I83" s="450"/>
      <c r="J83" s="450"/>
      <c r="K83" s="450"/>
      <c r="L83" s="450"/>
      <c r="M83" s="450"/>
      <c r="N83" s="450"/>
      <c r="O83" s="450"/>
      <c r="P83" s="450"/>
      <c r="Q83" s="450">
        <f t="shared" si="12"/>
        <v>0.72</v>
      </c>
      <c r="R83" s="450"/>
      <c r="S83" s="451"/>
      <c r="T83" s="452"/>
      <c r="U83" s="452"/>
      <c r="V83" s="452"/>
      <c r="W83" s="452"/>
      <c r="X83" s="452"/>
    </row>
    <row r="84" spans="1:24" ht="14.25">
      <c r="A84" s="140"/>
      <c r="B84" s="450">
        <v>6</v>
      </c>
      <c r="C84" s="450">
        <v>21</v>
      </c>
      <c r="D84" s="450">
        <v>10.2</v>
      </c>
      <c r="E84" s="454">
        <v>0.9</v>
      </c>
      <c r="F84" s="450" t="s">
        <v>198</v>
      </c>
      <c r="G84" s="450" t="s">
        <v>1356</v>
      </c>
      <c r="H84" s="450" t="s">
        <v>1322</v>
      </c>
      <c r="I84" s="450"/>
      <c r="J84" s="450"/>
      <c r="K84" s="450"/>
      <c r="L84" s="450"/>
      <c r="M84" s="450"/>
      <c r="N84" s="450"/>
      <c r="O84" s="450"/>
      <c r="P84" s="450"/>
      <c r="Q84" s="450">
        <f t="shared" si="12"/>
        <v>0.72</v>
      </c>
      <c r="R84" s="450"/>
      <c r="S84" s="451"/>
      <c r="T84" s="452"/>
      <c r="U84" s="452"/>
      <c r="V84" s="452"/>
      <c r="W84" s="452"/>
      <c r="X84" s="452"/>
    </row>
    <row r="85" spans="1:24" ht="14.25">
      <c r="A85" s="140"/>
      <c r="B85" s="450">
        <v>7</v>
      </c>
      <c r="C85" s="450">
        <v>21</v>
      </c>
      <c r="D85" s="450">
        <v>10.3</v>
      </c>
      <c r="E85" s="454">
        <v>1</v>
      </c>
      <c r="F85" s="450" t="s">
        <v>198</v>
      </c>
      <c r="G85" s="450" t="s">
        <v>1356</v>
      </c>
      <c r="H85" s="450" t="s">
        <v>1322</v>
      </c>
      <c r="J85" s="450"/>
      <c r="K85" s="450"/>
      <c r="L85" s="450"/>
      <c r="M85" s="450"/>
      <c r="N85" s="450"/>
      <c r="O85" s="450"/>
      <c r="P85" s="450"/>
      <c r="Q85" s="450">
        <f t="shared" si="12"/>
        <v>0.8</v>
      </c>
      <c r="R85" s="450"/>
      <c r="S85" s="451"/>
      <c r="T85" s="452"/>
      <c r="U85" s="452"/>
      <c r="V85" s="452"/>
      <c r="W85" s="452"/>
      <c r="X85" s="452"/>
    </row>
    <row r="86" spans="1:24" ht="12.75" customHeight="1">
      <c r="A86" s="140"/>
      <c r="B86" s="450">
        <v>8</v>
      </c>
      <c r="C86" s="450">
        <v>44</v>
      </c>
      <c r="D86" s="450">
        <v>8.3</v>
      </c>
      <c r="E86" s="454">
        <v>0.7</v>
      </c>
      <c r="F86" s="450" t="s">
        <v>198</v>
      </c>
      <c r="G86" s="450" t="s">
        <v>1341</v>
      </c>
      <c r="H86" s="450" t="s">
        <v>1322</v>
      </c>
      <c r="I86" s="450"/>
      <c r="J86" s="450"/>
      <c r="K86" s="450"/>
      <c r="L86" s="450"/>
      <c r="M86" s="450"/>
      <c r="N86" s="450"/>
      <c r="O86" s="450"/>
      <c r="P86" s="450"/>
      <c r="Q86" s="450">
        <f t="shared" si="12"/>
        <v>0.56</v>
      </c>
      <c r="R86" s="450"/>
      <c r="S86" s="451"/>
      <c r="T86" s="452"/>
      <c r="U86" s="452"/>
      <c r="V86" s="452"/>
      <c r="W86" s="452"/>
      <c r="X86" s="452"/>
    </row>
    <row r="87" spans="1:24" ht="14.25">
      <c r="A87" s="140" t="s">
        <v>249</v>
      </c>
      <c r="B87" s="450"/>
      <c r="C87" s="450"/>
      <c r="D87" s="450"/>
      <c r="E87" s="1639">
        <f>SUM(E79:E86)</f>
        <v>7.200000000000001</v>
      </c>
      <c r="F87" s="1639"/>
      <c r="G87" s="1639"/>
      <c r="H87" s="1639"/>
      <c r="I87" s="1639"/>
      <c r="J87" s="1639"/>
      <c r="K87" s="1639"/>
      <c r="L87" s="1639"/>
      <c r="M87" s="1639"/>
      <c r="N87" s="1639"/>
      <c r="O87" s="1639"/>
      <c r="P87" s="1639"/>
      <c r="Q87" s="1639">
        <f>SUM(Q79:Q86)</f>
        <v>5.76</v>
      </c>
      <c r="R87" s="450"/>
      <c r="S87" s="451"/>
      <c r="T87" s="452"/>
      <c r="U87" s="452"/>
      <c r="V87" s="452"/>
      <c r="W87" s="452"/>
      <c r="X87" s="452"/>
    </row>
    <row r="88" spans="1:24" ht="14.25">
      <c r="A88" s="140" t="s">
        <v>1909</v>
      </c>
      <c r="B88" s="450"/>
      <c r="C88" s="450"/>
      <c r="D88" s="450"/>
      <c r="E88" s="450"/>
      <c r="F88" s="450"/>
      <c r="G88" s="450"/>
      <c r="H88" s="450"/>
      <c r="I88" s="450"/>
      <c r="J88" s="450"/>
      <c r="K88" s="450"/>
      <c r="L88" s="450"/>
      <c r="M88" s="450"/>
      <c r="N88" s="450"/>
      <c r="O88" s="450"/>
      <c r="P88" s="450"/>
      <c r="Q88" s="450"/>
      <c r="R88" s="450"/>
      <c r="S88" s="451"/>
      <c r="T88" s="452"/>
      <c r="U88" s="452"/>
      <c r="V88" s="452"/>
      <c r="W88" s="452"/>
      <c r="X88" s="452"/>
    </row>
    <row r="89" spans="1:24" ht="14.25">
      <c r="A89" s="639" t="s">
        <v>1910</v>
      </c>
      <c r="B89" s="450">
        <v>1</v>
      </c>
      <c r="C89" s="450">
        <v>9</v>
      </c>
      <c r="D89" s="450">
        <v>17.1</v>
      </c>
      <c r="E89" s="450">
        <v>1</v>
      </c>
      <c r="F89" s="450" t="s">
        <v>198</v>
      </c>
      <c r="G89" s="450" t="s">
        <v>1341</v>
      </c>
      <c r="H89" s="450" t="s">
        <v>1322</v>
      </c>
      <c r="I89" s="450"/>
      <c r="J89" s="450"/>
      <c r="K89" s="450"/>
      <c r="L89" s="450"/>
      <c r="M89" s="450"/>
      <c r="N89" s="450"/>
      <c r="O89" s="450"/>
      <c r="P89" s="450"/>
      <c r="Q89" s="450">
        <f>800*E89/1000</f>
        <v>0.8</v>
      </c>
      <c r="R89" s="450"/>
      <c r="S89" s="451"/>
      <c r="T89" s="452"/>
      <c r="U89" s="452"/>
      <c r="V89" s="452"/>
      <c r="W89" s="452"/>
      <c r="X89" s="452"/>
    </row>
    <row r="90" spans="1:24" ht="14.25">
      <c r="A90" s="639" t="s">
        <v>463</v>
      </c>
      <c r="B90" s="450">
        <v>2</v>
      </c>
      <c r="C90" s="450">
        <v>9</v>
      </c>
      <c r="D90" s="450">
        <v>17.2</v>
      </c>
      <c r="E90" s="450">
        <v>0.8</v>
      </c>
      <c r="F90" s="450" t="s">
        <v>198</v>
      </c>
      <c r="G90" s="450" t="s">
        <v>1341</v>
      </c>
      <c r="H90" s="450" t="s">
        <v>1322</v>
      </c>
      <c r="I90" s="450"/>
      <c r="J90" s="450"/>
      <c r="K90" s="450"/>
      <c r="L90" s="450"/>
      <c r="M90" s="450"/>
      <c r="N90" s="450"/>
      <c r="O90" s="450"/>
      <c r="P90" s="450"/>
      <c r="Q90" s="450">
        <f>800*E90/1000</f>
        <v>0.64</v>
      </c>
      <c r="R90" s="450"/>
      <c r="S90" s="451"/>
      <c r="T90" s="452"/>
      <c r="U90" s="452"/>
      <c r="V90" s="452"/>
      <c r="W90" s="452"/>
      <c r="X90" s="452"/>
    </row>
    <row r="91" spans="1:24" ht="14.25">
      <c r="A91" s="1660" t="s">
        <v>249</v>
      </c>
      <c r="B91" s="450"/>
      <c r="C91" s="450"/>
      <c r="D91" s="450"/>
      <c r="E91" s="450">
        <f>SUM(E89:E90)</f>
        <v>1.8</v>
      </c>
      <c r="F91" s="450"/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1639">
        <f>SUM(Q89:Q90)</f>
        <v>1.44</v>
      </c>
      <c r="R91" s="450"/>
      <c r="S91" s="451"/>
      <c r="T91" s="452"/>
      <c r="U91" s="452"/>
      <c r="V91" s="452"/>
      <c r="W91" s="452"/>
      <c r="X91" s="452"/>
    </row>
    <row r="92" spans="1:24" ht="14.25">
      <c r="A92" s="639"/>
      <c r="B92" s="450"/>
      <c r="C92" s="450"/>
      <c r="D92" s="450"/>
      <c r="E92" s="450"/>
      <c r="F92" s="450"/>
      <c r="G92" s="450"/>
      <c r="H92" s="450"/>
      <c r="I92" s="450"/>
      <c r="J92" s="450"/>
      <c r="K92" s="450"/>
      <c r="L92" s="450"/>
      <c r="M92" s="450"/>
      <c r="N92" s="450"/>
      <c r="O92" s="450"/>
      <c r="P92" s="450"/>
      <c r="Q92" s="450"/>
      <c r="R92" s="450"/>
      <c r="S92" s="451"/>
      <c r="T92" s="452"/>
      <c r="U92" s="452"/>
      <c r="V92" s="452"/>
      <c r="W92" s="452"/>
      <c r="X92" s="452"/>
    </row>
    <row r="93" spans="1:24" ht="14.25" customHeight="1">
      <c r="A93" s="1643" t="s">
        <v>729</v>
      </c>
      <c r="B93" s="450"/>
      <c r="C93" s="450"/>
      <c r="D93" s="450"/>
      <c r="E93" s="450"/>
      <c r="F93" s="450"/>
      <c r="G93" s="450"/>
      <c r="H93" s="450"/>
      <c r="I93" s="450"/>
      <c r="J93" s="450"/>
      <c r="K93" s="450"/>
      <c r="L93" s="450"/>
      <c r="M93" s="450"/>
      <c r="N93" s="450"/>
      <c r="O93" s="450"/>
      <c r="P93" s="450"/>
      <c r="Q93" s="450"/>
      <c r="R93" s="450"/>
      <c r="S93" s="451"/>
      <c r="T93" s="452"/>
      <c r="U93" s="452"/>
      <c r="V93" s="452"/>
      <c r="W93" s="452"/>
      <c r="X93" s="452"/>
    </row>
    <row r="94" spans="1:24" ht="14.25" customHeight="1">
      <c r="A94" s="140" t="s">
        <v>463</v>
      </c>
      <c r="B94" s="450">
        <v>1</v>
      </c>
      <c r="C94" s="450">
        <v>9</v>
      </c>
      <c r="D94" s="450" t="s">
        <v>1357</v>
      </c>
      <c r="E94" s="450">
        <v>0.8</v>
      </c>
      <c r="F94" s="450" t="s">
        <v>198</v>
      </c>
      <c r="G94" s="450" t="s">
        <v>1341</v>
      </c>
      <c r="H94" s="450" t="s">
        <v>1322</v>
      </c>
      <c r="I94" s="450"/>
      <c r="J94" s="450"/>
      <c r="K94" s="450"/>
      <c r="L94" s="450"/>
      <c r="M94" s="450"/>
      <c r="N94" s="450"/>
      <c r="O94" s="450"/>
      <c r="P94" s="450"/>
      <c r="Q94" s="450">
        <f aca="true" t="shared" si="13" ref="Q94:Q103">800*E94/1000</f>
        <v>0.64</v>
      </c>
      <c r="R94" s="450"/>
      <c r="S94" s="451"/>
      <c r="T94" s="452"/>
      <c r="U94" s="452"/>
      <c r="V94" s="452"/>
      <c r="W94" s="452"/>
      <c r="X94" s="452"/>
    </row>
    <row r="95" spans="1:24" ht="12.75" customHeight="1">
      <c r="A95" s="140"/>
      <c r="B95" s="450">
        <v>2</v>
      </c>
      <c r="C95" s="450">
        <v>9</v>
      </c>
      <c r="D95" s="450" t="s">
        <v>1358</v>
      </c>
      <c r="E95" s="450">
        <v>0.7</v>
      </c>
      <c r="F95" s="450" t="s">
        <v>198</v>
      </c>
      <c r="G95" s="450" t="s">
        <v>1341</v>
      </c>
      <c r="H95" s="450" t="s">
        <v>1322</v>
      </c>
      <c r="I95" s="450"/>
      <c r="J95" s="450"/>
      <c r="K95" s="450"/>
      <c r="L95" s="450"/>
      <c r="M95" s="450"/>
      <c r="N95" s="450"/>
      <c r="O95" s="450"/>
      <c r="P95" s="450"/>
      <c r="Q95" s="450">
        <f t="shared" si="13"/>
        <v>0.56</v>
      </c>
      <c r="R95" s="450"/>
      <c r="S95" s="451"/>
      <c r="T95" s="452"/>
      <c r="U95" s="452"/>
      <c r="V95" s="452"/>
      <c r="W95" s="452"/>
      <c r="X95" s="452"/>
    </row>
    <row r="96" spans="1:24" ht="14.25">
      <c r="A96" s="140"/>
      <c r="B96" s="450">
        <v>3</v>
      </c>
      <c r="C96" s="450">
        <v>9</v>
      </c>
      <c r="D96" s="450" t="s">
        <v>1359</v>
      </c>
      <c r="E96" s="450">
        <v>0.8</v>
      </c>
      <c r="F96" s="450" t="s">
        <v>198</v>
      </c>
      <c r="G96" s="450" t="s">
        <v>1341</v>
      </c>
      <c r="H96" s="450" t="s">
        <v>1322</v>
      </c>
      <c r="I96" s="450"/>
      <c r="J96" s="450"/>
      <c r="K96" s="450"/>
      <c r="L96" s="450"/>
      <c r="M96" s="450"/>
      <c r="N96" s="450"/>
      <c r="O96" s="450"/>
      <c r="P96" s="450"/>
      <c r="Q96" s="450">
        <f t="shared" si="13"/>
        <v>0.64</v>
      </c>
      <c r="R96" s="450"/>
      <c r="S96" s="451"/>
      <c r="T96" s="452"/>
      <c r="U96" s="452"/>
      <c r="V96" s="452"/>
      <c r="W96" s="452"/>
      <c r="X96" s="452"/>
    </row>
    <row r="97" spans="1:24" ht="14.25">
      <c r="A97" s="140"/>
      <c r="B97" s="450">
        <v>4</v>
      </c>
      <c r="C97" s="450">
        <v>10</v>
      </c>
      <c r="D97" s="450">
        <v>3.1</v>
      </c>
      <c r="E97" s="450">
        <v>1</v>
      </c>
      <c r="F97" s="450" t="s">
        <v>198</v>
      </c>
      <c r="G97" s="450" t="s">
        <v>1341</v>
      </c>
      <c r="H97" s="450" t="s">
        <v>1322</v>
      </c>
      <c r="I97" s="450"/>
      <c r="J97" s="450"/>
      <c r="K97" s="450"/>
      <c r="L97" s="450"/>
      <c r="M97" s="450"/>
      <c r="N97" s="450"/>
      <c r="O97" s="450"/>
      <c r="P97" s="450"/>
      <c r="Q97" s="450">
        <f t="shared" si="13"/>
        <v>0.8</v>
      </c>
      <c r="R97" s="450"/>
      <c r="S97" s="451"/>
      <c r="T97" s="452"/>
      <c r="U97" s="452"/>
      <c r="V97" s="452"/>
      <c r="W97" s="452"/>
      <c r="X97" s="452"/>
    </row>
    <row r="98" spans="1:24" ht="14.25">
      <c r="A98" s="140"/>
      <c r="B98" s="450">
        <v>5</v>
      </c>
      <c r="C98" s="450">
        <v>10</v>
      </c>
      <c r="D98" s="450">
        <v>3.2</v>
      </c>
      <c r="E98" s="450">
        <v>1</v>
      </c>
      <c r="F98" s="450" t="s">
        <v>198</v>
      </c>
      <c r="G98" s="450" t="s">
        <v>1341</v>
      </c>
      <c r="H98" s="450" t="s">
        <v>1322</v>
      </c>
      <c r="I98" s="450"/>
      <c r="J98" s="450"/>
      <c r="K98" s="450"/>
      <c r="L98" s="450"/>
      <c r="M98" s="450"/>
      <c r="N98" s="450"/>
      <c r="O98" s="450"/>
      <c r="P98" s="450"/>
      <c r="Q98" s="450">
        <f t="shared" si="13"/>
        <v>0.8</v>
      </c>
      <c r="R98" s="450"/>
      <c r="S98" s="451"/>
      <c r="T98" s="452"/>
      <c r="U98" s="452"/>
      <c r="V98" s="452"/>
      <c r="W98" s="452"/>
      <c r="X98" s="452"/>
    </row>
    <row r="99" spans="1:24" ht="14.25">
      <c r="A99" s="140"/>
      <c r="B99" s="450">
        <v>6</v>
      </c>
      <c r="C99" s="450">
        <v>12</v>
      </c>
      <c r="D99" s="450">
        <v>15</v>
      </c>
      <c r="E99" s="450">
        <v>0.7</v>
      </c>
      <c r="F99" s="450" t="s">
        <v>198</v>
      </c>
      <c r="G99" s="450" t="s">
        <v>1341</v>
      </c>
      <c r="H99" s="450" t="s">
        <v>1322</v>
      </c>
      <c r="I99" s="450"/>
      <c r="J99" s="450"/>
      <c r="K99" s="450"/>
      <c r="L99" s="450"/>
      <c r="M99" s="450"/>
      <c r="N99" s="450"/>
      <c r="O99" s="450"/>
      <c r="P99" s="450"/>
      <c r="Q99" s="450">
        <f t="shared" si="13"/>
        <v>0.56</v>
      </c>
      <c r="R99" s="450"/>
      <c r="S99" s="451"/>
      <c r="T99" s="452"/>
      <c r="U99" s="452"/>
      <c r="V99" s="452"/>
      <c r="W99" s="452"/>
      <c r="X99" s="452"/>
    </row>
    <row r="100" spans="1:24" ht="14.25">
      <c r="A100" s="140"/>
      <c r="B100" s="450">
        <v>7</v>
      </c>
      <c r="C100" s="450">
        <v>12</v>
      </c>
      <c r="D100" s="450">
        <v>15.8</v>
      </c>
      <c r="E100" s="450">
        <v>1</v>
      </c>
      <c r="F100" s="450" t="s">
        <v>198</v>
      </c>
      <c r="G100" s="450" t="s">
        <v>1341</v>
      </c>
      <c r="H100" s="450" t="s">
        <v>1322</v>
      </c>
      <c r="I100" s="450"/>
      <c r="J100" s="450"/>
      <c r="K100" s="450"/>
      <c r="L100" s="450"/>
      <c r="M100" s="450"/>
      <c r="N100" s="450"/>
      <c r="O100" s="450"/>
      <c r="P100" s="450"/>
      <c r="Q100" s="450">
        <f t="shared" si="13"/>
        <v>0.8</v>
      </c>
      <c r="R100" s="450"/>
      <c r="S100" s="451"/>
      <c r="T100" s="452"/>
      <c r="U100" s="452"/>
      <c r="V100" s="452"/>
      <c r="W100" s="452"/>
      <c r="X100" s="452"/>
    </row>
    <row r="101" spans="1:24" ht="12.75" customHeight="1">
      <c r="A101" s="140"/>
      <c r="B101" s="453">
        <v>8</v>
      </c>
      <c r="C101" s="453">
        <v>12</v>
      </c>
      <c r="D101" s="453">
        <v>15.9</v>
      </c>
      <c r="E101" s="453">
        <v>0.9</v>
      </c>
      <c r="F101" s="450" t="s">
        <v>198</v>
      </c>
      <c r="G101" s="450" t="s">
        <v>1341</v>
      </c>
      <c r="H101" s="450" t="s">
        <v>1322</v>
      </c>
      <c r="I101" s="450"/>
      <c r="J101" s="450"/>
      <c r="K101" s="450"/>
      <c r="L101" s="450"/>
      <c r="M101" s="450"/>
      <c r="N101" s="450"/>
      <c r="O101" s="450"/>
      <c r="P101" s="450"/>
      <c r="Q101" s="450">
        <f t="shared" si="13"/>
        <v>0.72</v>
      </c>
      <c r="R101" s="450"/>
      <c r="S101" s="451"/>
      <c r="T101" s="452"/>
      <c r="U101" s="452"/>
      <c r="V101" s="452"/>
      <c r="W101" s="452"/>
      <c r="X101" s="452"/>
    </row>
    <row r="102" spans="1:24" ht="12.75" customHeight="1">
      <c r="A102" s="140"/>
      <c r="B102" s="1240">
        <v>9</v>
      </c>
      <c r="C102" s="1240">
        <v>12</v>
      </c>
      <c r="D102" s="1240">
        <v>15.1</v>
      </c>
      <c r="E102" s="1240">
        <v>0.9</v>
      </c>
      <c r="F102" s="450" t="s">
        <v>198</v>
      </c>
      <c r="G102" s="450" t="s">
        <v>1341</v>
      </c>
      <c r="H102" s="450" t="s">
        <v>1322</v>
      </c>
      <c r="I102" s="455"/>
      <c r="J102" s="455"/>
      <c r="K102" s="455"/>
      <c r="L102" s="455"/>
      <c r="M102" s="455"/>
      <c r="N102" s="455"/>
      <c r="O102" s="455"/>
      <c r="P102" s="455"/>
      <c r="Q102" s="450">
        <f t="shared" si="13"/>
        <v>0.72</v>
      </c>
      <c r="R102" s="455"/>
      <c r="S102" s="455"/>
      <c r="T102" s="455"/>
      <c r="U102" s="455"/>
      <c r="V102" s="455"/>
      <c r="W102" s="455"/>
      <c r="X102" s="455"/>
    </row>
    <row r="103" spans="1:24" ht="14.25">
      <c r="A103" s="140"/>
      <c r="B103" s="455">
        <v>10</v>
      </c>
      <c r="C103" s="455">
        <v>33</v>
      </c>
      <c r="D103" s="455">
        <v>18.3</v>
      </c>
      <c r="E103" s="455">
        <v>1</v>
      </c>
      <c r="F103" s="450" t="s">
        <v>198</v>
      </c>
      <c r="G103" s="450" t="s">
        <v>1341</v>
      </c>
      <c r="H103" s="450" t="s">
        <v>1322</v>
      </c>
      <c r="I103" s="455"/>
      <c r="J103" s="455"/>
      <c r="K103" s="455"/>
      <c r="L103" s="455"/>
      <c r="M103" s="455"/>
      <c r="N103" s="455"/>
      <c r="O103" s="455"/>
      <c r="P103" s="455"/>
      <c r="Q103" s="450">
        <f t="shared" si="13"/>
        <v>0.8</v>
      </c>
      <c r="R103" s="455"/>
      <c r="S103" s="456"/>
      <c r="T103" s="457"/>
      <c r="U103" s="457"/>
      <c r="V103" s="457"/>
      <c r="W103" s="457"/>
      <c r="X103" s="457"/>
    </row>
    <row r="104" spans="1:24" ht="14.25">
      <c r="A104" s="140"/>
      <c r="B104" s="455"/>
      <c r="C104" s="455"/>
      <c r="D104" s="455"/>
      <c r="E104" s="455"/>
      <c r="F104" s="450"/>
      <c r="G104" s="450"/>
      <c r="H104" s="450"/>
      <c r="I104" s="455"/>
      <c r="J104" s="455"/>
      <c r="K104" s="455"/>
      <c r="L104" s="455"/>
      <c r="M104" s="455"/>
      <c r="N104" s="455"/>
      <c r="O104" s="455"/>
      <c r="P104" s="138"/>
      <c r="Q104" s="1661">
        <f>SUM(Q94:Q103)</f>
        <v>7.039999999999999</v>
      </c>
      <c r="R104" s="455"/>
      <c r="S104" s="456"/>
      <c r="T104" s="457"/>
      <c r="U104" s="457"/>
      <c r="V104" s="457"/>
      <c r="W104" s="457"/>
      <c r="X104" s="457"/>
    </row>
    <row r="105" spans="1:24" ht="12.75" customHeight="1">
      <c r="A105" s="1638" t="s">
        <v>249</v>
      </c>
      <c r="B105" s="455"/>
      <c r="C105" s="455"/>
      <c r="D105" s="455"/>
      <c r="E105" s="1661">
        <f>SUM(E94:E104)</f>
        <v>8.8</v>
      </c>
      <c r="F105" s="450"/>
      <c r="G105" s="450"/>
      <c r="H105" s="450"/>
      <c r="I105" s="455"/>
      <c r="J105" s="455"/>
      <c r="K105" s="455"/>
      <c r="L105" s="455"/>
      <c r="M105" s="455"/>
      <c r="N105" s="455"/>
      <c r="O105" s="455"/>
      <c r="P105" s="138"/>
      <c r="Q105" s="455"/>
      <c r="R105" s="455"/>
      <c r="S105" s="456"/>
      <c r="T105" s="457"/>
      <c r="U105" s="457"/>
      <c r="V105" s="457"/>
      <c r="W105" s="457"/>
      <c r="X105" s="457"/>
    </row>
    <row r="106" spans="1:24" ht="20.25">
      <c r="A106" s="456" t="s">
        <v>462</v>
      </c>
      <c r="B106" s="455"/>
      <c r="C106" s="455"/>
      <c r="D106" s="455"/>
      <c r="E106" s="455"/>
      <c r="F106" s="450"/>
      <c r="G106" s="450"/>
      <c r="H106" s="450"/>
      <c r="I106" s="455"/>
      <c r="J106" s="455"/>
      <c r="K106" s="455"/>
      <c r="L106" s="455"/>
      <c r="M106" s="455"/>
      <c r="N106" s="455"/>
      <c r="O106" s="455"/>
      <c r="P106" s="138"/>
      <c r="Q106" s="455"/>
      <c r="R106" s="455"/>
      <c r="S106" s="456"/>
      <c r="T106" s="457"/>
      <c r="U106" s="457"/>
      <c r="V106" s="457"/>
      <c r="W106" s="457"/>
      <c r="X106" s="457"/>
    </row>
    <row r="107" spans="1:24" ht="14.25">
      <c r="A107" s="141" t="s">
        <v>463</v>
      </c>
      <c r="B107" s="455">
        <v>1</v>
      </c>
      <c r="C107" s="455">
        <v>13</v>
      </c>
      <c r="D107" s="455">
        <v>3.4</v>
      </c>
      <c r="E107" s="455">
        <v>0.5</v>
      </c>
      <c r="F107" s="450" t="s">
        <v>198</v>
      </c>
      <c r="G107" s="450" t="s">
        <v>1341</v>
      </c>
      <c r="H107" s="450" t="s">
        <v>1322</v>
      </c>
      <c r="I107" s="455"/>
      <c r="J107" s="455"/>
      <c r="K107" s="455"/>
      <c r="L107" s="455"/>
      <c r="M107" s="455"/>
      <c r="N107" s="455"/>
      <c r="O107" s="455"/>
      <c r="P107" s="138"/>
      <c r="Q107" s="450">
        <f aca="true" t="shared" si="14" ref="Q107:Q125">800*E107/1000</f>
        <v>0.4</v>
      </c>
      <c r="R107" s="455"/>
      <c r="S107" s="456"/>
      <c r="T107" s="457"/>
      <c r="U107" s="457"/>
      <c r="V107" s="457"/>
      <c r="W107" s="457"/>
      <c r="X107" s="457"/>
    </row>
    <row r="108" spans="1:24" ht="15.75" customHeight="1">
      <c r="A108" s="140"/>
      <c r="B108" s="455">
        <v>2</v>
      </c>
      <c r="C108" s="455">
        <v>13</v>
      </c>
      <c r="D108" s="455">
        <v>3.5</v>
      </c>
      <c r="E108" s="455">
        <v>0.9</v>
      </c>
      <c r="F108" s="450" t="s">
        <v>198</v>
      </c>
      <c r="G108" s="450" t="s">
        <v>1341</v>
      </c>
      <c r="H108" s="450" t="s">
        <v>1322</v>
      </c>
      <c r="I108" s="455"/>
      <c r="J108" s="455"/>
      <c r="K108" s="455"/>
      <c r="L108" s="455"/>
      <c r="M108" s="455"/>
      <c r="N108" s="455"/>
      <c r="O108" s="455"/>
      <c r="P108" s="138"/>
      <c r="Q108" s="450">
        <f t="shared" si="14"/>
        <v>0.72</v>
      </c>
      <c r="R108" s="455"/>
      <c r="S108" s="456"/>
      <c r="T108" s="457"/>
      <c r="U108" s="457"/>
      <c r="V108" s="457"/>
      <c r="W108" s="457"/>
      <c r="X108" s="457"/>
    </row>
    <row r="109" spans="1:24" ht="14.25">
      <c r="A109" s="1638"/>
      <c r="B109" s="455">
        <v>3</v>
      </c>
      <c r="C109" s="455">
        <v>18</v>
      </c>
      <c r="D109" s="1272">
        <v>15.1</v>
      </c>
      <c r="E109" s="455">
        <v>0.8</v>
      </c>
      <c r="F109" s="450" t="s">
        <v>198</v>
      </c>
      <c r="G109" s="450" t="s">
        <v>1341</v>
      </c>
      <c r="H109" s="450" t="s">
        <v>1322</v>
      </c>
      <c r="I109" s="455"/>
      <c r="J109" s="455"/>
      <c r="K109" s="455"/>
      <c r="L109" s="455"/>
      <c r="M109" s="455"/>
      <c r="N109" s="455"/>
      <c r="O109" s="455"/>
      <c r="P109" s="138"/>
      <c r="Q109" s="450">
        <f t="shared" si="14"/>
        <v>0.64</v>
      </c>
      <c r="R109" s="455"/>
      <c r="S109" s="456"/>
      <c r="T109" s="457"/>
      <c r="U109" s="457"/>
      <c r="V109" s="457"/>
      <c r="W109" s="457"/>
      <c r="X109" s="457"/>
    </row>
    <row r="110" spans="1:24" ht="14.25">
      <c r="A110" s="456"/>
      <c r="B110" s="455">
        <v>4</v>
      </c>
      <c r="C110" s="455">
        <v>18</v>
      </c>
      <c r="D110" s="455">
        <v>15.11</v>
      </c>
      <c r="E110" s="455">
        <v>1</v>
      </c>
      <c r="F110" s="450" t="s">
        <v>198</v>
      </c>
      <c r="G110" s="450" t="s">
        <v>1341</v>
      </c>
      <c r="H110" s="450" t="s">
        <v>1322</v>
      </c>
      <c r="I110" s="455"/>
      <c r="J110" s="455"/>
      <c r="K110" s="455"/>
      <c r="L110" s="455"/>
      <c r="M110" s="455"/>
      <c r="N110" s="455"/>
      <c r="O110" s="455"/>
      <c r="P110" s="138"/>
      <c r="Q110" s="450">
        <f t="shared" si="14"/>
        <v>0.8</v>
      </c>
      <c r="R110" s="455"/>
      <c r="S110" s="456"/>
      <c r="T110" s="457"/>
      <c r="U110" s="457"/>
      <c r="V110" s="457"/>
      <c r="W110" s="457"/>
      <c r="X110" s="457"/>
    </row>
    <row r="111" spans="1:24" ht="14.25">
      <c r="A111" s="141"/>
      <c r="B111" s="455">
        <v>5</v>
      </c>
      <c r="C111" s="455">
        <v>19</v>
      </c>
      <c r="D111" s="455">
        <v>7.1</v>
      </c>
      <c r="E111" s="455">
        <v>0.9</v>
      </c>
      <c r="F111" s="450" t="s">
        <v>198</v>
      </c>
      <c r="G111" s="450" t="s">
        <v>1341</v>
      </c>
      <c r="H111" s="450" t="s">
        <v>1322</v>
      </c>
      <c r="I111" s="455"/>
      <c r="J111" s="455"/>
      <c r="K111" s="455"/>
      <c r="L111" s="455"/>
      <c r="M111" s="455"/>
      <c r="N111" s="455"/>
      <c r="O111" s="455"/>
      <c r="P111" s="138"/>
      <c r="Q111" s="450">
        <f t="shared" si="14"/>
        <v>0.72</v>
      </c>
      <c r="R111" s="455"/>
      <c r="S111" s="456"/>
      <c r="T111" s="457"/>
      <c r="U111" s="457"/>
      <c r="V111" s="457"/>
      <c r="W111" s="457"/>
      <c r="X111" s="457"/>
    </row>
    <row r="112" spans="1:24" ht="14.25">
      <c r="A112" s="141"/>
      <c r="B112" s="455">
        <v>6</v>
      </c>
      <c r="C112" s="455">
        <v>19</v>
      </c>
      <c r="D112" s="455">
        <v>7.2</v>
      </c>
      <c r="E112" s="455">
        <v>0.9</v>
      </c>
      <c r="F112" s="450" t="s">
        <v>198</v>
      </c>
      <c r="G112" s="450" t="s">
        <v>1341</v>
      </c>
      <c r="H112" s="450" t="s">
        <v>1322</v>
      </c>
      <c r="I112" s="455"/>
      <c r="J112" s="455"/>
      <c r="K112" s="455"/>
      <c r="L112" s="455"/>
      <c r="M112" s="455"/>
      <c r="N112" s="455"/>
      <c r="O112" s="455"/>
      <c r="P112" s="138"/>
      <c r="Q112" s="450">
        <f t="shared" si="14"/>
        <v>0.72</v>
      </c>
      <c r="R112" s="455"/>
      <c r="S112" s="456"/>
      <c r="T112" s="457"/>
      <c r="U112" s="457"/>
      <c r="V112" s="457"/>
      <c r="W112" s="457"/>
      <c r="X112" s="457"/>
    </row>
    <row r="113" spans="1:24" ht="14.25">
      <c r="A113" s="141"/>
      <c r="B113" s="455">
        <v>7</v>
      </c>
      <c r="C113" s="455">
        <v>19</v>
      </c>
      <c r="D113" s="455">
        <v>7.3</v>
      </c>
      <c r="E113" s="455">
        <v>0.9</v>
      </c>
      <c r="F113" s="450" t="s">
        <v>198</v>
      </c>
      <c r="G113" s="450" t="s">
        <v>1341</v>
      </c>
      <c r="H113" s="450" t="s">
        <v>1322</v>
      </c>
      <c r="I113" s="455"/>
      <c r="J113" s="455"/>
      <c r="K113" s="455"/>
      <c r="L113" s="455"/>
      <c r="M113" s="455"/>
      <c r="N113" s="455"/>
      <c r="O113" s="455"/>
      <c r="P113" s="138"/>
      <c r="Q113" s="450">
        <f t="shared" si="14"/>
        <v>0.72</v>
      </c>
      <c r="R113" s="455"/>
      <c r="S113" s="456"/>
      <c r="T113" s="457"/>
      <c r="U113" s="457"/>
      <c r="V113" s="457"/>
      <c r="W113" s="457"/>
      <c r="X113" s="457"/>
    </row>
    <row r="114" spans="1:24" ht="14.25">
      <c r="A114" s="141"/>
      <c r="B114" s="455">
        <v>8</v>
      </c>
      <c r="C114" s="455">
        <v>19</v>
      </c>
      <c r="D114" s="455">
        <v>7.4</v>
      </c>
      <c r="E114" s="455">
        <v>0.9</v>
      </c>
      <c r="F114" s="450" t="s">
        <v>198</v>
      </c>
      <c r="G114" s="450" t="s">
        <v>1341</v>
      </c>
      <c r="H114" s="450" t="s">
        <v>1322</v>
      </c>
      <c r="I114" s="455"/>
      <c r="J114" s="455"/>
      <c r="K114" s="455"/>
      <c r="L114" s="455"/>
      <c r="M114" s="455"/>
      <c r="N114" s="455"/>
      <c r="O114" s="455"/>
      <c r="P114" s="138"/>
      <c r="Q114" s="450">
        <f t="shared" si="14"/>
        <v>0.72</v>
      </c>
      <c r="R114" s="455"/>
      <c r="S114" s="456"/>
      <c r="T114" s="457"/>
      <c r="U114" s="457"/>
      <c r="V114" s="457"/>
      <c r="W114" s="457"/>
      <c r="X114" s="457"/>
    </row>
    <row r="115" spans="1:24" ht="14.25">
      <c r="A115" s="141"/>
      <c r="B115" s="455">
        <v>9</v>
      </c>
      <c r="C115" s="455">
        <v>19</v>
      </c>
      <c r="D115" s="455">
        <v>7.5</v>
      </c>
      <c r="E115" s="455">
        <v>0.9</v>
      </c>
      <c r="F115" s="450" t="s">
        <v>198</v>
      </c>
      <c r="G115" s="450" t="s">
        <v>1341</v>
      </c>
      <c r="H115" s="450" t="s">
        <v>1322</v>
      </c>
      <c r="I115" s="455"/>
      <c r="J115" s="455"/>
      <c r="K115" s="455"/>
      <c r="L115" s="455"/>
      <c r="M115" s="455"/>
      <c r="N115" s="455"/>
      <c r="O115" s="455"/>
      <c r="P115" s="138"/>
      <c r="Q115" s="450">
        <f t="shared" si="14"/>
        <v>0.72</v>
      </c>
      <c r="R115" s="455"/>
      <c r="S115" s="456"/>
      <c r="T115" s="457"/>
      <c r="U115" s="457"/>
      <c r="V115" s="457"/>
      <c r="W115" s="457"/>
      <c r="X115" s="457"/>
    </row>
    <row r="116" spans="1:24" ht="14.25">
      <c r="A116" s="141"/>
      <c r="B116" s="455">
        <v>10</v>
      </c>
      <c r="C116" s="455">
        <v>20</v>
      </c>
      <c r="D116" s="455">
        <v>12.5</v>
      </c>
      <c r="E116" s="455">
        <v>1</v>
      </c>
      <c r="F116" s="450" t="s">
        <v>198</v>
      </c>
      <c r="G116" s="450" t="s">
        <v>1341</v>
      </c>
      <c r="H116" s="450" t="s">
        <v>1322</v>
      </c>
      <c r="I116" s="455"/>
      <c r="J116" s="455"/>
      <c r="K116" s="455"/>
      <c r="L116" s="455"/>
      <c r="M116" s="455"/>
      <c r="N116" s="455"/>
      <c r="O116" s="455"/>
      <c r="P116" s="138"/>
      <c r="Q116" s="450">
        <f t="shared" si="14"/>
        <v>0.8</v>
      </c>
      <c r="R116" s="455"/>
      <c r="S116" s="456"/>
      <c r="T116" s="457"/>
      <c r="U116" s="457"/>
      <c r="V116" s="457"/>
      <c r="W116" s="457"/>
      <c r="X116" s="457"/>
    </row>
    <row r="117" spans="1:24" ht="14.25">
      <c r="A117" s="141"/>
      <c r="B117" s="455">
        <v>11</v>
      </c>
      <c r="C117" s="455">
        <v>20</v>
      </c>
      <c r="D117" s="455">
        <v>12.6</v>
      </c>
      <c r="E117" s="455">
        <v>1</v>
      </c>
      <c r="F117" s="450" t="s">
        <v>198</v>
      </c>
      <c r="G117" s="450" t="s">
        <v>1341</v>
      </c>
      <c r="H117" s="450" t="s">
        <v>1322</v>
      </c>
      <c r="I117" s="455"/>
      <c r="J117" s="455"/>
      <c r="K117" s="455"/>
      <c r="L117" s="455"/>
      <c r="M117" s="455"/>
      <c r="N117" s="455"/>
      <c r="O117" s="455"/>
      <c r="P117" s="138"/>
      <c r="Q117" s="450">
        <f t="shared" si="14"/>
        <v>0.8</v>
      </c>
      <c r="R117" s="455"/>
      <c r="S117" s="456"/>
      <c r="T117" s="457"/>
      <c r="U117" s="457"/>
      <c r="V117" s="457"/>
      <c r="W117" s="457"/>
      <c r="X117" s="457"/>
    </row>
    <row r="118" spans="1:24" ht="14.25">
      <c r="A118" s="141"/>
      <c r="B118" s="455">
        <v>12</v>
      </c>
      <c r="C118" s="455">
        <v>28</v>
      </c>
      <c r="D118" s="455">
        <v>2.1</v>
      </c>
      <c r="E118" s="455">
        <v>1</v>
      </c>
      <c r="F118" s="450" t="s">
        <v>198</v>
      </c>
      <c r="G118" s="450" t="s">
        <v>1356</v>
      </c>
      <c r="H118" s="450" t="s">
        <v>1322</v>
      </c>
      <c r="I118" s="455"/>
      <c r="J118" s="455"/>
      <c r="K118" s="455"/>
      <c r="L118" s="455"/>
      <c r="M118" s="455"/>
      <c r="N118" s="455"/>
      <c r="O118" s="455"/>
      <c r="P118" s="138"/>
      <c r="Q118" s="450">
        <f t="shared" si="14"/>
        <v>0.8</v>
      </c>
      <c r="R118" s="455"/>
      <c r="S118" s="456"/>
      <c r="T118" s="457"/>
      <c r="U118" s="457"/>
      <c r="V118" s="457"/>
      <c r="W118" s="457"/>
      <c r="X118" s="457"/>
    </row>
    <row r="119" spans="1:24" ht="14.25">
      <c r="A119" s="141"/>
      <c r="B119" s="455">
        <v>13</v>
      </c>
      <c r="C119" s="455">
        <v>28</v>
      </c>
      <c r="D119" s="455">
        <v>2.2</v>
      </c>
      <c r="E119" s="455">
        <v>1</v>
      </c>
      <c r="F119" s="450" t="s">
        <v>198</v>
      </c>
      <c r="G119" s="450" t="s">
        <v>1356</v>
      </c>
      <c r="H119" s="450" t="s">
        <v>1322</v>
      </c>
      <c r="I119" s="455"/>
      <c r="J119" s="455"/>
      <c r="K119" s="455"/>
      <c r="L119" s="455"/>
      <c r="M119" s="455"/>
      <c r="N119" s="455"/>
      <c r="O119" s="455"/>
      <c r="P119" s="138"/>
      <c r="Q119" s="450">
        <f t="shared" si="14"/>
        <v>0.8</v>
      </c>
      <c r="R119" s="455"/>
      <c r="S119" s="456"/>
      <c r="T119" s="457"/>
      <c r="U119" s="457"/>
      <c r="V119" s="457"/>
      <c r="W119" s="457"/>
      <c r="X119" s="457"/>
    </row>
    <row r="120" spans="1:24" ht="14.25">
      <c r="A120" s="141"/>
      <c r="B120" s="455">
        <v>14</v>
      </c>
      <c r="C120" s="455">
        <v>28</v>
      </c>
      <c r="D120" s="455">
        <v>2.3</v>
      </c>
      <c r="E120" s="455">
        <v>1</v>
      </c>
      <c r="F120" s="450" t="s">
        <v>198</v>
      </c>
      <c r="G120" s="450" t="s">
        <v>1356</v>
      </c>
      <c r="H120" s="450" t="s">
        <v>1322</v>
      </c>
      <c r="I120" s="455"/>
      <c r="J120" s="455"/>
      <c r="K120" s="455"/>
      <c r="L120" s="455"/>
      <c r="M120" s="455"/>
      <c r="N120" s="455"/>
      <c r="O120" s="455"/>
      <c r="P120" s="138"/>
      <c r="Q120" s="450">
        <f t="shared" si="14"/>
        <v>0.8</v>
      </c>
      <c r="R120" s="455"/>
      <c r="S120" s="456"/>
      <c r="T120" s="457"/>
      <c r="U120" s="457"/>
      <c r="V120" s="457"/>
      <c r="W120" s="457"/>
      <c r="X120" s="457"/>
    </row>
    <row r="121" spans="1:24" ht="14.25">
      <c r="A121" s="141"/>
      <c r="B121" s="455">
        <v>15</v>
      </c>
      <c r="C121" s="455">
        <v>28</v>
      </c>
      <c r="D121" s="455">
        <v>3.1</v>
      </c>
      <c r="E121" s="455">
        <v>1</v>
      </c>
      <c r="F121" s="450" t="s">
        <v>198</v>
      </c>
      <c r="G121" s="450" t="s">
        <v>1341</v>
      </c>
      <c r="H121" s="450" t="s">
        <v>1322</v>
      </c>
      <c r="I121" s="455"/>
      <c r="J121" s="455"/>
      <c r="K121" s="455"/>
      <c r="L121" s="455"/>
      <c r="M121" s="455"/>
      <c r="N121" s="455"/>
      <c r="O121" s="455"/>
      <c r="P121" s="138"/>
      <c r="Q121" s="450">
        <f t="shared" si="14"/>
        <v>0.8</v>
      </c>
      <c r="R121" s="455"/>
      <c r="S121" s="456"/>
      <c r="T121" s="457"/>
      <c r="U121" s="457"/>
      <c r="V121" s="457"/>
      <c r="W121" s="457"/>
      <c r="X121" s="457"/>
    </row>
    <row r="122" spans="1:24" ht="12.75" customHeight="1">
      <c r="A122" s="141"/>
      <c r="B122" s="455">
        <v>16</v>
      </c>
      <c r="C122" s="455">
        <v>28</v>
      </c>
      <c r="D122" s="455">
        <v>3.2</v>
      </c>
      <c r="E122" s="455">
        <v>1</v>
      </c>
      <c r="F122" s="450" t="s">
        <v>198</v>
      </c>
      <c r="G122" s="450" t="s">
        <v>1341</v>
      </c>
      <c r="H122" s="450" t="s">
        <v>1322</v>
      </c>
      <c r="I122" s="455"/>
      <c r="J122" s="455"/>
      <c r="K122" s="455"/>
      <c r="L122" s="455"/>
      <c r="M122" s="455"/>
      <c r="N122" s="455"/>
      <c r="O122" s="455"/>
      <c r="P122" s="138"/>
      <c r="Q122" s="450">
        <f t="shared" si="14"/>
        <v>0.8</v>
      </c>
      <c r="R122" s="455"/>
      <c r="S122" s="456"/>
      <c r="T122" s="457"/>
      <c r="U122" s="457"/>
      <c r="V122" s="457"/>
      <c r="W122" s="457"/>
      <c r="X122" s="457"/>
    </row>
    <row r="123" spans="1:24" ht="14.25">
      <c r="A123" s="141"/>
      <c r="B123" s="455">
        <v>17</v>
      </c>
      <c r="C123" s="455">
        <v>36</v>
      </c>
      <c r="D123" s="455" t="s">
        <v>1360</v>
      </c>
      <c r="E123" s="455">
        <v>1</v>
      </c>
      <c r="F123" s="450" t="s">
        <v>198</v>
      </c>
      <c r="G123" s="450" t="s">
        <v>1341</v>
      </c>
      <c r="H123" s="450" t="s">
        <v>1322</v>
      </c>
      <c r="I123" s="455"/>
      <c r="J123" s="455"/>
      <c r="K123" s="455"/>
      <c r="L123" s="455"/>
      <c r="M123" s="455"/>
      <c r="N123" s="455"/>
      <c r="O123" s="455"/>
      <c r="P123" s="138"/>
      <c r="Q123" s="450">
        <f t="shared" si="14"/>
        <v>0.8</v>
      </c>
      <c r="R123" s="455"/>
      <c r="S123" s="456"/>
      <c r="T123" s="457"/>
      <c r="U123" s="457"/>
      <c r="V123" s="457"/>
      <c r="W123" s="457"/>
      <c r="X123" s="457"/>
    </row>
    <row r="124" spans="1:24" ht="14.25">
      <c r="A124" s="141"/>
      <c r="B124" s="455">
        <v>18</v>
      </c>
      <c r="C124" s="455">
        <v>50</v>
      </c>
      <c r="D124" s="455">
        <v>5.2</v>
      </c>
      <c r="E124" s="455">
        <v>0.9</v>
      </c>
      <c r="F124" s="450" t="s">
        <v>198</v>
      </c>
      <c r="G124" s="450" t="s">
        <v>1356</v>
      </c>
      <c r="H124" s="450" t="s">
        <v>1322</v>
      </c>
      <c r="I124" s="455"/>
      <c r="J124" s="455"/>
      <c r="K124" s="455"/>
      <c r="L124" s="455"/>
      <c r="M124" s="455"/>
      <c r="N124" s="455"/>
      <c r="O124" s="455"/>
      <c r="P124" s="138"/>
      <c r="Q124" s="450">
        <f t="shared" si="14"/>
        <v>0.72</v>
      </c>
      <c r="R124" s="455"/>
      <c r="S124" s="456"/>
      <c r="T124" s="457"/>
      <c r="U124" s="457"/>
      <c r="V124" s="457"/>
      <c r="W124" s="457"/>
      <c r="X124" s="457"/>
    </row>
    <row r="125" spans="1:24" ht="14.25">
      <c r="A125" s="141"/>
      <c r="B125" s="455">
        <v>19</v>
      </c>
      <c r="C125" s="455">
        <v>50</v>
      </c>
      <c r="D125" s="455">
        <v>5.3</v>
      </c>
      <c r="E125" s="455">
        <v>0.9</v>
      </c>
      <c r="F125" s="450" t="s">
        <v>198</v>
      </c>
      <c r="G125" s="450" t="s">
        <v>1356</v>
      </c>
      <c r="H125" s="450" t="s">
        <v>1322</v>
      </c>
      <c r="I125" s="455"/>
      <c r="J125" s="455"/>
      <c r="K125" s="455"/>
      <c r="L125" s="455"/>
      <c r="M125" s="455"/>
      <c r="N125" s="455"/>
      <c r="O125" s="455"/>
      <c r="P125" s="138"/>
      <c r="Q125" s="450">
        <f t="shared" si="14"/>
        <v>0.72</v>
      </c>
      <c r="R125" s="455"/>
      <c r="S125" s="456"/>
      <c r="T125" s="457"/>
      <c r="U125" s="457"/>
      <c r="V125" s="457"/>
      <c r="W125" s="457"/>
      <c r="X125" s="457"/>
    </row>
    <row r="126" spans="1:24" ht="14.25">
      <c r="A126" s="1638" t="s">
        <v>249</v>
      </c>
      <c r="B126" s="455"/>
      <c r="C126" s="455"/>
      <c r="D126" s="455"/>
      <c r="E126" s="1662">
        <f>SUM(E107:E125)</f>
        <v>17.5</v>
      </c>
      <c r="F126" s="455"/>
      <c r="G126" s="455"/>
      <c r="H126" s="450"/>
      <c r="I126" s="455"/>
      <c r="J126" s="455"/>
      <c r="K126" s="455"/>
      <c r="L126" s="455"/>
      <c r="M126" s="455"/>
      <c r="N126" s="455"/>
      <c r="O126" s="455"/>
      <c r="P126" s="142"/>
      <c r="Q126" s="1661">
        <f>SUM(Q107:Q125)</f>
        <v>14.000000000000004</v>
      </c>
      <c r="R126" s="455"/>
      <c r="S126" s="456"/>
      <c r="T126" s="457"/>
      <c r="U126" s="457"/>
      <c r="V126" s="457"/>
      <c r="W126" s="457"/>
      <c r="X126" s="457"/>
    </row>
    <row r="127" spans="1:24" ht="14.25">
      <c r="A127" s="141" t="s">
        <v>1911</v>
      </c>
      <c r="B127" s="138"/>
      <c r="C127" s="138"/>
      <c r="D127" s="138"/>
      <c r="E127" s="143">
        <f>E77+E87+E126+E105+E91</f>
        <v>42</v>
      </c>
      <c r="F127" s="138"/>
      <c r="G127" s="138"/>
      <c r="H127" s="455"/>
      <c r="I127" s="138"/>
      <c r="J127" s="138"/>
      <c r="K127" s="138"/>
      <c r="L127" s="138"/>
      <c r="M127" s="138"/>
      <c r="N127" s="138"/>
      <c r="O127" s="138"/>
      <c r="P127" s="142"/>
      <c r="Q127" s="143">
        <f>Q77+Q87+Q126+Q105+Q91</f>
        <v>26.560000000000006</v>
      </c>
      <c r="R127" s="138"/>
      <c r="S127" s="139"/>
      <c r="T127" s="144"/>
      <c r="U127" s="144"/>
      <c r="V127" s="144"/>
      <c r="W127" s="144"/>
      <c r="X127" s="144"/>
    </row>
    <row r="128" spans="1:24" ht="14.25">
      <c r="A128" s="141" t="s">
        <v>1912</v>
      </c>
      <c r="B128" s="143"/>
      <c r="C128" s="143"/>
      <c r="D128" s="143"/>
      <c r="E128" s="143">
        <f>E67</f>
        <v>27.3</v>
      </c>
      <c r="F128" s="143">
        <f>F67</f>
        <v>0</v>
      </c>
      <c r="G128" s="143">
        <f>G67</f>
        <v>0</v>
      </c>
      <c r="H128" s="138"/>
      <c r="I128" s="143">
        <f aca="true" t="shared" si="15" ref="I128:X128">I67</f>
        <v>0</v>
      </c>
      <c r="J128" s="143">
        <f t="shared" si="15"/>
        <v>0</v>
      </c>
      <c r="K128" s="143">
        <f t="shared" si="15"/>
        <v>0</v>
      </c>
      <c r="L128" s="143">
        <f t="shared" si="15"/>
        <v>0</v>
      </c>
      <c r="M128" s="1663">
        <f t="shared" si="15"/>
        <v>151.42999999999998</v>
      </c>
      <c r="N128" s="1663">
        <f t="shared" si="15"/>
        <v>44.31999999999999</v>
      </c>
      <c r="O128" s="1663">
        <f t="shared" si="15"/>
        <v>3.4899999999999998</v>
      </c>
      <c r="P128" s="1663">
        <f t="shared" si="15"/>
        <v>4.08</v>
      </c>
      <c r="Q128" s="1663">
        <f t="shared" si="15"/>
        <v>29.2</v>
      </c>
      <c r="R128" s="1663">
        <f t="shared" si="15"/>
        <v>0</v>
      </c>
      <c r="S128" s="1663">
        <f t="shared" si="15"/>
        <v>65</v>
      </c>
      <c r="T128" s="1663">
        <f t="shared" si="15"/>
        <v>0</v>
      </c>
      <c r="U128" s="1663">
        <f t="shared" si="15"/>
        <v>0</v>
      </c>
      <c r="V128" s="1663">
        <f t="shared" si="15"/>
        <v>0</v>
      </c>
      <c r="W128" s="1663">
        <f t="shared" si="15"/>
        <v>5.34</v>
      </c>
      <c r="X128" s="1663">
        <f t="shared" si="15"/>
        <v>0</v>
      </c>
    </row>
    <row r="129" spans="1:24" ht="14.25">
      <c r="A129" s="141"/>
      <c r="B129" s="1662"/>
      <c r="C129" s="1662"/>
      <c r="D129" s="1662"/>
      <c r="E129" s="1662"/>
      <c r="F129" s="1662">
        <f>F127</f>
        <v>0</v>
      </c>
      <c r="G129" s="1662">
        <f>G127</f>
        <v>0</v>
      </c>
      <c r="H129" s="143">
        <f>H67</f>
        <v>0</v>
      </c>
      <c r="I129" s="1662">
        <f aca="true" t="shared" si="16" ref="I129:X129">I127</f>
        <v>0</v>
      </c>
      <c r="J129" s="1662">
        <f t="shared" si="16"/>
        <v>0</v>
      </c>
      <c r="K129" s="1662">
        <f t="shared" si="16"/>
        <v>0</v>
      </c>
      <c r="L129" s="1662">
        <f t="shared" si="16"/>
        <v>0</v>
      </c>
      <c r="M129" s="1664">
        <f t="shared" si="16"/>
        <v>0</v>
      </c>
      <c r="N129" s="1664">
        <f t="shared" si="16"/>
        <v>0</v>
      </c>
      <c r="O129" s="1664">
        <f t="shared" si="16"/>
        <v>0</v>
      </c>
      <c r="P129" s="1664">
        <f t="shared" si="16"/>
        <v>0</v>
      </c>
      <c r="Q129" s="1664">
        <f t="shared" si="16"/>
        <v>26.560000000000006</v>
      </c>
      <c r="R129" s="1664">
        <f t="shared" si="16"/>
        <v>0</v>
      </c>
      <c r="S129" s="1664">
        <f t="shared" si="16"/>
        <v>0</v>
      </c>
      <c r="T129" s="1664">
        <f t="shared" si="16"/>
        <v>0</v>
      </c>
      <c r="U129" s="1664">
        <f t="shared" si="16"/>
        <v>0</v>
      </c>
      <c r="V129" s="1664">
        <f t="shared" si="16"/>
        <v>0</v>
      </c>
      <c r="W129" s="1664">
        <f t="shared" si="16"/>
        <v>0</v>
      </c>
      <c r="X129" s="1664">
        <f t="shared" si="16"/>
        <v>0</v>
      </c>
    </row>
    <row r="130" spans="1:24" ht="14.25">
      <c r="A130" s="141" t="s">
        <v>204</v>
      </c>
      <c r="B130" s="1662"/>
      <c r="C130" s="1662"/>
      <c r="D130" s="1662"/>
      <c r="E130" s="1662">
        <f>SUM(E127:E129)</f>
        <v>69.3</v>
      </c>
      <c r="F130" s="1662">
        <f>SUM(F128:F129)</f>
        <v>0</v>
      </c>
      <c r="G130" s="1662">
        <f>SUM(G128:G129)</f>
        <v>0</v>
      </c>
      <c r="H130" s="1662">
        <f>H128</f>
        <v>0</v>
      </c>
      <c r="I130" s="1662">
        <f aca="true" t="shared" si="17" ref="I130:X130">SUM(I128:I129)</f>
        <v>0</v>
      </c>
      <c r="J130" s="1662">
        <f t="shared" si="17"/>
        <v>0</v>
      </c>
      <c r="K130" s="1662">
        <f t="shared" si="17"/>
        <v>0</v>
      </c>
      <c r="L130" s="1662">
        <f t="shared" si="17"/>
        <v>0</v>
      </c>
      <c r="M130" s="1664">
        <f t="shared" si="17"/>
        <v>151.42999999999998</v>
      </c>
      <c r="N130" s="1664">
        <f t="shared" si="17"/>
        <v>44.31999999999999</v>
      </c>
      <c r="O130" s="1664">
        <f t="shared" si="17"/>
        <v>3.4899999999999998</v>
      </c>
      <c r="P130" s="1664">
        <f t="shared" si="17"/>
        <v>4.08</v>
      </c>
      <c r="Q130" s="1664">
        <f t="shared" si="17"/>
        <v>55.760000000000005</v>
      </c>
      <c r="R130" s="1664">
        <f t="shared" si="17"/>
        <v>0</v>
      </c>
      <c r="S130" s="1664">
        <f t="shared" si="17"/>
        <v>65</v>
      </c>
      <c r="T130" s="1664">
        <f t="shared" si="17"/>
        <v>0</v>
      </c>
      <c r="U130" s="1664">
        <f t="shared" si="17"/>
        <v>0</v>
      </c>
      <c r="V130" s="1664">
        <f t="shared" si="17"/>
        <v>0</v>
      </c>
      <c r="W130" s="1664">
        <f t="shared" si="17"/>
        <v>5.34</v>
      </c>
      <c r="X130" s="1664">
        <f t="shared" si="17"/>
        <v>0</v>
      </c>
    </row>
    <row r="131" spans="1:24" ht="14.25">
      <c r="A131" s="1665"/>
      <c r="B131" s="1666"/>
      <c r="C131" s="1666"/>
      <c r="D131" s="1666"/>
      <c r="E131" s="1666"/>
      <c r="F131" s="1666"/>
      <c r="G131" s="1666"/>
      <c r="H131" s="1666"/>
      <c r="I131" s="1666"/>
      <c r="J131" s="1666"/>
      <c r="K131" s="1666"/>
      <c r="L131" s="1666"/>
      <c r="M131" s="1667"/>
      <c r="N131" s="1667"/>
      <c r="O131" s="1667"/>
      <c r="P131" s="1667"/>
      <c r="Q131" s="1667"/>
      <c r="R131" s="1667"/>
      <c r="S131" s="1667"/>
      <c r="T131" s="1667"/>
      <c r="U131" s="1667"/>
      <c r="V131" s="1667"/>
      <c r="W131" s="1667"/>
      <c r="X131" s="1667"/>
    </row>
    <row r="132" spans="1:24" ht="14.25">
      <c r="A132" s="1665"/>
      <c r="B132" s="1666"/>
      <c r="C132" s="1666"/>
      <c r="D132" s="1666"/>
      <c r="E132" s="1666"/>
      <c r="F132" s="1666"/>
      <c r="G132" s="1666"/>
      <c r="H132" s="1666"/>
      <c r="I132" s="1666"/>
      <c r="J132" s="1666"/>
      <c r="K132" s="1666"/>
      <c r="L132" s="1666"/>
      <c r="M132" s="1667"/>
      <c r="N132" s="1667"/>
      <c r="O132" s="1667"/>
      <c r="P132" s="1667"/>
      <c r="Q132" s="1667"/>
      <c r="R132" s="1667"/>
      <c r="S132" s="1667"/>
      <c r="T132" s="1667"/>
      <c r="U132" s="1667"/>
      <c r="V132" s="1667"/>
      <c r="W132" s="1667"/>
      <c r="X132" s="1667"/>
    </row>
    <row r="133" spans="1:24" ht="14.25">
      <c r="A133" s="1665"/>
      <c r="B133" s="1668"/>
      <c r="C133" s="1668"/>
      <c r="D133" s="1668"/>
      <c r="E133" s="1669"/>
      <c r="F133" s="1669" t="s">
        <v>1913</v>
      </c>
      <c r="G133" s="1669"/>
      <c r="H133" s="1670"/>
      <c r="I133" s="1666"/>
      <c r="J133" s="1666"/>
      <c r="K133" s="1666"/>
      <c r="L133" s="1666"/>
      <c r="M133" s="1667"/>
      <c r="N133" s="1667"/>
      <c r="O133" s="1667"/>
      <c r="P133" s="1667"/>
      <c r="Q133" s="1667"/>
      <c r="R133" s="1667"/>
      <c r="S133" s="1667"/>
      <c r="T133" s="1667"/>
      <c r="U133" s="1667"/>
      <c r="V133" s="1667"/>
      <c r="W133" s="1667"/>
      <c r="X133" s="1667"/>
    </row>
    <row r="134" spans="1:24" ht="14.25">
      <c r="A134" s="1665"/>
      <c r="B134" s="1671"/>
      <c r="C134" s="1671"/>
      <c r="D134" s="1671"/>
      <c r="E134" s="1672"/>
      <c r="F134" s="1673"/>
      <c r="G134" s="1673"/>
      <c r="H134" s="1669"/>
      <c r="I134" s="1666"/>
      <c r="J134" s="1666"/>
      <c r="K134" s="1666"/>
      <c r="L134" s="1666"/>
      <c r="M134" s="1667"/>
      <c r="N134" s="1667"/>
      <c r="O134" s="1667"/>
      <c r="P134" s="1667"/>
      <c r="Q134" s="1667"/>
      <c r="R134" s="1667"/>
      <c r="S134" s="1667"/>
      <c r="T134" s="1667"/>
      <c r="U134" s="1667"/>
      <c r="V134" s="1667"/>
      <c r="W134" s="1667"/>
      <c r="X134" s="1667"/>
    </row>
    <row r="135" spans="1:24" ht="14.25">
      <c r="A135" s="1665"/>
      <c r="B135" s="1674"/>
      <c r="C135" s="1674"/>
      <c r="D135" s="1674"/>
      <c r="E135" s="1675"/>
      <c r="F135" s="1673"/>
      <c r="G135" s="1673"/>
      <c r="H135" s="1676"/>
      <c r="I135" s="1666"/>
      <c r="J135" s="1666"/>
      <c r="K135" s="1666"/>
      <c r="L135" s="1666"/>
      <c r="M135" s="1667"/>
      <c r="N135" s="1667"/>
      <c r="O135" s="1667"/>
      <c r="P135" s="1667"/>
      <c r="Q135" s="1667"/>
      <c r="R135" s="1667"/>
      <c r="S135" s="1667"/>
      <c r="T135" s="1667"/>
      <c r="U135" s="1667"/>
      <c r="V135" s="1667"/>
      <c r="W135" s="1667"/>
      <c r="X135" s="1667"/>
    </row>
    <row r="136" spans="1:23" ht="14.25">
      <c r="A136" s="1670"/>
      <c r="B136" s="1677" t="s">
        <v>1822</v>
      </c>
      <c r="C136" s="1677"/>
      <c r="D136" s="1677"/>
      <c r="E136" s="1677"/>
      <c r="F136" s="1675"/>
      <c r="G136" s="1673"/>
      <c r="H136" s="1673"/>
      <c r="I136" s="1670"/>
      <c r="J136" s="1670"/>
      <c r="K136" s="1670"/>
      <c r="L136" s="1670"/>
      <c r="M136" s="1670"/>
      <c r="N136" s="1670"/>
      <c r="O136" s="1670"/>
      <c r="P136" s="1670"/>
      <c r="Q136" s="1670"/>
      <c r="R136" s="1670"/>
      <c r="S136" s="1670"/>
      <c r="T136" s="1670"/>
      <c r="U136" s="1670"/>
      <c r="V136" s="1670"/>
      <c r="W136" s="1670"/>
    </row>
    <row r="137" spans="1:23" ht="14.25">
      <c r="A137" s="1668"/>
      <c r="B137" s="1678" t="s">
        <v>226</v>
      </c>
      <c r="C137" s="1679" t="s">
        <v>1826</v>
      </c>
      <c r="D137" s="1680"/>
      <c r="E137" s="1681"/>
      <c r="F137" s="1682" t="s">
        <v>118</v>
      </c>
      <c r="G137" s="1682" t="s">
        <v>1827</v>
      </c>
      <c r="H137" s="2399" t="s">
        <v>1828</v>
      </c>
      <c r="I137" s="2400"/>
      <c r="J137" s="2401"/>
      <c r="K137" s="1668"/>
      <c r="L137" s="1668"/>
      <c r="M137" s="1668"/>
      <c r="N137" s="1668"/>
      <c r="O137" s="1668"/>
      <c r="P137" s="1668"/>
      <c r="Q137" s="1668"/>
      <c r="R137" s="1683"/>
      <c r="S137" s="1683"/>
      <c r="T137" s="1683"/>
      <c r="U137" s="1683"/>
      <c r="V137" s="1683"/>
      <c r="W137" s="1684"/>
    </row>
    <row r="138" spans="1:23" ht="14.25">
      <c r="A138" s="1685" t="s">
        <v>1914</v>
      </c>
      <c r="B138" s="1686" t="s">
        <v>1915</v>
      </c>
      <c r="C138" s="1687"/>
      <c r="D138" s="54"/>
      <c r="E138" s="1688"/>
      <c r="F138" s="1689"/>
      <c r="G138" s="1689"/>
      <c r="H138" s="1678" t="s">
        <v>1916</v>
      </c>
      <c r="I138" s="1690"/>
      <c r="J138" s="1691"/>
      <c r="K138" s="1675"/>
      <c r="L138" s="100"/>
      <c r="M138" s="100"/>
      <c r="N138" s="100"/>
      <c r="O138" s="100"/>
      <c r="P138" s="100"/>
      <c r="Q138" s="100"/>
      <c r="R138" s="1683"/>
      <c r="S138" s="1683"/>
      <c r="T138" s="1683"/>
      <c r="U138" s="1683"/>
      <c r="V138" s="1683"/>
      <c r="W138" s="1684"/>
    </row>
    <row r="139" spans="1:23" ht="14.25">
      <c r="A139" s="1674"/>
      <c r="B139" s="1692"/>
      <c r="C139" s="1693"/>
      <c r="D139" s="1694"/>
      <c r="E139" s="1695"/>
      <c r="F139" s="1692"/>
      <c r="G139" s="1692"/>
      <c r="H139" s="1692" t="s">
        <v>597</v>
      </c>
      <c r="I139" s="1696"/>
      <c r="J139" s="1696"/>
      <c r="K139" s="1675"/>
      <c r="L139" s="100"/>
      <c r="M139" s="100"/>
      <c r="N139" s="100"/>
      <c r="O139" s="100"/>
      <c r="P139" s="100"/>
      <c r="Q139" s="100"/>
      <c r="R139" s="1683"/>
      <c r="S139" s="1683"/>
      <c r="T139" s="1683"/>
      <c r="U139" s="1683"/>
      <c r="V139" s="1683"/>
      <c r="W139" s="1684"/>
    </row>
    <row r="140" spans="1:24" ht="14.25">
      <c r="A140" s="1697"/>
      <c r="B140" s="1698">
        <v>1</v>
      </c>
      <c r="C140" s="1699" t="s">
        <v>1917</v>
      </c>
      <c r="D140" s="1700"/>
      <c r="E140" s="1700"/>
      <c r="F140" s="1698">
        <f>SUM(F141:F146)</f>
        <v>14</v>
      </c>
      <c r="G140" s="1701"/>
      <c r="H140" s="1702">
        <f>SUM(H141:H146)</f>
        <v>107.65</v>
      </c>
      <c r="I140" s="1696"/>
      <c r="J140" s="1696"/>
      <c r="K140" s="1703"/>
      <c r="L140" s="1675"/>
      <c r="M140" s="1704" t="s">
        <v>1918</v>
      </c>
      <c r="N140" s="1676"/>
      <c r="O140" s="100"/>
      <c r="P140" s="100"/>
      <c r="Q140" s="100"/>
      <c r="R140" s="100"/>
      <c r="S140" s="1683"/>
      <c r="T140" s="1683"/>
      <c r="U140" s="1683"/>
      <c r="V140" s="1683"/>
      <c r="W140" s="1683"/>
      <c r="X140" s="1684"/>
    </row>
    <row r="141" spans="1:24" ht="14.25">
      <c r="A141" s="1668"/>
      <c r="B141" s="1705">
        <v>2</v>
      </c>
      <c r="C141" s="1706" t="s">
        <v>1919</v>
      </c>
      <c r="D141" s="1707"/>
      <c r="E141" s="1707"/>
      <c r="F141" s="1705">
        <v>6.7</v>
      </c>
      <c r="G141" s="1708">
        <f>F141/F164*100</f>
        <v>24.542124542124547</v>
      </c>
      <c r="H141" s="1709">
        <f>N130</f>
        <v>44.31999999999999</v>
      </c>
      <c r="I141" s="1705"/>
      <c r="J141" s="1705"/>
      <c r="K141" s="1703"/>
      <c r="L141" s="1703"/>
      <c r="M141" s="1710" t="s">
        <v>4</v>
      </c>
      <c r="N141" s="1711" t="s">
        <v>494</v>
      </c>
      <c r="O141" s="1710" t="s">
        <v>1827</v>
      </c>
      <c r="P141" s="1673"/>
      <c r="Q141" s="1675"/>
      <c r="R141" s="1712"/>
      <c r="S141" s="1683"/>
      <c r="T141" s="1683"/>
      <c r="U141" s="1683"/>
      <c r="V141" s="1683"/>
      <c r="W141" s="1683"/>
      <c r="X141" s="1684"/>
    </row>
    <row r="142" spans="1:24" ht="14.25">
      <c r="A142" s="1676"/>
      <c r="B142" s="1705">
        <v>3</v>
      </c>
      <c r="C142" s="1713" t="s">
        <v>1920</v>
      </c>
      <c r="D142" s="1714"/>
      <c r="E142" s="1714"/>
      <c r="F142" s="1715"/>
      <c r="G142" s="1708"/>
      <c r="H142" s="1709"/>
      <c r="I142" s="1716"/>
      <c r="J142" s="1705"/>
      <c r="K142" s="1703"/>
      <c r="L142" s="1703"/>
      <c r="M142" s="1717"/>
      <c r="N142" s="1717" t="s">
        <v>236</v>
      </c>
      <c r="O142" s="1717"/>
      <c r="P142" s="1673"/>
      <c r="Q142" s="1703"/>
      <c r="R142" s="1703"/>
      <c r="S142" s="1683"/>
      <c r="T142" s="1683"/>
      <c r="U142" s="1683"/>
      <c r="V142" s="1683"/>
      <c r="W142" s="1683"/>
      <c r="X142" s="1684"/>
    </row>
    <row r="143" spans="1:24" ht="14.25">
      <c r="A143" s="1674" t="s">
        <v>1921</v>
      </c>
      <c r="B143" s="1718">
        <v>4</v>
      </c>
      <c r="C143" s="1706" t="s">
        <v>1922</v>
      </c>
      <c r="D143" s="54"/>
      <c r="E143" s="54"/>
      <c r="F143" s="1719"/>
      <c r="G143" s="1708"/>
      <c r="H143" s="1709">
        <f>P130</f>
        <v>4.08</v>
      </c>
      <c r="I143" s="1705"/>
      <c r="J143" s="1705"/>
      <c r="K143" s="1703"/>
      <c r="L143" s="1703"/>
      <c r="M143" s="1698" t="s">
        <v>1923</v>
      </c>
      <c r="N143" s="1696"/>
      <c r="O143" s="1696"/>
      <c r="P143" s="1673"/>
      <c r="Q143" s="1703"/>
      <c r="R143" s="1703"/>
      <c r="S143" s="1683"/>
      <c r="T143" s="1683"/>
      <c r="U143" s="1683"/>
      <c r="V143" s="1683"/>
      <c r="W143" s="1683"/>
      <c r="X143" s="1684"/>
    </row>
    <row r="144" spans="1:24" ht="14.25">
      <c r="A144" s="1674" t="s">
        <v>1924</v>
      </c>
      <c r="B144" s="1705">
        <v>5</v>
      </c>
      <c r="C144" s="1713" t="s">
        <v>797</v>
      </c>
      <c r="D144" s="1720"/>
      <c r="E144" s="1721"/>
      <c r="F144" s="1722"/>
      <c r="G144" s="1708"/>
      <c r="H144" s="1723">
        <f>O130</f>
        <v>3.4899999999999998</v>
      </c>
      <c r="I144" s="1705"/>
      <c r="J144" s="1705"/>
      <c r="K144" s="1703"/>
      <c r="L144" s="1703"/>
      <c r="M144" s="1698" t="s">
        <v>853</v>
      </c>
      <c r="N144" s="1696"/>
      <c r="O144" s="1696"/>
      <c r="P144" s="1673"/>
      <c r="Q144" s="1703"/>
      <c r="R144" s="1703"/>
      <c r="S144" s="1683"/>
      <c r="T144" s="1683"/>
      <c r="U144" s="1683"/>
      <c r="V144" s="1683"/>
      <c r="W144" s="1683"/>
      <c r="X144" s="1684"/>
    </row>
    <row r="145" spans="1:24" ht="14.25">
      <c r="A145" s="1676"/>
      <c r="B145" s="1705">
        <v>6</v>
      </c>
      <c r="C145" s="1706" t="s">
        <v>353</v>
      </c>
      <c r="D145" s="1707"/>
      <c r="E145" s="1707"/>
      <c r="F145" s="1689">
        <v>7.3</v>
      </c>
      <c r="G145" s="1708">
        <f>F145/F164*100</f>
        <v>26.73992673992674</v>
      </c>
      <c r="H145" s="1709">
        <f>Q130</f>
        <v>55.760000000000005</v>
      </c>
      <c r="I145" s="1705"/>
      <c r="J145" s="1705"/>
      <c r="K145" s="1703"/>
      <c r="L145" s="1703"/>
      <c r="M145" s="1698" t="s">
        <v>699</v>
      </c>
      <c r="N145" s="1696"/>
      <c r="O145" s="1696"/>
      <c r="P145" s="1673"/>
      <c r="Q145" s="1703"/>
      <c r="R145" s="1703"/>
      <c r="S145" s="1684"/>
      <c r="T145" s="1684"/>
      <c r="U145" s="1684"/>
      <c r="V145" s="1684"/>
      <c r="W145" s="1684"/>
      <c r="X145" s="1684"/>
    </row>
    <row r="146" spans="1:24" ht="14.25">
      <c r="A146" s="100"/>
      <c r="B146" s="1705">
        <v>7</v>
      </c>
      <c r="C146" s="1713" t="s">
        <v>1925</v>
      </c>
      <c r="D146" s="1720"/>
      <c r="E146" s="1720"/>
      <c r="F146" s="1705"/>
      <c r="G146" s="1724"/>
      <c r="H146" s="1723">
        <f>R130</f>
        <v>0</v>
      </c>
      <c r="I146" s="1725"/>
      <c r="J146" s="1725"/>
      <c r="K146" s="100"/>
      <c r="L146" s="1703"/>
      <c r="M146" s="1698" t="s">
        <v>1024</v>
      </c>
      <c r="N146" s="1726"/>
      <c r="O146" s="1696"/>
      <c r="P146" s="1673"/>
      <c r="Q146" s="1703"/>
      <c r="R146" s="1703"/>
      <c r="S146" s="1683"/>
      <c r="T146" s="1683"/>
      <c r="U146" s="1683"/>
      <c r="V146" s="1683"/>
      <c r="W146" s="1683"/>
      <c r="X146" s="1684"/>
    </row>
    <row r="147" spans="1:24" ht="14.25">
      <c r="A147" s="1703"/>
      <c r="B147" s="1698">
        <v>8</v>
      </c>
      <c r="C147" s="1727" t="s">
        <v>1926</v>
      </c>
      <c r="D147" s="1728"/>
      <c r="E147" s="1728"/>
      <c r="F147" s="1729">
        <f>F148+F151+F158</f>
        <v>13.299999999999999</v>
      </c>
      <c r="G147" s="1730"/>
      <c r="H147" s="1702">
        <f>SUM(H148:H163)</f>
        <v>70.34</v>
      </c>
      <c r="I147" s="1725"/>
      <c r="J147" s="1725"/>
      <c r="K147" s="100"/>
      <c r="L147" s="1703"/>
      <c r="M147" s="1698" t="s">
        <v>1927</v>
      </c>
      <c r="N147" s="1726"/>
      <c r="O147" s="1696"/>
      <c r="P147" s="1673"/>
      <c r="Q147" s="1703"/>
      <c r="R147" s="1703"/>
      <c r="S147" s="1683"/>
      <c r="T147" s="1683"/>
      <c r="U147" s="1683"/>
      <c r="V147" s="1683"/>
      <c r="W147" s="1683"/>
      <c r="X147" s="1684"/>
    </row>
    <row r="148" spans="1:24" ht="14.25">
      <c r="A148" s="1703"/>
      <c r="B148" s="1705">
        <v>9</v>
      </c>
      <c r="C148" s="1713" t="s">
        <v>1928</v>
      </c>
      <c r="D148" s="1720"/>
      <c r="E148" s="1720"/>
      <c r="F148" s="1705">
        <v>11.7</v>
      </c>
      <c r="G148" s="1731">
        <f>F148/F164*100</f>
        <v>42.85714285714286</v>
      </c>
      <c r="H148" s="1732">
        <f>S130</f>
        <v>65</v>
      </c>
      <c r="I148" s="1705"/>
      <c r="J148" s="1705"/>
      <c r="K148" s="1673"/>
      <c r="L148" s="1703"/>
      <c r="M148" s="1702" t="s">
        <v>1929</v>
      </c>
      <c r="N148" s="1733"/>
      <c r="O148" s="1734"/>
      <c r="P148" s="1735"/>
      <c r="Q148" s="1735"/>
      <c r="R148" s="1735"/>
      <c r="S148" s="1683"/>
      <c r="T148" s="1683"/>
      <c r="U148" s="1683"/>
      <c r="V148" s="1683"/>
      <c r="W148" s="1683"/>
      <c r="X148" s="1684"/>
    </row>
    <row r="149" spans="1:24" ht="14.25">
      <c r="A149" s="1703"/>
      <c r="B149" s="1705">
        <v>10</v>
      </c>
      <c r="C149" s="1706" t="s">
        <v>355</v>
      </c>
      <c r="D149" s="1707"/>
      <c r="E149" s="1707"/>
      <c r="F149" s="1736"/>
      <c r="G149" s="1724"/>
      <c r="H149" s="1737"/>
      <c r="I149" s="1705"/>
      <c r="J149" s="1705"/>
      <c r="K149" s="1673"/>
      <c r="L149" s="1703"/>
      <c r="M149" s="1698" t="s">
        <v>1930</v>
      </c>
      <c r="N149" s="1738"/>
      <c r="O149" s="1739"/>
      <c r="P149" s="1740"/>
      <c r="Q149" s="1740"/>
      <c r="R149" s="1741"/>
      <c r="S149" s="1683"/>
      <c r="T149" s="1683"/>
      <c r="U149" s="1683"/>
      <c r="V149" s="1683"/>
      <c r="W149" s="1683"/>
      <c r="X149" s="1684"/>
    </row>
    <row r="150" spans="1:24" ht="14.25">
      <c r="A150" s="100"/>
      <c r="B150" s="1705">
        <v>11</v>
      </c>
      <c r="C150" s="1713" t="s">
        <v>1931</v>
      </c>
      <c r="D150" s="1720"/>
      <c r="E150" s="1720"/>
      <c r="F150" s="1722"/>
      <c r="G150" s="1724"/>
      <c r="H150" s="1742"/>
      <c r="I150" s="1705"/>
      <c r="J150" s="1705"/>
      <c r="K150" s="1673"/>
      <c r="L150" s="1703"/>
      <c r="M150" s="1730" t="s">
        <v>1932</v>
      </c>
      <c r="N150" s="1726"/>
      <c r="O150" s="1739"/>
      <c r="P150" s="1673"/>
      <c r="Q150" s="1740"/>
      <c r="R150" s="1740"/>
      <c r="S150" s="1630"/>
      <c r="T150" s="1630"/>
      <c r="U150" s="1630"/>
      <c r="V150" s="1630"/>
      <c r="W150" s="1630"/>
      <c r="X150" s="1743"/>
    </row>
    <row r="151" spans="1:24" ht="14.25">
      <c r="A151" s="100"/>
      <c r="B151" s="1705">
        <v>12</v>
      </c>
      <c r="C151" s="1706" t="s">
        <v>901</v>
      </c>
      <c r="D151" s="1707"/>
      <c r="E151" s="1707"/>
      <c r="F151" s="1736"/>
      <c r="G151" s="1744"/>
      <c r="H151" s="1745"/>
      <c r="I151" s="1705"/>
      <c r="J151" s="1705"/>
      <c r="K151" s="1673"/>
      <c r="L151" s="1703"/>
      <c r="M151" s="1730" t="s">
        <v>299</v>
      </c>
      <c r="N151" s="1696">
        <v>2.9</v>
      </c>
      <c r="O151" s="1746"/>
      <c r="P151" s="1673"/>
      <c r="Q151" s="1740"/>
      <c r="R151" s="1740"/>
      <c r="S151" s="1630"/>
      <c r="T151" s="1630"/>
      <c r="U151" s="1630"/>
      <c r="V151" s="1630"/>
      <c r="W151" s="1630"/>
      <c r="X151" s="1743"/>
    </row>
    <row r="152" spans="1:24" ht="14.25">
      <c r="A152" s="1747"/>
      <c r="B152" s="1705">
        <v>13</v>
      </c>
      <c r="C152" s="1713" t="s">
        <v>1933</v>
      </c>
      <c r="D152" s="1720"/>
      <c r="E152" s="1721"/>
      <c r="F152" s="1722"/>
      <c r="G152" s="1724"/>
      <c r="H152" s="1748"/>
      <c r="I152" s="1705"/>
      <c r="J152" s="1705"/>
      <c r="K152" s="1673"/>
      <c r="L152" s="1703"/>
      <c r="M152" s="1730" t="s">
        <v>298</v>
      </c>
      <c r="N152" s="1749"/>
      <c r="O152" s="1746"/>
      <c r="P152" s="1673"/>
      <c r="Q152" s="1740"/>
      <c r="R152" s="1740"/>
      <c r="S152" s="1630"/>
      <c r="T152" s="1630"/>
      <c r="U152" s="1630"/>
      <c r="V152" s="1630"/>
      <c r="W152" s="1630"/>
      <c r="X152" s="1743"/>
    </row>
    <row r="153" spans="1:24" ht="14.25">
      <c r="A153" s="1747"/>
      <c r="B153" s="1705">
        <v>14</v>
      </c>
      <c r="C153" s="1706" t="s">
        <v>352</v>
      </c>
      <c r="D153" s="1707"/>
      <c r="E153" s="1728"/>
      <c r="F153" s="1736"/>
      <c r="G153" s="1744"/>
      <c r="H153" s="1745"/>
      <c r="I153" s="1705"/>
      <c r="J153" s="1705"/>
      <c r="K153" s="1673"/>
      <c r="L153" s="1703"/>
      <c r="M153" s="1698" t="s">
        <v>335</v>
      </c>
      <c r="N153" s="1726"/>
      <c r="O153" s="1746"/>
      <c r="P153" s="1673"/>
      <c r="Q153" s="1703"/>
      <c r="R153" s="1703"/>
      <c r="S153" s="1630"/>
      <c r="T153" s="1630"/>
      <c r="U153" s="1630"/>
      <c r="V153" s="1630"/>
      <c r="W153" s="1630"/>
      <c r="X153" s="1743"/>
    </row>
    <row r="154" spans="1:24" ht="14.25">
      <c r="A154" s="1747"/>
      <c r="B154" s="1705">
        <v>15</v>
      </c>
      <c r="C154" s="1713" t="s">
        <v>1934</v>
      </c>
      <c r="D154" s="1720"/>
      <c r="E154" s="1720"/>
      <c r="F154" s="1722"/>
      <c r="G154" s="1724"/>
      <c r="H154" s="1748"/>
      <c r="I154" s="1705"/>
      <c r="J154" s="1705"/>
      <c r="K154" s="1707"/>
      <c r="L154" s="1707"/>
      <c r="M154" s="1698" t="s">
        <v>1935</v>
      </c>
      <c r="N154" s="1726"/>
      <c r="O154" s="1746"/>
      <c r="P154" s="1673"/>
      <c r="Q154" s="150"/>
      <c r="R154" s="1707"/>
      <c r="S154" s="32"/>
      <c r="T154" s="32"/>
      <c r="U154" s="32"/>
      <c r="V154" s="32"/>
      <c r="W154" s="32"/>
      <c r="X154" s="32"/>
    </row>
    <row r="155" spans="1:24" ht="14.25">
      <c r="A155" s="1747"/>
      <c r="B155" s="1705">
        <v>16</v>
      </c>
      <c r="C155" s="1706" t="s">
        <v>1936</v>
      </c>
      <c r="D155" s="1707"/>
      <c r="E155" s="1744"/>
      <c r="F155" s="1736"/>
      <c r="G155" s="1744"/>
      <c r="H155" s="1745"/>
      <c r="I155" s="1705"/>
      <c r="J155" s="1705"/>
      <c r="K155" s="1707"/>
      <c r="L155" s="1707"/>
      <c r="M155" s="1698" t="s">
        <v>1937</v>
      </c>
      <c r="N155" s="1726"/>
      <c r="O155" s="1746"/>
      <c r="P155" s="1673"/>
      <c r="Q155" s="150"/>
      <c r="R155" s="1707"/>
      <c r="S155" s="32"/>
      <c r="T155" s="32"/>
      <c r="U155" s="32"/>
      <c r="V155" s="32"/>
      <c r="W155" s="32"/>
      <c r="X155" s="32"/>
    </row>
    <row r="156" spans="1:18" ht="14.25">
      <c r="A156" s="1747"/>
      <c r="B156" s="1705">
        <v>17</v>
      </c>
      <c r="C156" s="1713" t="s">
        <v>1938</v>
      </c>
      <c r="D156" s="1720"/>
      <c r="E156" s="1720"/>
      <c r="F156" s="1722"/>
      <c r="G156" s="1724"/>
      <c r="H156" s="1750"/>
      <c r="I156" s="1705"/>
      <c r="J156" s="1705"/>
      <c r="K156" s="1673"/>
      <c r="L156" s="1673"/>
      <c r="M156" s="1698" t="s">
        <v>1939</v>
      </c>
      <c r="N156" s="1726"/>
      <c r="O156" s="1746"/>
      <c r="P156" s="1673"/>
      <c r="Q156" s="1673"/>
      <c r="R156" s="1673"/>
    </row>
    <row r="157" spans="1:18" ht="14.25">
      <c r="A157" s="1673"/>
      <c r="B157" s="1705">
        <v>18</v>
      </c>
      <c r="C157" s="1706" t="s">
        <v>1940</v>
      </c>
      <c r="D157" s="1707"/>
      <c r="E157" s="1707"/>
      <c r="F157" s="1736"/>
      <c r="G157" s="1744"/>
      <c r="H157" s="1745"/>
      <c r="I157" s="1705"/>
      <c r="J157" s="1705"/>
      <c r="K157" s="1673"/>
      <c r="L157" s="1673"/>
      <c r="M157" s="1698" t="s">
        <v>177</v>
      </c>
      <c r="N157" s="1749">
        <v>1.7</v>
      </c>
      <c r="O157" s="1751"/>
      <c r="P157" s="1673"/>
      <c r="Q157" s="1673"/>
      <c r="R157" s="1673"/>
    </row>
    <row r="158" spans="1:18" ht="14.25">
      <c r="A158" s="150"/>
      <c r="B158" s="1705">
        <v>19</v>
      </c>
      <c r="C158" s="1713" t="s">
        <v>679</v>
      </c>
      <c r="D158" s="1720"/>
      <c r="E158" s="1721"/>
      <c r="F158" s="1705">
        <v>1.6</v>
      </c>
      <c r="G158" s="1724">
        <f>F158/F164*100</f>
        <v>5.860805860805861</v>
      </c>
      <c r="H158" s="1742">
        <f>W130</f>
        <v>5.34</v>
      </c>
      <c r="I158" s="1705"/>
      <c r="J158" s="1705"/>
      <c r="K158" s="1673"/>
      <c r="L158" s="1673"/>
      <c r="M158" s="1698" t="s">
        <v>292</v>
      </c>
      <c r="N158" s="1696">
        <v>6.8</v>
      </c>
      <c r="O158" s="1751"/>
      <c r="P158" s="1673"/>
      <c r="Q158" s="1703"/>
      <c r="R158" s="1673"/>
    </row>
    <row r="159" spans="1:18" ht="14.25">
      <c r="A159" s="150"/>
      <c r="B159" s="1705">
        <v>20</v>
      </c>
      <c r="C159" s="1706" t="s">
        <v>1941</v>
      </c>
      <c r="D159" s="1707"/>
      <c r="E159" s="1707"/>
      <c r="F159" s="1736"/>
      <c r="G159" s="1744"/>
      <c r="H159" s="1745"/>
      <c r="I159" s="1705"/>
      <c r="J159" s="1705"/>
      <c r="K159" s="1673"/>
      <c r="L159" s="1673"/>
      <c r="M159" s="1698" t="s">
        <v>304</v>
      </c>
      <c r="N159" s="1749">
        <v>1.6</v>
      </c>
      <c r="O159" s="1696"/>
      <c r="P159" s="1673"/>
      <c r="Q159" s="1703"/>
      <c r="R159" s="1673"/>
    </row>
    <row r="160" spans="1:18" ht="14.25">
      <c r="A160" s="1747"/>
      <c r="B160" s="1718">
        <v>21</v>
      </c>
      <c r="C160" s="1713" t="s">
        <v>1942</v>
      </c>
      <c r="D160" s="1714"/>
      <c r="E160" s="1714"/>
      <c r="F160" s="1715"/>
      <c r="G160" s="1752"/>
      <c r="H160" s="1753"/>
      <c r="I160" s="1705"/>
      <c r="J160" s="1705"/>
      <c r="K160" s="1673"/>
      <c r="L160" s="1673"/>
      <c r="M160" s="1698" t="s">
        <v>1210</v>
      </c>
      <c r="N160" s="1726"/>
      <c r="O160" s="1696"/>
      <c r="P160" s="1673"/>
      <c r="Q160" s="1703"/>
      <c r="R160" s="1673"/>
    </row>
    <row r="161" spans="1:18" ht="14.25">
      <c r="A161" s="1747"/>
      <c r="B161" s="1718">
        <v>22</v>
      </c>
      <c r="C161" s="1754" t="s">
        <v>1943</v>
      </c>
      <c r="D161" s="1755"/>
      <c r="E161" s="1755"/>
      <c r="F161" s="1719"/>
      <c r="G161" s="1756"/>
      <c r="H161" s="1715"/>
      <c r="I161" s="1705"/>
      <c r="J161" s="1705"/>
      <c r="K161" s="1673"/>
      <c r="L161" s="1673"/>
      <c r="M161" s="1698" t="s">
        <v>1944</v>
      </c>
      <c r="N161" s="1726"/>
      <c r="O161" s="1696"/>
      <c r="P161" s="1673"/>
      <c r="Q161" s="1673"/>
      <c r="R161" s="1673"/>
    </row>
    <row r="162" spans="1:18" ht="14.25">
      <c r="A162" s="1673"/>
      <c r="B162" s="1718">
        <v>23</v>
      </c>
      <c r="C162" s="1713" t="s">
        <v>1945</v>
      </c>
      <c r="D162" s="1714"/>
      <c r="E162" s="1714"/>
      <c r="F162" s="1715"/>
      <c r="G162" s="1757"/>
      <c r="H162" s="1719"/>
      <c r="I162" s="1705"/>
      <c r="J162" s="1705"/>
      <c r="K162" s="1673"/>
      <c r="L162" s="1673"/>
      <c r="M162" s="1702" t="s">
        <v>1946</v>
      </c>
      <c r="N162" s="1733"/>
      <c r="O162" s="1734"/>
      <c r="P162" s="1735"/>
      <c r="Q162" s="1735"/>
      <c r="R162" s="1735"/>
    </row>
    <row r="163" spans="1:18" ht="14.25">
      <c r="A163" s="1673"/>
      <c r="B163" s="1718">
        <v>24</v>
      </c>
      <c r="C163" s="1758" t="s">
        <v>681</v>
      </c>
      <c r="D163" s="54"/>
      <c r="E163" s="54"/>
      <c r="F163" s="1692"/>
      <c r="G163" s="1759"/>
      <c r="H163" s="1715"/>
      <c r="I163" s="1705"/>
      <c r="J163" s="1705"/>
      <c r="K163" s="1703"/>
      <c r="L163" s="1703"/>
      <c r="M163" s="1698" t="s">
        <v>314</v>
      </c>
      <c r="N163" s="1749">
        <v>3.8</v>
      </c>
      <c r="O163" s="1746"/>
      <c r="P163" s="1740"/>
      <c r="Q163" s="1740"/>
      <c r="R163" s="1741"/>
    </row>
    <row r="164" spans="1:18" ht="14.25">
      <c r="A164" s="1673"/>
      <c r="B164" s="1760"/>
      <c r="C164" s="1761" t="s">
        <v>204</v>
      </c>
      <c r="D164" s="1762"/>
      <c r="E164" s="1763"/>
      <c r="F164" s="1764">
        <f>+F140+F147</f>
        <v>27.299999999999997</v>
      </c>
      <c r="G164" s="1765">
        <f>SUM(G140:G163)</f>
        <v>100</v>
      </c>
      <c r="H164" s="1766">
        <f>H147+H140</f>
        <v>177.99</v>
      </c>
      <c r="I164" s="1725"/>
      <c r="J164" s="1725"/>
      <c r="K164" s="1767"/>
      <c r="L164" s="1767"/>
      <c r="M164" s="1698" t="s">
        <v>321</v>
      </c>
      <c r="N164" s="1696">
        <v>9.9</v>
      </c>
      <c r="O164" s="1751"/>
      <c r="P164" s="1768"/>
      <c r="Q164" s="1767"/>
      <c r="R164" s="1767"/>
    </row>
    <row r="165" spans="1:18" ht="14.25">
      <c r="A165" s="1673"/>
      <c r="B165" s="1767"/>
      <c r="C165" s="1767"/>
      <c r="D165" s="1767"/>
      <c r="E165" s="1767"/>
      <c r="F165" s="1767"/>
      <c r="G165" s="1767"/>
      <c r="H165" s="1769"/>
      <c r="I165" s="54"/>
      <c r="J165" s="54"/>
      <c r="K165" s="1767"/>
      <c r="L165" s="1767"/>
      <c r="M165" s="1698" t="s">
        <v>616</v>
      </c>
      <c r="N165" s="1696">
        <v>0.6</v>
      </c>
      <c r="O165" s="1696"/>
      <c r="P165" s="1768"/>
      <c r="Q165" s="1767"/>
      <c r="R165" s="1767"/>
    </row>
    <row r="166" spans="1:18" ht="14.25">
      <c r="A166" s="1747"/>
      <c r="B166" s="1770" t="s">
        <v>1947</v>
      </c>
      <c r="C166" s="1767"/>
      <c r="D166" s="1767"/>
      <c r="E166" s="1767"/>
      <c r="F166" s="1767"/>
      <c r="G166" s="1767"/>
      <c r="H166" s="1674"/>
      <c r="I166" s="54"/>
      <c r="J166" s="54"/>
      <c r="K166" s="1767"/>
      <c r="L166" s="1767"/>
      <c r="M166" s="1698" t="s">
        <v>1948</v>
      </c>
      <c r="N166" s="1771"/>
      <c r="O166" s="1771"/>
      <c r="P166" s="1768"/>
      <c r="Q166" s="1768"/>
      <c r="R166" s="1768"/>
    </row>
    <row r="167" spans="1:18" ht="14.25">
      <c r="A167" s="1747"/>
      <c r="B167" s="1772" t="s">
        <v>1949</v>
      </c>
      <c r="C167" s="1773"/>
      <c r="D167" s="1773"/>
      <c r="E167" s="1774"/>
      <c r="F167" s="1696" t="s">
        <v>1950</v>
      </c>
      <c r="G167" s="1696" t="s">
        <v>1827</v>
      </c>
      <c r="H167" s="1674"/>
      <c r="I167" s="54"/>
      <c r="J167" s="54"/>
      <c r="K167" s="1767"/>
      <c r="L167" s="1767"/>
      <c r="M167" s="1775" t="s">
        <v>204</v>
      </c>
      <c r="N167" s="1776">
        <f>SUM(N143:N166)</f>
        <v>27.299999999999997</v>
      </c>
      <c r="O167" s="1776">
        <f>SUM(O143:O166)</f>
        <v>0</v>
      </c>
      <c r="P167" s="1767"/>
      <c r="Q167" s="1767"/>
      <c r="R167" s="1767"/>
    </row>
    <row r="168" spans="1:18" ht="14.25">
      <c r="A168" s="1767"/>
      <c r="B168" s="1777" t="s">
        <v>1834</v>
      </c>
      <c r="C168" s="1778"/>
      <c r="D168" s="1778"/>
      <c r="E168" s="1779"/>
      <c r="F168" s="1696">
        <v>27.3</v>
      </c>
      <c r="G168" s="1696">
        <v>100</v>
      </c>
      <c r="H168" s="1674"/>
      <c r="I168" s="1769"/>
      <c r="J168" s="1769"/>
      <c r="K168" s="1767"/>
      <c r="L168" s="1767"/>
      <c r="M168" s="1780"/>
      <c r="N168" s="1674"/>
      <c r="O168" s="1674"/>
      <c r="P168" s="1767"/>
      <c r="Q168" s="1767"/>
      <c r="R168" s="1767"/>
    </row>
    <row r="169" spans="1:18" ht="14.25">
      <c r="A169" s="1767"/>
      <c r="B169" s="1772" t="s">
        <v>1951</v>
      </c>
      <c r="C169" s="1773"/>
      <c r="D169" s="1773"/>
      <c r="E169" s="1774"/>
      <c r="F169" s="1696"/>
      <c r="G169" s="1696"/>
      <c r="H169" s="1767"/>
      <c r="I169" s="1767"/>
      <c r="J169" s="1767"/>
      <c r="K169" s="1767"/>
      <c r="L169" s="1767"/>
      <c r="M169" s="1767"/>
      <c r="N169" s="1767"/>
      <c r="O169" s="1767"/>
      <c r="P169" s="1767"/>
      <c r="Q169" s="1767"/>
      <c r="R169" s="1767"/>
    </row>
    <row r="170" spans="1:18" ht="14.25">
      <c r="A170" s="1767"/>
      <c r="B170" s="1781" t="s">
        <v>1839</v>
      </c>
      <c r="C170" s="1676"/>
      <c r="D170" s="1676"/>
      <c r="E170" s="1782"/>
      <c r="F170" s="1696"/>
      <c r="G170" s="1696"/>
      <c r="H170" s="1767"/>
      <c r="I170" s="1767"/>
      <c r="J170" s="1767"/>
      <c r="K170" s="1767"/>
      <c r="L170" s="1767"/>
      <c r="M170" s="1770" t="s">
        <v>1952</v>
      </c>
      <c r="N170" s="1767"/>
      <c r="O170" s="1767"/>
      <c r="P170" s="1767"/>
      <c r="Q170" s="1767"/>
      <c r="R170" s="1767"/>
    </row>
    <row r="171" spans="1:18" ht="14.25">
      <c r="A171" s="1767"/>
      <c r="B171" s="1772" t="s">
        <v>1953</v>
      </c>
      <c r="C171" s="1773"/>
      <c r="D171" s="1773"/>
      <c r="E171" s="1774"/>
      <c r="F171" s="1696"/>
      <c r="G171" s="1696"/>
      <c r="H171" s="1767"/>
      <c r="I171" s="1767"/>
      <c r="J171" s="1767"/>
      <c r="K171" s="1767"/>
      <c r="L171" s="1767"/>
      <c r="M171" s="1772" t="s">
        <v>1954</v>
      </c>
      <c r="N171" s="1774"/>
      <c r="O171" s="1783" t="s">
        <v>1955</v>
      </c>
      <c r="P171" s="1784"/>
      <c r="Q171" s="1696" t="s">
        <v>1827</v>
      </c>
      <c r="R171" s="1767"/>
    </row>
    <row r="172" spans="1:18" ht="14.25">
      <c r="A172" s="1767"/>
      <c r="B172" s="1781" t="s">
        <v>1843</v>
      </c>
      <c r="C172" s="1676"/>
      <c r="D172" s="1676"/>
      <c r="E172" s="1782"/>
      <c r="F172" s="1696"/>
      <c r="G172" s="1696"/>
      <c r="H172" s="1767"/>
      <c r="I172" s="1767"/>
      <c r="J172" s="1767"/>
      <c r="K172" s="1767"/>
      <c r="L172" s="1767"/>
      <c r="M172" s="1772" t="s">
        <v>1851</v>
      </c>
      <c r="N172" s="1774"/>
      <c r="O172" s="2402">
        <v>27.3</v>
      </c>
      <c r="P172" s="2403"/>
      <c r="Q172" s="1696">
        <v>100</v>
      </c>
      <c r="R172" s="1767"/>
    </row>
    <row r="173" spans="1:18" ht="14.25">
      <c r="A173" s="1767"/>
      <c r="B173" s="1772" t="s">
        <v>1956</v>
      </c>
      <c r="C173" s="1773"/>
      <c r="D173" s="1773"/>
      <c r="E173" s="1774"/>
      <c r="F173" s="1696"/>
      <c r="G173" s="1696"/>
      <c r="H173" s="1767"/>
      <c r="I173" s="1767"/>
      <c r="J173" s="1767"/>
      <c r="K173" s="1767"/>
      <c r="L173" s="1767"/>
      <c r="M173" s="1772" t="s">
        <v>1853</v>
      </c>
      <c r="N173" s="1774"/>
      <c r="O173" s="1772"/>
      <c r="P173" s="1774"/>
      <c r="Q173" s="1696"/>
      <c r="R173" s="1767"/>
    </row>
    <row r="174" spans="1:18" ht="14.25">
      <c r="A174" s="1767"/>
      <c r="B174" s="1781" t="s">
        <v>681</v>
      </c>
      <c r="C174" s="1676"/>
      <c r="D174" s="1676"/>
      <c r="E174" s="1782"/>
      <c r="F174" s="1696"/>
      <c r="G174" s="1696"/>
      <c r="H174" s="1767"/>
      <c r="I174" s="1767"/>
      <c r="J174" s="1767"/>
      <c r="K174" s="1767"/>
      <c r="L174" s="1767"/>
      <c r="M174" s="1761" t="s">
        <v>204</v>
      </c>
      <c r="N174" s="1785"/>
      <c r="O174" s="2404">
        <f>SUM(O172:O173)</f>
        <v>27.3</v>
      </c>
      <c r="P174" s="2405"/>
      <c r="Q174" s="1776">
        <v>100</v>
      </c>
      <c r="R174" s="1767"/>
    </row>
    <row r="175" spans="1:18" ht="14.25">
      <c r="A175" s="1767"/>
      <c r="B175" s="1761" t="s">
        <v>204</v>
      </c>
      <c r="C175" s="1786"/>
      <c r="D175" s="1786"/>
      <c r="E175" s="1785"/>
      <c r="F175" s="1776">
        <f>SUM(F168:F174)</f>
        <v>27.3</v>
      </c>
      <c r="G175" s="1776">
        <f>SUM(G168:G174)</f>
        <v>100</v>
      </c>
      <c r="H175" s="1767"/>
      <c r="I175" s="1767"/>
      <c r="J175" s="1767"/>
      <c r="K175" s="1767"/>
      <c r="L175" s="1767"/>
      <c r="M175" s="1767"/>
      <c r="N175" s="1767"/>
      <c r="O175" s="1767"/>
      <c r="P175" s="1767"/>
      <c r="Q175" s="1767"/>
      <c r="R175" s="1767"/>
    </row>
    <row r="176" spans="1:18" ht="14.25">
      <c r="A176" s="1767"/>
      <c r="B176" s="1767"/>
      <c r="C176" s="1767"/>
      <c r="D176" s="1767"/>
      <c r="E176" s="1767"/>
      <c r="F176" s="1767"/>
      <c r="G176" s="1767"/>
      <c r="H176" s="1767"/>
      <c r="I176" s="1767"/>
      <c r="J176" s="1767"/>
      <c r="K176" s="1767"/>
      <c r="L176" s="1767"/>
      <c r="M176" s="1770" t="s">
        <v>1859</v>
      </c>
      <c r="N176" s="1767"/>
      <c r="O176" s="1767"/>
      <c r="P176" s="1767"/>
      <c r="Q176" s="1767"/>
      <c r="R176" s="1767"/>
    </row>
    <row r="177" spans="1:18" ht="14.25">
      <c r="A177" s="1767"/>
      <c r="B177" s="1677"/>
      <c r="C177" s="1674"/>
      <c r="D177" s="1674"/>
      <c r="E177" s="1674"/>
      <c r="F177" s="1674"/>
      <c r="G177" s="1674"/>
      <c r="H177" s="34"/>
      <c r="I177" s="1767"/>
      <c r="J177" s="1767"/>
      <c r="K177" s="1767"/>
      <c r="L177" s="1767"/>
      <c r="M177" s="1772" t="s">
        <v>1957</v>
      </c>
      <c r="N177" s="1773"/>
      <c r="O177" s="1773"/>
      <c r="P177" s="1774"/>
      <c r="Q177" s="1771" t="s">
        <v>341</v>
      </c>
      <c r="R177" s="1696" t="s">
        <v>1827</v>
      </c>
    </row>
    <row r="178" spans="1:18" ht="14.25">
      <c r="A178" s="1767"/>
      <c r="B178" s="1676"/>
      <c r="C178" s="1676"/>
      <c r="D178" s="1676"/>
      <c r="E178" s="1676"/>
      <c r="F178" s="1676"/>
      <c r="G178" s="1673"/>
      <c r="H178" s="1767"/>
      <c r="I178" s="1767"/>
      <c r="J178" s="1767"/>
      <c r="K178" s="1767"/>
      <c r="L178" s="1767"/>
      <c r="M178" s="1772" t="s">
        <v>1958</v>
      </c>
      <c r="N178" s="1773"/>
      <c r="O178" s="1773"/>
      <c r="P178" s="1774"/>
      <c r="Q178" s="1771"/>
      <c r="R178" s="1771"/>
    </row>
    <row r="179" spans="1:18" ht="14.25">
      <c r="A179" s="1767"/>
      <c r="B179" s="1676"/>
      <c r="C179" s="1676"/>
      <c r="D179" s="1676"/>
      <c r="E179" s="1676"/>
      <c r="F179" s="1676"/>
      <c r="G179" s="1673"/>
      <c r="H179" s="1767"/>
      <c r="I179" s="1767"/>
      <c r="J179" s="1767"/>
      <c r="K179" s="1767"/>
      <c r="L179" s="1767"/>
      <c r="M179" s="1772" t="s">
        <v>1865</v>
      </c>
      <c r="N179" s="1773"/>
      <c r="O179" s="1773"/>
      <c r="P179" s="1774"/>
      <c r="Q179" s="1696">
        <v>27.3</v>
      </c>
      <c r="R179" s="1696">
        <v>100</v>
      </c>
    </row>
    <row r="180" spans="1:18" ht="14.25">
      <c r="A180" s="1767"/>
      <c r="B180" s="1676"/>
      <c r="C180" s="1676"/>
      <c r="D180" s="1676"/>
      <c r="E180" s="1676"/>
      <c r="F180" s="1676"/>
      <c r="G180" s="1673"/>
      <c r="H180" s="1767"/>
      <c r="I180" s="1767"/>
      <c r="J180" s="1767"/>
      <c r="K180" s="1767"/>
      <c r="L180" s="1767"/>
      <c r="M180" s="1772" t="s">
        <v>1959</v>
      </c>
      <c r="N180" s="1773"/>
      <c r="O180" s="1773"/>
      <c r="P180" s="1774"/>
      <c r="Q180" s="1771"/>
      <c r="R180" s="1771"/>
    </row>
    <row r="181" spans="1:18" ht="14.25">
      <c r="A181" s="1767"/>
      <c r="B181" s="1767"/>
      <c r="C181" s="1767"/>
      <c r="D181" s="1767"/>
      <c r="E181" s="1767"/>
      <c r="F181" s="1767"/>
      <c r="G181" s="1767"/>
      <c r="H181" s="1767"/>
      <c r="I181" s="1767"/>
      <c r="J181" s="1767"/>
      <c r="K181" s="1767"/>
      <c r="L181" s="1767"/>
      <c r="M181" s="1772" t="s">
        <v>1868</v>
      </c>
      <c r="N181" s="1773"/>
      <c r="O181" s="1773"/>
      <c r="P181" s="1774"/>
      <c r="Q181" s="1771"/>
      <c r="R181" s="1771"/>
    </row>
    <row r="182" spans="1:18" ht="14.25">
      <c r="A182" s="1767"/>
      <c r="B182" s="1787"/>
      <c r="C182" s="1787"/>
      <c r="D182" s="1787"/>
      <c r="E182" s="1787"/>
      <c r="F182" s="1787"/>
      <c r="G182" s="1787"/>
      <c r="H182" s="1767"/>
      <c r="I182" s="1767"/>
      <c r="J182" s="1767"/>
      <c r="K182" s="1767"/>
      <c r="L182" s="1767"/>
      <c r="M182" s="1772"/>
      <c r="N182" s="1788" t="s">
        <v>204</v>
      </c>
      <c r="O182" s="1773"/>
      <c r="P182" s="1774"/>
      <c r="Q182" s="1698">
        <f>SUM(Q179:Q181)</f>
        <v>27.3</v>
      </c>
      <c r="R182" s="1698">
        <f>SUM(R179:R181)</f>
        <v>100</v>
      </c>
    </row>
    <row r="183" spans="1:18" ht="14.25">
      <c r="A183" s="1767"/>
      <c r="B183" s="1633"/>
      <c r="C183" s="1630"/>
      <c r="D183" s="1630"/>
      <c r="E183" s="1630"/>
      <c r="F183" s="1630"/>
      <c r="G183" s="1630"/>
      <c r="H183" s="1787"/>
      <c r="I183" s="1767"/>
      <c r="J183" s="1767"/>
      <c r="K183" s="1767"/>
      <c r="L183" s="1767"/>
      <c r="M183" s="1676"/>
      <c r="N183" s="1780"/>
      <c r="O183" s="1676"/>
      <c r="P183" s="1676"/>
      <c r="Q183" s="1728"/>
      <c r="R183" s="1728"/>
    </row>
    <row r="184" spans="1:18" ht="14.25">
      <c r="A184" s="1767"/>
      <c r="B184" s="1787"/>
      <c r="C184" s="1787"/>
      <c r="D184" s="1787"/>
      <c r="E184" s="1787"/>
      <c r="F184" s="1787"/>
      <c r="G184" s="1787"/>
      <c r="H184" s="1630"/>
      <c r="I184" s="1767"/>
      <c r="J184" s="1767"/>
      <c r="K184" s="1767"/>
      <c r="L184" s="1767"/>
      <c r="M184" s="1676"/>
      <c r="N184" s="1780"/>
      <c r="O184" s="1676"/>
      <c r="P184" s="1676"/>
      <c r="Q184" s="1728"/>
      <c r="R184" s="1728"/>
    </row>
    <row r="185" spans="1:18" ht="14.25">
      <c r="A185" s="1767"/>
      <c r="H185" s="1787"/>
      <c r="I185" s="1767"/>
      <c r="J185" s="1767"/>
      <c r="K185" s="1767"/>
      <c r="L185" s="1767"/>
      <c r="M185" s="1767"/>
      <c r="N185" s="1767"/>
      <c r="O185" s="1767"/>
      <c r="P185" s="1767"/>
      <c r="Q185" s="1767"/>
      <c r="R185" s="1767"/>
    </row>
    <row r="186" spans="1:18" ht="14.25">
      <c r="A186" s="1767"/>
      <c r="B186" s="1767"/>
      <c r="C186" s="1767"/>
      <c r="D186" s="1767"/>
      <c r="E186" s="1767"/>
      <c r="F186" s="1767"/>
      <c r="G186" s="1767"/>
      <c r="I186" s="1787"/>
      <c r="J186" s="1787"/>
      <c r="K186" s="1787"/>
      <c r="L186" s="1787"/>
      <c r="M186" s="1787"/>
      <c r="N186" s="1787"/>
      <c r="O186" s="1787"/>
      <c r="P186" s="1787"/>
      <c r="Q186" s="1787"/>
      <c r="R186" s="1787"/>
    </row>
    <row r="187" spans="1:16" ht="14.25">
      <c r="A187" s="1767"/>
      <c r="B187" s="1685" t="s">
        <v>1960</v>
      </c>
      <c r="C187" s="1685"/>
      <c r="D187" s="1685"/>
      <c r="E187" s="1685"/>
      <c r="F187" s="1789"/>
      <c r="G187" s="1673"/>
      <c r="H187" s="34" t="s">
        <v>1961</v>
      </c>
      <c r="I187" s="1630"/>
      <c r="J187" s="1630"/>
      <c r="K187" s="1630"/>
      <c r="L187" s="1630"/>
      <c r="M187" s="1630"/>
      <c r="N187" s="1630"/>
      <c r="O187" s="1630"/>
      <c r="P187" s="1630"/>
    </row>
    <row r="188" spans="1:18" ht="14.25">
      <c r="A188" s="1767"/>
      <c r="B188" s="1674"/>
      <c r="C188" s="1674"/>
      <c r="D188" s="1674"/>
      <c r="E188" s="1674"/>
      <c r="F188" s="1675"/>
      <c r="G188" s="1673"/>
      <c r="H188" s="1673"/>
      <c r="I188" s="1787"/>
      <c r="J188" s="1787"/>
      <c r="K188" s="1787"/>
      <c r="L188" s="1787"/>
      <c r="M188" s="1787"/>
      <c r="N188" s="1787"/>
      <c r="O188" s="1787"/>
      <c r="P188" s="1787"/>
      <c r="Q188" s="1787"/>
      <c r="R188" s="1787"/>
    </row>
    <row r="189" spans="1:8" ht="14.25">
      <c r="A189" s="1767"/>
      <c r="B189" s="1677" t="s">
        <v>1822</v>
      </c>
      <c r="C189" s="1677"/>
      <c r="D189" s="1677"/>
      <c r="E189" s="1677"/>
      <c r="F189" s="1675"/>
      <c r="G189" s="1673"/>
      <c r="H189" s="1673"/>
    </row>
    <row r="190" spans="1:23" ht="14.25">
      <c r="A190" s="1787"/>
      <c r="B190" s="1678" t="s">
        <v>226</v>
      </c>
      <c r="C190" s="1679" t="s">
        <v>1826</v>
      </c>
      <c r="D190" s="1680"/>
      <c r="E190" s="1681"/>
      <c r="F190" s="1682" t="s">
        <v>118</v>
      </c>
      <c r="G190" s="1682" t="s">
        <v>1827</v>
      </c>
      <c r="H190" s="1696"/>
      <c r="I190" s="1790"/>
      <c r="J190" s="1790"/>
      <c r="K190" s="1767"/>
      <c r="L190" s="1767"/>
      <c r="M190" s="1767"/>
      <c r="N190" s="1767"/>
      <c r="O190" s="1767"/>
      <c r="P190" s="1767"/>
      <c r="Q190" s="1767"/>
      <c r="R190" s="1767"/>
      <c r="W190" s="1683"/>
    </row>
    <row r="191" spans="2:23" ht="14.25">
      <c r="B191" s="1686" t="s">
        <v>1915</v>
      </c>
      <c r="C191" s="1687"/>
      <c r="D191" s="54"/>
      <c r="E191" s="1688"/>
      <c r="F191" s="1689"/>
      <c r="G191" s="1689"/>
      <c r="H191" s="1716" t="s">
        <v>1828</v>
      </c>
      <c r="I191" s="1771"/>
      <c r="J191" s="36"/>
      <c r="K191" s="1673"/>
      <c r="L191" s="1675"/>
      <c r="M191" s="100"/>
      <c r="N191" s="100"/>
      <c r="O191" s="100"/>
      <c r="P191" s="100"/>
      <c r="Q191" s="100"/>
      <c r="R191" s="100"/>
      <c r="W191" s="1683"/>
    </row>
    <row r="192" spans="1:23" ht="14.25">
      <c r="A192" s="1787"/>
      <c r="B192" s="1692"/>
      <c r="C192" s="1693"/>
      <c r="D192" s="1694"/>
      <c r="E192" s="1695"/>
      <c r="F192" s="1692"/>
      <c r="G192" s="1692"/>
      <c r="H192" s="1725" t="s">
        <v>1916</v>
      </c>
      <c r="I192" s="1696"/>
      <c r="J192" s="1696"/>
      <c r="K192" s="1673"/>
      <c r="L192" s="1675"/>
      <c r="M192" s="100"/>
      <c r="N192" s="100"/>
      <c r="O192" s="100"/>
      <c r="P192" s="100"/>
      <c r="Q192" s="100"/>
      <c r="R192" s="100"/>
      <c r="W192" s="1683"/>
    </row>
    <row r="193" spans="2:23" ht="14.25">
      <c r="B193" s="1698">
        <v>1</v>
      </c>
      <c r="C193" s="1699" t="s">
        <v>1917</v>
      </c>
      <c r="D193" s="1700"/>
      <c r="E193" s="1700"/>
      <c r="F193" s="1698">
        <f>F194</f>
        <v>0</v>
      </c>
      <c r="G193" s="1700">
        <v>0</v>
      </c>
      <c r="H193" s="1705" t="s">
        <v>597</v>
      </c>
      <c r="I193" s="1696"/>
      <c r="J193" s="1696"/>
      <c r="K193" s="1703"/>
      <c r="L193" s="1675"/>
      <c r="M193" s="1704" t="s">
        <v>1918</v>
      </c>
      <c r="N193" s="1676"/>
      <c r="O193" s="100"/>
      <c r="P193" s="100"/>
      <c r="Q193" s="100"/>
      <c r="R193" s="100"/>
      <c r="W193" s="1683"/>
    </row>
    <row r="194" spans="1:23" ht="14.25">
      <c r="A194" s="1767" t="s">
        <v>144</v>
      </c>
      <c r="B194" s="1705">
        <v>2</v>
      </c>
      <c r="C194" s="1706" t="s">
        <v>1919</v>
      </c>
      <c r="D194" s="1707"/>
      <c r="E194" s="1707"/>
      <c r="F194" s="1689"/>
      <c r="G194" s="1707"/>
      <c r="H194" s="1705"/>
      <c r="I194" s="1705"/>
      <c r="J194" s="1705"/>
      <c r="K194" s="1703"/>
      <c r="L194" s="1703"/>
      <c r="M194" s="1710" t="s">
        <v>4</v>
      </c>
      <c r="N194" s="1710" t="s">
        <v>494</v>
      </c>
      <c r="O194" s="1710" t="s">
        <v>1827</v>
      </c>
      <c r="P194" s="1673"/>
      <c r="Q194" s="1675"/>
      <c r="R194" s="1712"/>
      <c r="W194" s="1683"/>
    </row>
    <row r="195" spans="1:23" ht="14.25">
      <c r="A195" s="1676"/>
      <c r="B195" s="1725">
        <v>3</v>
      </c>
      <c r="C195" s="1713" t="s">
        <v>1920</v>
      </c>
      <c r="D195" s="1714"/>
      <c r="E195" s="1714"/>
      <c r="F195" s="1725"/>
      <c r="G195" s="1714"/>
      <c r="H195" s="1689"/>
      <c r="I195" s="1716"/>
      <c r="J195" s="1705"/>
      <c r="K195" s="1703"/>
      <c r="L195" s="1703"/>
      <c r="M195" s="1717"/>
      <c r="N195" s="1717" t="s">
        <v>236</v>
      </c>
      <c r="O195" s="1717"/>
      <c r="P195" s="1673"/>
      <c r="Q195" s="1703"/>
      <c r="R195" s="1703"/>
      <c r="W195" s="1683"/>
    </row>
    <row r="196" spans="1:23" ht="14.25">
      <c r="A196" s="1674" t="s">
        <v>1921</v>
      </c>
      <c r="B196" s="1718">
        <v>4</v>
      </c>
      <c r="C196" s="1706" t="s">
        <v>1922</v>
      </c>
      <c r="D196" s="54"/>
      <c r="E196" s="54"/>
      <c r="F196" s="1791"/>
      <c r="G196" s="54"/>
      <c r="H196" s="1725"/>
      <c r="I196" s="1705"/>
      <c r="J196" s="1705"/>
      <c r="K196" s="1703"/>
      <c r="L196" s="1703"/>
      <c r="M196" s="1698" t="s">
        <v>1923</v>
      </c>
      <c r="N196" s="1696"/>
      <c r="O196" s="1696"/>
      <c r="P196" s="1673"/>
      <c r="Q196" s="1703"/>
      <c r="R196" s="1703"/>
      <c r="W196" s="1683"/>
    </row>
    <row r="197" spans="1:23" ht="14.25">
      <c r="A197" s="1674" t="s">
        <v>1924</v>
      </c>
      <c r="B197" s="1705">
        <v>5</v>
      </c>
      <c r="C197" s="1713" t="s">
        <v>797</v>
      </c>
      <c r="D197" s="1720"/>
      <c r="E197" s="1721"/>
      <c r="F197" s="1705"/>
      <c r="G197" s="1720"/>
      <c r="H197" s="1791"/>
      <c r="I197" s="1705"/>
      <c r="J197" s="1705"/>
      <c r="K197" s="1703"/>
      <c r="L197" s="1703"/>
      <c r="M197" s="1698" t="s">
        <v>853</v>
      </c>
      <c r="N197" s="1696"/>
      <c r="O197" s="1696"/>
      <c r="P197" s="1673"/>
      <c r="Q197" s="1703"/>
      <c r="R197" s="1703"/>
      <c r="W197" s="1684"/>
    </row>
    <row r="198" spans="1:23" ht="14.25">
      <c r="A198" s="1676"/>
      <c r="B198" s="1705">
        <v>6</v>
      </c>
      <c r="C198" s="1706" t="s">
        <v>353</v>
      </c>
      <c r="D198" s="1707"/>
      <c r="E198" s="1707"/>
      <c r="F198" s="1689"/>
      <c r="G198" s="1707"/>
      <c r="H198" s="1705"/>
      <c r="I198" s="1705"/>
      <c r="J198" s="1705"/>
      <c r="K198" s="1703"/>
      <c r="L198" s="1703"/>
      <c r="M198" s="1698" t="s">
        <v>699</v>
      </c>
      <c r="N198" s="1696"/>
      <c r="O198" s="1696"/>
      <c r="P198" s="1673"/>
      <c r="Q198" s="1703"/>
      <c r="R198" s="1703"/>
      <c r="W198" s="1683"/>
    </row>
    <row r="199" spans="1:23" ht="14.25">
      <c r="A199" s="100"/>
      <c r="B199" s="1705">
        <v>7</v>
      </c>
      <c r="C199" s="1713" t="s">
        <v>681</v>
      </c>
      <c r="D199" s="1720"/>
      <c r="E199" s="1720"/>
      <c r="F199" s="1705"/>
      <c r="G199" s="1720"/>
      <c r="H199" s="1689"/>
      <c r="I199" s="1725"/>
      <c r="J199" s="1725"/>
      <c r="K199" s="100"/>
      <c r="L199" s="1703"/>
      <c r="M199" s="1698" t="s">
        <v>1024</v>
      </c>
      <c r="N199" s="1696"/>
      <c r="O199" s="1696"/>
      <c r="P199" s="1673"/>
      <c r="Q199" s="1703"/>
      <c r="R199" s="1703"/>
      <c r="W199" s="1683"/>
    </row>
    <row r="200" spans="1:23" ht="14.25">
      <c r="A200" s="1703"/>
      <c r="B200" s="1698">
        <v>8</v>
      </c>
      <c r="C200" s="1727" t="s">
        <v>1926</v>
      </c>
      <c r="D200" s="1728"/>
      <c r="E200" s="1728"/>
      <c r="F200" s="1792">
        <f>SUM(F201:F216)</f>
        <v>42</v>
      </c>
      <c r="G200" s="1793">
        <f>F200/F217*100</f>
        <v>100</v>
      </c>
      <c r="H200" s="1705"/>
      <c r="I200" s="1725"/>
      <c r="J200" s="1725"/>
      <c r="K200" s="100"/>
      <c r="L200" s="1703"/>
      <c r="M200" s="1698" t="s">
        <v>1927</v>
      </c>
      <c r="N200" s="1696"/>
      <c r="O200" s="1696"/>
      <c r="P200" s="1673"/>
      <c r="Q200" s="1703"/>
      <c r="R200" s="1703"/>
      <c r="W200" s="1683"/>
    </row>
    <row r="201" spans="1:23" ht="14.25">
      <c r="A201" s="1703"/>
      <c r="B201" s="1705">
        <v>9</v>
      </c>
      <c r="C201" s="1713" t="s">
        <v>1928</v>
      </c>
      <c r="D201" s="1720"/>
      <c r="E201" s="1720"/>
      <c r="F201" s="1705"/>
      <c r="G201" s="1720"/>
      <c r="H201" s="1689"/>
      <c r="I201" s="1705"/>
      <c r="J201" s="1705"/>
      <c r="K201" s="1673"/>
      <c r="L201" s="1703"/>
      <c r="M201" s="1702" t="s">
        <v>1929</v>
      </c>
      <c r="N201" s="1734"/>
      <c r="O201" s="1734"/>
      <c r="P201" s="1735"/>
      <c r="Q201" s="1735"/>
      <c r="R201" s="1735"/>
      <c r="W201" s="1683"/>
    </row>
    <row r="202" spans="1:23" ht="14.25">
      <c r="A202" s="1703"/>
      <c r="B202" s="1705">
        <v>10</v>
      </c>
      <c r="C202" s="1706" t="s">
        <v>355</v>
      </c>
      <c r="D202" s="1707"/>
      <c r="E202" s="1707"/>
      <c r="F202" s="1689"/>
      <c r="G202" s="1707"/>
      <c r="H202" s="1705"/>
      <c r="I202" s="1705"/>
      <c r="J202" s="1705"/>
      <c r="K202" s="1673"/>
      <c r="L202" s="1703"/>
      <c r="M202" s="1698" t="s">
        <v>1930</v>
      </c>
      <c r="N202" s="1739"/>
      <c r="O202" s="1739"/>
      <c r="P202" s="1740"/>
      <c r="Q202" s="1740"/>
      <c r="R202" s="1741"/>
      <c r="W202" s="1630"/>
    </row>
    <row r="203" spans="1:23" ht="14.25">
      <c r="A203" s="100"/>
      <c r="B203" s="1705">
        <v>11</v>
      </c>
      <c r="C203" s="1713" t="s">
        <v>1931</v>
      </c>
      <c r="D203" s="1720"/>
      <c r="E203" s="1720"/>
      <c r="F203" s="1705"/>
      <c r="G203" s="1720"/>
      <c r="H203" s="1689"/>
      <c r="I203" s="1705"/>
      <c r="J203" s="1705"/>
      <c r="K203" s="1673"/>
      <c r="L203" s="1703"/>
      <c r="M203" s="1730" t="s">
        <v>1932</v>
      </c>
      <c r="N203" s="1696"/>
      <c r="O203" s="1739"/>
      <c r="P203" s="1673"/>
      <c r="Q203" s="1740"/>
      <c r="R203" s="1740"/>
      <c r="W203" s="1630"/>
    </row>
    <row r="204" spans="1:23" ht="14.25">
      <c r="A204" s="100"/>
      <c r="B204" s="1705">
        <v>12</v>
      </c>
      <c r="C204" s="1706" t="s">
        <v>901</v>
      </c>
      <c r="D204" s="1707"/>
      <c r="E204" s="1707"/>
      <c r="F204" s="1689">
        <v>42</v>
      </c>
      <c r="G204" s="1794">
        <f>F204/F217*100</f>
        <v>100</v>
      </c>
      <c r="H204" s="1705"/>
      <c r="I204" s="1705"/>
      <c r="J204" s="1705"/>
      <c r="K204" s="1673"/>
      <c r="L204" s="1703"/>
      <c r="M204" s="1730" t="s">
        <v>299</v>
      </c>
      <c r="N204" s="1749"/>
      <c r="O204" s="1746"/>
      <c r="P204" s="1673"/>
      <c r="Q204" s="1740"/>
      <c r="R204" s="1740"/>
      <c r="W204" s="1630"/>
    </row>
    <row r="205" spans="1:23" ht="14.25">
      <c r="A205" s="1747"/>
      <c r="B205" s="1705">
        <v>13</v>
      </c>
      <c r="C205" s="1713" t="s">
        <v>1933</v>
      </c>
      <c r="D205" s="1720"/>
      <c r="E205" s="1721"/>
      <c r="F205" s="1705"/>
      <c r="G205" s="1720"/>
      <c r="H205" s="1689"/>
      <c r="I205" s="1705"/>
      <c r="J205" s="1705"/>
      <c r="K205" s="1673"/>
      <c r="L205" s="1703"/>
      <c r="M205" s="1730" t="s">
        <v>298</v>
      </c>
      <c r="N205" s="1696"/>
      <c r="O205" s="1746"/>
      <c r="P205" s="1673"/>
      <c r="Q205" s="1740"/>
      <c r="R205" s="1740"/>
      <c r="W205" s="1630"/>
    </row>
    <row r="206" spans="1:18" ht="14.25">
      <c r="A206" s="1747"/>
      <c r="B206" s="1705">
        <v>14</v>
      </c>
      <c r="C206" s="1706" t="s">
        <v>352</v>
      </c>
      <c r="D206" s="1707"/>
      <c r="E206" s="1728"/>
      <c r="F206" s="1689"/>
      <c r="G206" s="1707"/>
      <c r="H206" s="1705"/>
      <c r="I206" s="1705"/>
      <c r="J206" s="1705"/>
      <c r="K206" s="1673"/>
      <c r="L206" s="1703"/>
      <c r="M206" s="1698" t="s">
        <v>335</v>
      </c>
      <c r="N206" s="1696"/>
      <c r="O206" s="1751"/>
      <c r="P206" s="1673"/>
      <c r="Q206" s="1703"/>
      <c r="R206" s="1703"/>
    </row>
    <row r="207" spans="1:18" ht="14.25">
      <c r="A207" s="1747"/>
      <c r="B207" s="1705">
        <v>15</v>
      </c>
      <c r="C207" s="1713" t="s">
        <v>1934</v>
      </c>
      <c r="D207" s="1720"/>
      <c r="E207" s="1720"/>
      <c r="F207" s="1705"/>
      <c r="G207" s="1720"/>
      <c r="H207" s="1689"/>
      <c r="I207" s="1705"/>
      <c r="J207" s="1705"/>
      <c r="K207" s="1707"/>
      <c r="L207" s="1707"/>
      <c r="M207" s="1698" t="s">
        <v>1935</v>
      </c>
      <c r="N207" s="1696"/>
      <c r="O207" s="1696"/>
      <c r="P207" s="1673"/>
      <c r="Q207" s="150"/>
      <c r="R207" s="1707"/>
    </row>
    <row r="208" spans="1:18" ht="14.25">
      <c r="A208" s="1747"/>
      <c r="B208" s="1705">
        <v>16</v>
      </c>
      <c r="C208" s="1706" t="s">
        <v>1936</v>
      </c>
      <c r="D208" s="1707"/>
      <c r="E208" s="1744"/>
      <c r="F208" s="1689"/>
      <c r="G208" s="1707"/>
      <c r="H208" s="1705"/>
      <c r="I208" s="1705"/>
      <c r="J208" s="1705"/>
      <c r="K208" s="1707"/>
      <c r="L208" s="1707"/>
      <c r="M208" s="1698" t="s">
        <v>1937</v>
      </c>
      <c r="N208" s="1696"/>
      <c r="O208" s="1696"/>
      <c r="P208" s="1673"/>
      <c r="Q208" s="150"/>
      <c r="R208" s="1707"/>
    </row>
    <row r="209" spans="1:18" ht="14.25">
      <c r="A209" s="1747"/>
      <c r="B209" s="1705">
        <v>17</v>
      </c>
      <c r="C209" s="1713" t="s">
        <v>1938</v>
      </c>
      <c r="D209" s="1720"/>
      <c r="E209" s="1720"/>
      <c r="F209" s="1705"/>
      <c r="G209" s="1720"/>
      <c r="H209" s="1791"/>
      <c r="I209" s="1705"/>
      <c r="J209" s="1705"/>
      <c r="K209" s="1673"/>
      <c r="L209" s="1673"/>
      <c r="M209" s="1698" t="s">
        <v>1939</v>
      </c>
      <c r="N209" s="1696"/>
      <c r="O209" s="1696"/>
      <c r="P209" s="1673"/>
      <c r="Q209" s="1673"/>
      <c r="R209" s="1673"/>
    </row>
    <row r="210" spans="1:18" ht="14.25">
      <c r="A210" s="1673"/>
      <c r="B210" s="1705">
        <v>18</v>
      </c>
      <c r="C210" s="1706" t="s">
        <v>1940</v>
      </c>
      <c r="D210" s="1707"/>
      <c r="E210" s="1707"/>
      <c r="F210" s="1689"/>
      <c r="G210" s="1707"/>
      <c r="H210" s="1705"/>
      <c r="I210" s="1705"/>
      <c r="J210" s="1705"/>
      <c r="K210" s="1673"/>
      <c r="L210" s="1673"/>
      <c r="M210" s="1698" t="s">
        <v>177</v>
      </c>
      <c r="N210" s="1696"/>
      <c r="O210" s="1696"/>
      <c r="P210" s="1673"/>
      <c r="Q210" s="1673"/>
      <c r="R210" s="1673"/>
    </row>
    <row r="211" spans="1:18" ht="14.25">
      <c r="A211" s="150"/>
      <c r="B211" s="1705">
        <v>19</v>
      </c>
      <c r="C211" s="1713" t="s">
        <v>679</v>
      </c>
      <c r="D211" s="1720"/>
      <c r="E211" s="1724"/>
      <c r="F211" s="1705"/>
      <c r="G211" s="1795"/>
      <c r="H211" s="1791"/>
      <c r="I211" s="1705"/>
      <c r="J211" s="1705"/>
      <c r="K211" s="1673"/>
      <c r="L211" s="1673"/>
      <c r="M211" s="1698" t="s">
        <v>292</v>
      </c>
      <c r="N211" s="1749"/>
      <c r="O211" s="1746"/>
      <c r="P211" s="1673"/>
      <c r="Q211" s="1703"/>
      <c r="R211" s="1673"/>
    </row>
    <row r="212" spans="1:18" ht="14.25">
      <c r="A212" s="150"/>
      <c r="B212" s="1705">
        <v>20</v>
      </c>
      <c r="C212" s="1706" t="s">
        <v>1941</v>
      </c>
      <c r="D212" s="1707"/>
      <c r="E212" s="1707"/>
      <c r="F212" s="1689"/>
      <c r="G212" s="1707"/>
      <c r="H212" s="1705"/>
      <c r="I212" s="1705"/>
      <c r="J212" s="1705"/>
      <c r="K212" s="1673"/>
      <c r="L212" s="1673"/>
      <c r="M212" s="1698" t="s">
        <v>304</v>
      </c>
      <c r="N212" s="1749"/>
      <c r="O212" s="1751"/>
      <c r="P212" s="1673"/>
      <c r="Q212" s="1703"/>
      <c r="R212" s="1673"/>
    </row>
    <row r="213" spans="1:18" ht="14.25">
      <c r="A213" s="1747"/>
      <c r="B213" s="1718">
        <v>21</v>
      </c>
      <c r="C213" s="1713" t="s">
        <v>1942</v>
      </c>
      <c r="D213" s="1714"/>
      <c r="E213" s="1714"/>
      <c r="F213" s="1725"/>
      <c r="G213" s="1714"/>
      <c r="H213" s="1689"/>
      <c r="I213" s="1705"/>
      <c r="J213" s="1705"/>
      <c r="K213" s="1673"/>
      <c r="L213" s="1673"/>
      <c r="M213" s="1698" t="s">
        <v>1210</v>
      </c>
      <c r="N213" s="1696"/>
      <c r="O213" s="1751"/>
      <c r="P213" s="1673"/>
      <c r="Q213" s="1703"/>
      <c r="R213" s="1673"/>
    </row>
    <row r="214" spans="1:18" ht="14.25">
      <c r="A214" s="1747"/>
      <c r="B214" s="1718">
        <v>22</v>
      </c>
      <c r="C214" s="1754" t="s">
        <v>1943</v>
      </c>
      <c r="D214" s="1755"/>
      <c r="E214" s="1755"/>
      <c r="F214" s="1791"/>
      <c r="G214" s="1755"/>
      <c r="H214" s="1725"/>
      <c r="I214" s="1705"/>
      <c r="J214" s="1705"/>
      <c r="K214" s="1673"/>
      <c r="L214" s="1673"/>
      <c r="M214" s="1698" t="s">
        <v>1944</v>
      </c>
      <c r="N214" s="1696"/>
      <c r="O214" s="1696"/>
      <c r="P214" s="1673"/>
      <c r="Q214" s="1673"/>
      <c r="R214" s="1673"/>
    </row>
    <row r="215" spans="1:18" ht="14.25">
      <c r="A215" s="1673"/>
      <c r="B215" s="1718">
        <v>23</v>
      </c>
      <c r="C215" s="1713" t="s">
        <v>1945</v>
      </c>
      <c r="D215" s="1714"/>
      <c r="E215" s="1714"/>
      <c r="F215" s="1725"/>
      <c r="G215" s="1714"/>
      <c r="H215" s="1791"/>
      <c r="I215" s="1705"/>
      <c r="J215" s="1705"/>
      <c r="K215" s="1673"/>
      <c r="L215" s="1673"/>
      <c r="M215" s="1702" t="s">
        <v>1946</v>
      </c>
      <c r="N215" s="1734"/>
      <c r="O215" s="1734"/>
      <c r="P215" s="1735"/>
      <c r="Q215" s="1735"/>
      <c r="R215" s="1735"/>
    </row>
    <row r="216" spans="1:18" ht="14.25">
      <c r="A216" s="1673"/>
      <c r="B216" s="1718">
        <v>24</v>
      </c>
      <c r="C216" s="1796" t="s">
        <v>681</v>
      </c>
      <c r="D216" s="1797"/>
      <c r="E216" s="1797"/>
      <c r="F216" s="1798"/>
      <c r="G216" s="1797"/>
      <c r="H216" s="1725"/>
      <c r="I216" s="1705"/>
      <c r="J216" s="1705"/>
      <c r="K216" s="1703"/>
      <c r="L216" s="1703"/>
      <c r="M216" s="1698" t="s">
        <v>314</v>
      </c>
      <c r="N216" s="1739">
        <v>34.4</v>
      </c>
      <c r="O216" s="1739">
        <f>N216/N220*100</f>
        <v>81.9047619047619</v>
      </c>
      <c r="P216" s="1740"/>
      <c r="Q216" s="1740"/>
      <c r="R216" s="1741"/>
    </row>
    <row r="217" spans="1:18" ht="14.25">
      <c r="A217" s="1673"/>
      <c r="B217" s="1718"/>
      <c r="C217" s="1761" t="s">
        <v>204</v>
      </c>
      <c r="D217" s="1762"/>
      <c r="E217" s="1763"/>
      <c r="F217" s="1799">
        <f>F193+F200</f>
        <v>42</v>
      </c>
      <c r="G217" s="1776">
        <v>100</v>
      </c>
      <c r="H217" s="1725"/>
      <c r="I217" s="1725"/>
      <c r="J217" s="1725"/>
      <c r="K217" s="1767"/>
      <c r="L217" s="1767"/>
      <c r="M217" s="1698" t="s">
        <v>321</v>
      </c>
      <c r="N217" s="1698">
        <v>7.6</v>
      </c>
      <c r="O217" s="1751">
        <f>N217/N220*100</f>
        <v>18.095238095238095</v>
      </c>
      <c r="P217" s="1768"/>
      <c r="Q217" s="1767"/>
      <c r="R217" s="1767"/>
    </row>
    <row r="218" spans="1:18" ht="14.25">
      <c r="A218" s="1673"/>
      <c r="B218" s="1800"/>
      <c r="C218" s="1706"/>
      <c r="D218" s="54"/>
      <c r="E218" s="54"/>
      <c r="F218" s="54"/>
      <c r="G218" s="54"/>
      <c r="H218" s="1769"/>
      <c r="I218" s="54"/>
      <c r="J218" s="54"/>
      <c r="K218" s="1767"/>
      <c r="L218" s="1767"/>
      <c r="M218" s="1698" t="s">
        <v>616</v>
      </c>
      <c r="N218" s="1696"/>
      <c r="O218" s="1751"/>
      <c r="P218" s="1768"/>
      <c r="Q218" s="1767"/>
      <c r="R218" s="1767"/>
    </row>
    <row r="219" spans="1:18" ht="14.25">
      <c r="A219" s="1747"/>
      <c r="B219" s="1770" t="s">
        <v>1947</v>
      </c>
      <c r="C219" s="1767"/>
      <c r="D219" s="1767"/>
      <c r="E219" s="1767"/>
      <c r="F219" s="1767"/>
      <c r="G219" s="1767"/>
      <c r="H219" s="54"/>
      <c r="I219" s="54"/>
      <c r="J219" s="54"/>
      <c r="K219" s="1767"/>
      <c r="L219" s="1767"/>
      <c r="M219" s="1698" t="s">
        <v>1948</v>
      </c>
      <c r="N219" s="1771"/>
      <c r="O219" s="1771"/>
      <c r="P219" s="1768"/>
      <c r="Q219" s="1768"/>
      <c r="R219" s="1768"/>
    </row>
    <row r="220" spans="1:18" ht="14.25">
      <c r="A220" s="1747"/>
      <c r="B220" s="1772" t="s">
        <v>1949</v>
      </c>
      <c r="C220" s="1773"/>
      <c r="D220" s="1773"/>
      <c r="E220" s="1774"/>
      <c r="F220" s="1783" t="s">
        <v>1950</v>
      </c>
      <c r="G220" s="1696" t="s">
        <v>1827</v>
      </c>
      <c r="H220" s="1674"/>
      <c r="I220" s="54"/>
      <c r="J220" s="54"/>
      <c r="K220" s="1767"/>
      <c r="L220" s="1767"/>
      <c r="M220" s="1775" t="s">
        <v>204</v>
      </c>
      <c r="N220" s="1776">
        <f>SUM(N196:N219)</f>
        <v>42</v>
      </c>
      <c r="O220" s="1765">
        <f>SUM(O196:O219)</f>
        <v>100</v>
      </c>
      <c r="P220" s="1767"/>
      <c r="Q220" s="1767"/>
      <c r="R220" s="1767"/>
    </row>
    <row r="221" spans="1:18" ht="14.25">
      <c r="A221" s="1767"/>
      <c r="B221" s="1777" t="s">
        <v>1834</v>
      </c>
      <c r="C221" s="1778"/>
      <c r="D221" s="1778"/>
      <c r="E221" s="1779"/>
      <c r="F221" s="1783">
        <v>42</v>
      </c>
      <c r="G221" s="1696">
        <v>100</v>
      </c>
      <c r="H221" s="1674"/>
      <c r="I221" s="1769"/>
      <c r="J221" s="1769"/>
      <c r="K221" s="1767"/>
      <c r="L221" s="1767"/>
      <c r="M221" s="1767"/>
      <c r="N221" s="1767"/>
      <c r="O221" s="1767"/>
      <c r="P221" s="1767"/>
      <c r="Q221" s="1767"/>
      <c r="R221" s="1767"/>
    </row>
    <row r="222" spans="1:18" ht="14.25">
      <c r="A222" s="1767"/>
      <c r="B222" s="1772" t="s">
        <v>1951</v>
      </c>
      <c r="C222" s="1773"/>
      <c r="D222" s="1773"/>
      <c r="E222" s="1774"/>
      <c r="F222" s="1696"/>
      <c r="G222" s="1717"/>
      <c r="H222" s="1767"/>
      <c r="I222" s="54"/>
      <c r="J222" s="54"/>
      <c r="K222" s="1767"/>
      <c r="L222" s="1767"/>
      <c r="M222" s="1767"/>
      <c r="N222" s="1767"/>
      <c r="O222" s="1767"/>
      <c r="P222" s="1767"/>
      <c r="Q222" s="1767"/>
      <c r="R222" s="1767"/>
    </row>
    <row r="223" spans="1:18" ht="14.25">
      <c r="A223" s="1767"/>
      <c r="B223" s="1781" t="s">
        <v>1839</v>
      </c>
      <c r="C223" s="1676"/>
      <c r="D223" s="1676"/>
      <c r="E223" s="1782"/>
      <c r="F223" s="1696"/>
      <c r="G223" s="1696"/>
      <c r="H223" s="1767"/>
      <c r="I223" s="1767"/>
      <c r="J223" s="1767"/>
      <c r="K223" s="1767"/>
      <c r="L223" s="1767"/>
      <c r="M223" s="1677"/>
      <c r="N223" s="1674"/>
      <c r="O223" s="1674"/>
      <c r="P223" s="1674"/>
      <c r="Q223" s="1674"/>
      <c r="R223" s="1767"/>
    </row>
    <row r="224" spans="1:18" ht="14.25">
      <c r="A224" s="1767"/>
      <c r="B224" s="1772" t="s">
        <v>1953</v>
      </c>
      <c r="C224" s="1773"/>
      <c r="D224" s="1773"/>
      <c r="E224" s="1774"/>
      <c r="F224" s="1696"/>
      <c r="G224" s="1696"/>
      <c r="H224" s="1767"/>
      <c r="I224" s="1767"/>
      <c r="J224" s="1767"/>
      <c r="K224" s="1767"/>
      <c r="L224" s="1767"/>
      <c r="M224" s="1676"/>
      <c r="N224" s="1676"/>
      <c r="O224" s="1801"/>
      <c r="P224" s="1801"/>
      <c r="Q224" s="1673"/>
      <c r="R224" s="1767"/>
    </row>
    <row r="225" spans="1:18" ht="14.25">
      <c r="A225" s="1767"/>
      <c r="B225" s="1781" t="s">
        <v>1843</v>
      </c>
      <c r="C225" s="1676"/>
      <c r="D225" s="1676"/>
      <c r="E225" s="1782"/>
      <c r="F225" s="1696"/>
      <c r="G225" s="1696"/>
      <c r="H225" s="1767"/>
      <c r="I225" s="1767"/>
      <c r="J225" s="1767"/>
      <c r="K225" s="1767"/>
      <c r="L225" s="1767"/>
      <c r="M225" s="1676"/>
      <c r="N225" s="1676"/>
      <c r="O225" s="1676"/>
      <c r="P225" s="1676"/>
      <c r="Q225" s="1676"/>
      <c r="R225" s="1767"/>
    </row>
    <row r="226" spans="1:18" ht="14.25">
      <c r="A226" s="1767"/>
      <c r="B226" s="1772" t="s">
        <v>1956</v>
      </c>
      <c r="C226" s="1773"/>
      <c r="D226" s="1773"/>
      <c r="E226" s="1774"/>
      <c r="F226" s="1696"/>
      <c r="G226" s="1696"/>
      <c r="H226" s="1767"/>
      <c r="I226" s="1767"/>
      <c r="J226" s="1767"/>
      <c r="K226" s="1767"/>
      <c r="L226" s="1767"/>
      <c r="M226" s="1676"/>
      <c r="N226" s="1676"/>
      <c r="O226" s="1676"/>
      <c r="P226" s="1676"/>
      <c r="Q226" s="1676"/>
      <c r="R226" s="1767"/>
    </row>
    <row r="227" spans="1:18" ht="14.25">
      <c r="A227" s="1767"/>
      <c r="B227" s="1781" t="s">
        <v>681</v>
      </c>
      <c r="C227" s="1676"/>
      <c r="D227" s="1676"/>
      <c r="E227" s="1782"/>
      <c r="F227" s="1696"/>
      <c r="G227" s="1696"/>
      <c r="H227" s="1767"/>
      <c r="I227" s="1767"/>
      <c r="J227" s="1767"/>
      <c r="K227" s="1767"/>
      <c r="L227" s="1767"/>
      <c r="M227" s="1780"/>
      <c r="N227" s="1676"/>
      <c r="O227" s="1676"/>
      <c r="P227" s="1676"/>
      <c r="Q227" s="1676"/>
      <c r="R227" s="1767"/>
    </row>
    <row r="228" spans="1:18" ht="14.25">
      <c r="A228" s="1767"/>
      <c r="B228" s="1802" t="s">
        <v>204</v>
      </c>
      <c r="C228" s="1773"/>
      <c r="D228" s="1773"/>
      <c r="E228" s="1774"/>
      <c r="F228" s="1776">
        <f>SUM(F221:F227)</f>
        <v>42</v>
      </c>
      <c r="G228" s="1776">
        <f>SUM(G221:G227)</f>
        <v>100</v>
      </c>
      <c r="H228" s="1767"/>
      <c r="I228" s="1767"/>
      <c r="J228" s="1767"/>
      <c r="K228" s="1767"/>
      <c r="L228" s="1767"/>
      <c r="M228" s="1767"/>
      <c r="N228" s="1767"/>
      <c r="O228" s="1767"/>
      <c r="P228" s="1767"/>
      <c r="Q228" s="1767"/>
      <c r="R228" s="1767"/>
    </row>
    <row r="229" spans="1:18" ht="14.25">
      <c r="A229" s="1767"/>
      <c r="B229" s="1767"/>
      <c r="C229" s="1767"/>
      <c r="D229" s="1767"/>
      <c r="E229" s="1767"/>
      <c r="F229" s="1767"/>
      <c r="G229" s="1767"/>
      <c r="H229" s="1767"/>
      <c r="I229" s="1767"/>
      <c r="J229" s="1767"/>
      <c r="K229" s="1767"/>
      <c r="L229" s="1767"/>
      <c r="M229" s="1767"/>
      <c r="N229" s="1767"/>
      <c r="O229" s="1767"/>
      <c r="P229" s="1767"/>
      <c r="Q229" s="1767"/>
      <c r="R229" s="1767"/>
    </row>
    <row r="230" spans="1:18" ht="14.25">
      <c r="A230" s="1767"/>
      <c r="B230" s="1787" t="s">
        <v>1962</v>
      </c>
      <c r="C230" s="1787"/>
      <c r="D230" s="1787"/>
      <c r="E230" s="1787"/>
      <c r="F230" s="1787"/>
      <c r="G230" s="1787"/>
      <c r="H230" s="1767"/>
      <c r="I230" s="1767"/>
      <c r="J230" s="1767"/>
      <c r="K230" s="1767"/>
      <c r="L230" s="1767"/>
      <c r="M230" s="1767"/>
      <c r="N230" s="1767"/>
      <c r="O230" s="1767"/>
      <c r="P230" s="1767"/>
      <c r="Q230" s="1767"/>
      <c r="R230" s="1767"/>
    </row>
    <row r="231" spans="1:18" ht="14.25">
      <c r="A231" s="1767"/>
      <c r="B231" s="1633"/>
      <c r="C231" s="1630"/>
      <c r="D231" s="1630"/>
      <c r="E231" s="1630"/>
      <c r="F231" s="1630"/>
      <c r="G231" s="1630"/>
      <c r="H231" s="1787"/>
      <c r="I231" s="1767"/>
      <c r="J231" s="1767"/>
      <c r="K231" s="1767"/>
      <c r="L231" s="1767"/>
      <c r="M231" s="1767"/>
      <c r="N231" s="1767"/>
      <c r="O231" s="1767"/>
      <c r="P231" s="1767"/>
      <c r="Q231" s="1767"/>
      <c r="R231" s="1767"/>
    </row>
    <row r="232" spans="1:18" ht="3" customHeight="1">
      <c r="A232" s="1767"/>
      <c r="B232" s="1787" t="s">
        <v>1963</v>
      </c>
      <c r="C232" s="1787"/>
      <c r="D232" s="1787"/>
      <c r="E232" s="1787"/>
      <c r="F232" s="1787"/>
      <c r="G232" s="1787"/>
      <c r="H232" s="1630"/>
      <c r="I232" s="1767"/>
      <c r="J232" s="1767"/>
      <c r="K232" s="1767"/>
      <c r="L232" s="1767"/>
      <c r="M232" s="1767"/>
      <c r="N232" s="1767"/>
      <c r="O232" s="1767"/>
      <c r="P232" s="1767"/>
      <c r="Q232" s="1767" t="s">
        <v>144</v>
      </c>
      <c r="R232" s="1767"/>
    </row>
    <row r="233" spans="1:18" ht="14.25">
      <c r="A233" s="1767"/>
      <c r="H233" s="1787"/>
      <c r="I233" s="1767"/>
      <c r="J233" s="1767"/>
      <c r="K233" s="1767"/>
      <c r="L233" s="1767"/>
      <c r="M233" s="1767"/>
      <c r="N233" s="1767"/>
      <c r="O233" s="1767"/>
      <c r="P233" s="1767"/>
      <c r="Q233" s="1767"/>
      <c r="R233" s="1767"/>
    </row>
    <row r="234" spans="1:16" ht="14.25">
      <c r="A234" s="1767"/>
      <c r="I234" s="1787"/>
      <c r="J234" s="1787"/>
      <c r="K234" s="1787"/>
      <c r="L234" s="1787"/>
      <c r="M234" s="1787"/>
      <c r="N234" s="1787"/>
      <c r="O234" s="1787"/>
      <c r="P234" s="1787"/>
    </row>
    <row r="235" spans="1:16" ht="14.25">
      <c r="A235" s="1767"/>
      <c r="I235" s="1630"/>
      <c r="J235" s="1630"/>
      <c r="K235" s="1630"/>
      <c r="L235" s="1630"/>
      <c r="M235" s="1630"/>
      <c r="N235" s="1630"/>
      <c r="O235" s="1630"/>
      <c r="P235" s="1630"/>
    </row>
    <row r="236" spans="1:16" ht="14.25">
      <c r="A236" s="1767"/>
      <c r="I236" s="1787"/>
      <c r="J236" s="1787"/>
      <c r="K236" s="1787"/>
      <c r="L236" s="1787"/>
      <c r="M236" s="1787"/>
      <c r="N236" s="1787"/>
      <c r="O236" s="1787"/>
      <c r="P236" s="1787"/>
    </row>
    <row r="237" ht="14.25">
      <c r="A237" s="1767"/>
    </row>
    <row r="243" ht="9" customHeight="1"/>
    <row r="245" ht="10.5" customHeight="1"/>
  </sheetData>
  <sheetProtection/>
  <mergeCells count="19">
    <mergeCell ref="A20:X20"/>
    <mergeCell ref="A52:X52"/>
    <mergeCell ref="M1:W1"/>
    <mergeCell ref="M2:W2"/>
    <mergeCell ref="R4:T4"/>
    <mergeCell ref="K5:M5"/>
    <mergeCell ref="A6:X6"/>
    <mergeCell ref="I8:J8"/>
    <mergeCell ref="M8:X8"/>
    <mergeCell ref="A63:X63"/>
    <mergeCell ref="H137:J137"/>
    <mergeCell ref="O172:P172"/>
    <mergeCell ref="O174:P174"/>
    <mergeCell ref="N9:X9"/>
    <mergeCell ref="A12:X12"/>
    <mergeCell ref="A25:X25"/>
    <mergeCell ref="A28:X28"/>
    <mergeCell ref="A40:X40"/>
    <mergeCell ref="A46:X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R51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2.57421875" style="0" customWidth="1"/>
    <col min="2" max="2" width="5.421875" style="0" customWidth="1"/>
    <col min="3" max="3" width="6.140625" style="0" customWidth="1"/>
    <col min="4" max="4" width="4.00390625" style="0" customWidth="1"/>
    <col min="5" max="5" width="5.7109375" style="0" customWidth="1"/>
    <col min="6" max="6" width="7.00390625" style="0" customWidth="1"/>
    <col min="7" max="7" width="6.28125" style="0" customWidth="1"/>
    <col min="8" max="8" width="9.421875" style="0" customWidth="1"/>
    <col min="9" max="9" width="11.8515625" style="0" customWidth="1"/>
    <col min="10" max="10" width="8.8515625" style="0" customWidth="1"/>
    <col min="11" max="11" width="7.421875" style="0" customWidth="1"/>
    <col min="12" max="12" width="7.28125" style="0" customWidth="1"/>
    <col min="13" max="13" width="18.140625" style="0" customWidth="1"/>
    <col min="14" max="14" width="20.8515625" style="0" customWidth="1"/>
    <col min="15" max="15" width="6.140625" style="0" customWidth="1"/>
    <col min="16" max="16" width="5.421875" style="0" customWidth="1"/>
    <col min="17" max="17" width="6.00390625" style="0" customWidth="1"/>
    <col min="18" max="18" width="8.28125" style="0" customWidth="1"/>
  </cols>
  <sheetData>
    <row r="1" spans="1:18" ht="15">
      <c r="A1" s="57"/>
      <c r="B1" s="57"/>
      <c r="C1" s="57"/>
      <c r="D1" s="57"/>
      <c r="E1" s="57"/>
      <c r="F1" s="2430" t="s">
        <v>145</v>
      </c>
      <c r="G1" s="2430"/>
      <c r="H1" s="2430"/>
      <c r="I1" s="2430"/>
      <c r="J1" s="2430"/>
      <c r="K1" s="2430"/>
      <c r="L1" s="2430"/>
      <c r="M1" s="2430"/>
      <c r="N1" s="2429"/>
      <c r="O1" s="2429"/>
      <c r="P1" s="2429"/>
      <c r="Q1" s="2429"/>
      <c r="R1" s="57"/>
    </row>
    <row r="2" spans="1:18" ht="15">
      <c r="A2" s="57"/>
      <c r="B2" s="57"/>
      <c r="C2" s="57"/>
      <c r="D2" s="57"/>
      <c r="E2" s="2430" t="s">
        <v>464</v>
      </c>
      <c r="F2" s="2430"/>
      <c r="G2" s="2430"/>
      <c r="H2" s="2430"/>
      <c r="I2" s="2430"/>
      <c r="J2" s="2430"/>
      <c r="K2" s="2430"/>
      <c r="L2" s="2430"/>
      <c r="M2" s="2430"/>
      <c r="N2" s="2429"/>
      <c r="O2" s="2429"/>
      <c r="P2" s="2429"/>
      <c r="Q2" s="2429"/>
      <c r="R2" s="57"/>
    </row>
    <row r="3" spans="1:18" ht="15">
      <c r="A3" s="57"/>
      <c r="B3" s="57"/>
      <c r="C3" s="57"/>
      <c r="D3" s="57"/>
      <c r="E3" s="2430" t="s">
        <v>94</v>
      </c>
      <c r="F3" s="2430"/>
      <c r="G3" s="2430"/>
      <c r="H3" s="2430"/>
      <c r="I3" s="2430"/>
      <c r="J3" s="2430"/>
      <c r="K3" s="2430"/>
      <c r="L3" s="2430"/>
      <c r="M3" s="2430"/>
      <c r="N3" s="59"/>
      <c r="O3" s="59"/>
      <c r="P3" s="59"/>
      <c r="Q3" s="60"/>
      <c r="R3" s="57"/>
    </row>
    <row r="4" spans="1:18" ht="15">
      <c r="A4" s="57"/>
      <c r="B4" s="57"/>
      <c r="C4" s="57"/>
      <c r="D4" s="57"/>
      <c r="E4" s="57"/>
      <c r="F4" s="58"/>
      <c r="G4" s="58"/>
      <c r="H4" s="58"/>
      <c r="I4" s="58"/>
      <c r="J4" s="58"/>
      <c r="K4" s="58"/>
      <c r="L4" s="58"/>
      <c r="M4" s="58"/>
      <c r="N4" s="57"/>
      <c r="O4" s="57"/>
      <c r="P4" s="57"/>
      <c r="Q4" s="61"/>
      <c r="R4" s="57"/>
    </row>
    <row r="5" spans="1:18" ht="14.25">
      <c r="A5" s="221" t="s">
        <v>465</v>
      </c>
      <c r="B5" s="222" t="s">
        <v>226</v>
      </c>
      <c r="C5" s="223" t="s">
        <v>466</v>
      </c>
      <c r="D5" s="222" t="s">
        <v>467</v>
      </c>
      <c r="E5" s="223" t="s">
        <v>468</v>
      </c>
      <c r="F5" s="222" t="s">
        <v>469</v>
      </c>
      <c r="G5" s="223" t="s">
        <v>470</v>
      </c>
      <c r="H5" s="2432" t="s">
        <v>471</v>
      </c>
      <c r="I5" s="2433"/>
      <c r="J5" s="225"/>
      <c r="K5" s="224" t="s">
        <v>472</v>
      </c>
      <c r="L5" s="221" t="s">
        <v>473</v>
      </c>
      <c r="M5" s="223" t="s">
        <v>474</v>
      </c>
      <c r="N5" s="221" t="s">
        <v>475</v>
      </c>
      <c r="O5" s="226" t="s">
        <v>158</v>
      </c>
      <c r="P5" s="226"/>
      <c r="Q5" s="226"/>
      <c r="R5" s="226"/>
    </row>
    <row r="6" spans="1:18" ht="14.25">
      <c r="A6" s="227" t="s">
        <v>476</v>
      </c>
      <c r="B6" s="228" t="s">
        <v>477</v>
      </c>
      <c r="C6" s="62" t="s">
        <v>478</v>
      </c>
      <c r="D6" s="228" t="s">
        <v>479</v>
      </c>
      <c r="E6" s="62" t="s">
        <v>480</v>
      </c>
      <c r="F6" s="228" t="s">
        <v>237</v>
      </c>
      <c r="G6" s="62" t="s">
        <v>481</v>
      </c>
      <c r="H6" s="2434" t="s">
        <v>482</v>
      </c>
      <c r="I6" s="2435"/>
      <c r="J6" s="222"/>
      <c r="K6" s="63" t="s">
        <v>437</v>
      </c>
      <c r="L6" s="227" t="s">
        <v>483</v>
      </c>
      <c r="M6" s="62"/>
      <c r="N6" s="227"/>
      <c r="O6" s="229"/>
      <c r="P6" s="225"/>
      <c r="Q6" s="225"/>
      <c r="R6" s="225"/>
    </row>
    <row r="7" spans="1:18" ht="15" thickBot="1">
      <c r="A7" s="227"/>
      <c r="B7" s="228" t="s">
        <v>484</v>
      </c>
      <c r="C7" s="62"/>
      <c r="D7" s="228"/>
      <c r="E7" s="62" t="s">
        <v>236</v>
      </c>
      <c r="F7" s="228" t="s">
        <v>485</v>
      </c>
      <c r="G7" s="62"/>
      <c r="H7" s="2434"/>
      <c r="I7" s="2435"/>
      <c r="J7" s="228"/>
      <c r="K7" s="62"/>
      <c r="L7" s="227" t="s">
        <v>486</v>
      </c>
      <c r="M7" s="62"/>
      <c r="N7" s="228"/>
      <c r="O7" s="222"/>
      <c r="P7" s="222"/>
      <c r="Q7" s="222"/>
      <c r="R7" s="222"/>
    </row>
    <row r="8" spans="1:18" ht="21" thickBot="1">
      <c r="A8" s="2437"/>
      <c r="B8" s="2438"/>
      <c r="C8" s="2438"/>
      <c r="D8" s="2438"/>
      <c r="E8" s="2438"/>
      <c r="F8" s="2438"/>
      <c r="G8" s="2438"/>
      <c r="H8" s="2438"/>
      <c r="I8" s="2438"/>
      <c r="J8" s="2438"/>
      <c r="K8" s="2438"/>
      <c r="L8" s="2438"/>
      <c r="M8" s="2438"/>
      <c r="N8" s="2438"/>
      <c r="O8" s="2438"/>
      <c r="P8" s="2438"/>
      <c r="Q8" s="2438"/>
      <c r="R8" s="2439"/>
    </row>
    <row r="9" spans="1:18" ht="14.25">
      <c r="A9" s="230"/>
      <c r="B9" s="152"/>
      <c r="C9" s="153"/>
      <c r="D9" s="154"/>
      <c r="E9" s="155"/>
      <c r="F9" s="152"/>
      <c r="G9" s="156"/>
      <c r="H9" s="2436"/>
      <c r="I9" s="2436"/>
      <c r="J9" s="152"/>
      <c r="K9" s="152"/>
      <c r="L9" s="158"/>
      <c r="M9" s="152"/>
      <c r="N9" s="157"/>
      <c r="O9" s="152"/>
      <c r="P9" s="152"/>
      <c r="Q9" s="152"/>
      <c r="R9" s="152"/>
    </row>
    <row r="10" spans="1:18" ht="14.25">
      <c r="A10" s="159"/>
      <c r="B10" s="36"/>
      <c r="C10" s="160"/>
      <c r="D10" s="160"/>
      <c r="E10" s="161"/>
      <c r="F10" s="36"/>
      <c r="G10" s="151"/>
      <c r="H10" s="116"/>
      <c r="I10" s="116"/>
      <c r="J10" s="36"/>
      <c r="K10" s="36"/>
      <c r="L10" s="117"/>
      <c r="M10" s="36"/>
      <c r="N10" s="116"/>
      <c r="O10" s="36"/>
      <c r="P10" s="36"/>
      <c r="Q10" s="36"/>
      <c r="R10" s="36"/>
    </row>
    <row r="11" spans="1:18" ht="14.25">
      <c r="A11" s="159"/>
      <c r="B11" s="36"/>
      <c r="C11" s="160"/>
      <c r="D11" s="160"/>
      <c r="E11" s="161"/>
      <c r="F11" s="36"/>
      <c r="G11" s="151"/>
      <c r="H11" s="2431"/>
      <c r="I11" s="2431"/>
      <c r="J11" s="36"/>
      <c r="K11" s="36"/>
      <c r="L11" s="117"/>
      <c r="M11" s="36"/>
      <c r="N11" s="116"/>
      <c r="O11" s="36"/>
      <c r="P11" s="36"/>
      <c r="Q11" s="36"/>
      <c r="R11" s="36"/>
    </row>
    <row r="12" spans="1:18" ht="14.25">
      <c r="A12" s="159"/>
      <c r="B12" s="36"/>
      <c r="C12" s="160"/>
      <c r="D12" s="160"/>
      <c r="E12" s="161"/>
      <c r="F12" s="36"/>
      <c r="G12" s="151"/>
      <c r="H12" s="116"/>
      <c r="I12" s="116"/>
      <c r="J12" s="36"/>
      <c r="K12" s="36"/>
      <c r="L12" s="117"/>
      <c r="M12" s="36"/>
      <c r="N12" s="116"/>
      <c r="O12" s="36"/>
      <c r="P12" s="36"/>
      <c r="Q12" s="36"/>
      <c r="R12" s="36"/>
    </row>
    <row r="13" spans="1:18" ht="14.25">
      <c r="A13" s="159"/>
      <c r="B13" s="36"/>
      <c r="C13" s="160"/>
      <c r="D13" s="160"/>
      <c r="E13" s="161"/>
      <c r="F13" s="36"/>
      <c r="G13" s="151"/>
      <c r="H13" s="2431"/>
      <c r="I13" s="2431"/>
      <c r="J13" s="36"/>
      <c r="K13" s="36"/>
      <c r="L13" s="117"/>
      <c r="M13" s="36"/>
      <c r="N13" s="116"/>
      <c r="O13" s="36"/>
      <c r="P13" s="36"/>
      <c r="Q13" s="36"/>
      <c r="R13" s="36"/>
    </row>
    <row r="14" spans="1:18" ht="15" thickBot="1">
      <c r="A14" s="159"/>
      <c r="B14" s="162"/>
      <c r="C14" s="163"/>
      <c r="D14" s="163"/>
      <c r="E14" s="164"/>
      <c r="F14" s="162"/>
      <c r="G14" s="145"/>
      <c r="H14" s="165"/>
      <c r="I14" s="165"/>
      <c r="J14" s="162"/>
      <c r="K14" s="162"/>
      <c r="L14" s="166"/>
      <c r="M14" s="162"/>
      <c r="N14" s="165"/>
      <c r="O14" s="162"/>
      <c r="P14" s="162"/>
      <c r="Q14" s="162"/>
      <c r="R14" s="162"/>
    </row>
    <row r="15" spans="1:18" ht="15" thickBot="1">
      <c r="A15" s="167"/>
      <c r="B15" s="168"/>
      <c r="C15" s="169"/>
      <c r="D15" s="169"/>
      <c r="E15" s="170"/>
      <c r="F15" s="168"/>
      <c r="G15" s="171"/>
      <c r="H15" s="172"/>
      <c r="I15" s="172"/>
      <c r="J15" s="168"/>
      <c r="K15" s="168"/>
      <c r="L15" s="173"/>
      <c r="M15" s="168"/>
      <c r="N15" s="172"/>
      <c r="O15" s="168"/>
      <c r="P15" s="168"/>
      <c r="Q15" s="168"/>
      <c r="R15" s="174"/>
    </row>
    <row r="16" spans="1:18" ht="14.25">
      <c r="A16" s="231"/>
      <c r="B16" s="152"/>
      <c r="C16" s="153"/>
      <c r="D16" s="154"/>
      <c r="E16" s="155"/>
      <c r="F16" s="152"/>
      <c r="G16" s="156"/>
      <c r="H16" s="2436"/>
      <c r="I16" s="2436"/>
      <c r="J16" s="152"/>
      <c r="K16" s="152"/>
      <c r="L16" s="158"/>
      <c r="M16" s="152"/>
      <c r="N16" s="157"/>
      <c r="O16" s="152"/>
      <c r="P16" s="152"/>
      <c r="Q16" s="152"/>
      <c r="R16" s="152"/>
    </row>
    <row r="17" spans="1:18" ht="14.25">
      <c r="A17" s="159"/>
      <c r="B17" s="36"/>
      <c r="C17" s="160"/>
      <c r="D17" s="160"/>
      <c r="E17" s="161"/>
      <c r="F17" s="36"/>
      <c r="G17" s="151"/>
      <c r="H17" s="116"/>
      <c r="I17" s="116"/>
      <c r="J17" s="36"/>
      <c r="K17" s="36"/>
      <c r="L17" s="117"/>
      <c r="M17" s="36"/>
      <c r="N17" s="116"/>
      <c r="O17" s="36"/>
      <c r="P17" s="36"/>
      <c r="Q17" s="36"/>
      <c r="R17" s="36"/>
    </row>
    <row r="18" spans="1:18" ht="14.25">
      <c r="A18" s="175"/>
      <c r="B18" s="36"/>
      <c r="C18" s="160"/>
      <c r="D18" s="176"/>
      <c r="E18" s="160"/>
      <c r="F18" s="36"/>
      <c r="G18" s="151"/>
      <c r="H18" s="2431"/>
      <c r="I18" s="2431"/>
      <c r="J18" s="36"/>
      <c r="K18" s="36"/>
      <c r="L18" s="36"/>
      <c r="M18" s="36"/>
      <c r="N18" s="116"/>
      <c r="O18" s="36"/>
      <c r="P18" s="36"/>
      <c r="Q18" s="36"/>
      <c r="R18" s="36"/>
    </row>
    <row r="19" spans="1:18" ht="14.25">
      <c r="A19" s="100"/>
      <c r="B19" s="36"/>
      <c r="C19" s="160"/>
      <c r="D19" s="160"/>
      <c r="E19" s="160"/>
      <c r="F19" s="36"/>
      <c r="G19" s="151"/>
      <c r="H19" s="2431"/>
      <c r="I19" s="2431"/>
      <c r="J19" s="36"/>
      <c r="K19" s="36"/>
      <c r="L19" s="117"/>
      <c r="M19" s="36"/>
      <c r="N19" s="116"/>
      <c r="O19" s="36"/>
      <c r="P19" s="36"/>
      <c r="Q19" s="36"/>
      <c r="R19" s="36"/>
    </row>
    <row r="20" spans="1:18" ht="14.25">
      <c r="A20" s="100"/>
      <c r="B20" s="36"/>
      <c r="C20" s="160"/>
      <c r="D20" s="176"/>
      <c r="E20" s="161"/>
      <c r="F20" s="36"/>
      <c r="G20" s="151"/>
      <c r="H20" s="2431"/>
      <c r="I20" s="2431"/>
      <c r="J20" s="36"/>
      <c r="K20" s="36"/>
      <c r="L20" s="36"/>
      <c r="M20" s="36"/>
      <c r="N20" s="116"/>
      <c r="O20" s="36"/>
      <c r="P20" s="36"/>
      <c r="Q20" s="36"/>
      <c r="R20" s="36"/>
    </row>
    <row r="21" spans="1:18" ht="14.25">
      <c r="A21" s="100"/>
      <c r="B21" s="36"/>
      <c r="C21" s="160"/>
      <c r="D21" s="160"/>
      <c r="E21" s="160"/>
      <c r="F21" s="36"/>
      <c r="G21" s="151"/>
      <c r="H21" s="2431"/>
      <c r="I21" s="2431"/>
      <c r="J21" s="36"/>
      <c r="K21" s="36"/>
      <c r="L21" s="117"/>
      <c r="M21" s="36"/>
      <c r="N21" s="116"/>
      <c r="O21" s="36"/>
      <c r="P21" s="36"/>
      <c r="Q21" s="36"/>
      <c r="R21" s="36"/>
    </row>
    <row r="22" spans="1:18" ht="14.25">
      <c r="A22" s="100"/>
      <c r="B22" s="36"/>
      <c r="C22" s="160"/>
      <c r="D22" s="177"/>
      <c r="E22" s="160"/>
      <c r="F22" s="36"/>
      <c r="G22" s="151"/>
      <c r="H22" s="2431"/>
      <c r="I22" s="2431"/>
      <c r="J22" s="36"/>
      <c r="K22" s="36"/>
      <c r="L22" s="36"/>
      <c r="M22" s="36"/>
      <c r="N22" s="116"/>
      <c r="O22" s="36"/>
      <c r="P22" s="36"/>
      <c r="Q22" s="36"/>
      <c r="R22" s="36"/>
    </row>
    <row r="23" spans="1:18" ht="14.25">
      <c r="A23" s="100"/>
      <c r="B23" s="36"/>
      <c r="C23" s="160"/>
      <c r="D23" s="160"/>
      <c r="E23" s="160"/>
      <c r="F23" s="36"/>
      <c r="G23" s="151"/>
      <c r="H23" s="2431"/>
      <c r="I23" s="2431"/>
      <c r="J23" s="36"/>
      <c r="K23" s="36"/>
      <c r="L23" s="117"/>
      <c r="M23" s="36"/>
      <c r="N23" s="116"/>
      <c r="O23" s="36"/>
      <c r="P23" s="36"/>
      <c r="Q23" s="36"/>
      <c r="R23" s="36"/>
    </row>
    <row r="24" spans="1:18" ht="14.25">
      <c r="A24" s="100"/>
      <c r="B24" s="36"/>
      <c r="C24" s="160"/>
      <c r="D24" s="176"/>
      <c r="E24" s="160"/>
      <c r="F24" s="36"/>
      <c r="G24" s="151"/>
      <c r="H24" s="2431"/>
      <c r="I24" s="2431"/>
      <c r="J24" s="36"/>
      <c r="K24" s="36"/>
      <c r="L24" s="36"/>
      <c r="M24" s="36"/>
      <c r="N24" s="116"/>
      <c r="O24" s="36"/>
      <c r="P24" s="36"/>
      <c r="Q24" s="36"/>
      <c r="R24" s="36"/>
    </row>
    <row r="25" spans="1:18" ht="14.25">
      <c r="A25" s="100"/>
      <c r="B25" s="36"/>
      <c r="C25" s="160"/>
      <c r="D25" s="160"/>
      <c r="E25" s="160"/>
      <c r="F25" s="36"/>
      <c r="G25" s="151"/>
      <c r="H25" s="2431"/>
      <c r="I25" s="2431"/>
      <c r="J25" s="36"/>
      <c r="K25" s="36"/>
      <c r="L25" s="117"/>
      <c r="M25" s="36"/>
      <c r="N25" s="116"/>
      <c r="O25" s="36"/>
      <c r="P25" s="36"/>
      <c r="Q25" s="36"/>
      <c r="R25" s="36"/>
    </row>
    <row r="26" spans="1:18" ht="14.25">
      <c r="A26" s="100"/>
      <c r="B26" s="36"/>
      <c r="C26" s="160"/>
      <c r="D26" s="176"/>
      <c r="E26" s="160"/>
      <c r="F26" s="36"/>
      <c r="G26" s="151"/>
      <c r="H26" s="2431"/>
      <c r="I26" s="2431"/>
      <c r="J26" s="36"/>
      <c r="K26" s="36"/>
      <c r="L26" s="117"/>
      <c r="M26" s="36"/>
      <c r="N26" s="116"/>
      <c r="O26" s="36"/>
      <c r="P26" s="36"/>
      <c r="Q26" s="36"/>
      <c r="R26" s="36"/>
    </row>
    <row r="27" spans="1:18" ht="14.25">
      <c r="A27" s="100"/>
      <c r="B27" s="36"/>
      <c r="C27" s="160"/>
      <c r="D27" s="160"/>
      <c r="E27" s="160"/>
      <c r="F27" s="36"/>
      <c r="G27" s="151"/>
      <c r="H27" s="116"/>
      <c r="I27" s="116"/>
      <c r="J27" s="36"/>
      <c r="K27" s="36"/>
      <c r="L27" s="117"/>
      <c r="M27" s="36"/>
      <c r="N27" s="116"/>
      <c r="O27" s="36"/>
      <c r="P27" s="36"/>
      <c r="Q27" s="36"/>
      <c r="R27" s="36"/>
    </row>
    <row r="28" spans="1:18" ht="14.25">
      <c r="A28" s="100"/>
      <c r="B28" s="36"/>
      <c r="C28" s="160"/>
      <c r="D28" s="176"/>
      <c r="E28" s="160"/>
      <c r="F28" s="36"/>
      <c r="G28" s="151"/>
      <c r="H28" s="2431"/>
      <c r="I28" s="2431"/>
      <c r="J28" s="36"/>
      <c r="K28" s="36"/>
      <c r="L28" s="117"/>
      <c r="M28" s="36"/>
      <c r="N28" s="116"/>
      <c r="O28" s="36"/>
      <c r="P28" s="36"/>
      <c r="Q28" s="36"/>
      <c r="R28" s="36"/>
    </row>
    <row r="29" spans="1:18" ht="14.25">
      <c r="A29" s="100"/>
      <c r="B29" s="36"/>
      <c r="C29" s="160"/>
      <c r="D29" s="160"/>
      <c r="E29" s="160"/>
      <c r="F29" s="36"/>
      <c r="G29" s="151"/>
      <c r="H29" s="116"/>
      <c r="I29" s="116"/>
      <c r="J29" s="36"/>
      <c r="K29" s="36"/>
      <c r="L29" s="117"/>
      <c r="M29" s="36"/>
      <c r="N29" s="116"/>
      <c r="O29" s="36"/>
      <c r="P29" s="36"/>
      <c r="Q29" s="36"/>
      <c r="R29" s="36"/>
    </row>
    <row r="30" spans="1:18" ht="14.25">
      <c r="A30" s="100"/>
      <c r="B30" s="36"/>
      <c r="C30" s="160"/>
      <c r="D30" s="177"/>
      <c r="E30" s="161"/>
      <c r="F30" s="36"/>
      <c r="G30" s="151"/>
      <c r="H30" s="2431"/>
      <c r="I30" s="2431"/>
      <c r="J30" s="36"/>
      <c r="K30" s="36"/>
      <c r="L30" s="117"/>
      <c r="M30" s="36"/>
      <c r="N30" s="116"/>
      <c r="O30" s="36"/>
      <c r="P30" s="36"/>
      <c r="Q30" s="36"/>
      <c r="R30" s="36"/>
    </row>
    <row r="31" spans="1:18" ht="14.25">
      <c r="A31" s="100"/>
      <c r="B31" s="36"/>
      <c r="C31" s="160"/>
      <c r="D31" s="160"/>
      <c r="E31" s="160"/>
      <c r="F31" s="36"/>
      <c r="G31" s="151"/>
      <c r="H31" s="116"/>
      <c r="I31" s="116"/>
      <c r="J31" s="36"/>
      <c r="K31" s="36"/>
      <c r="L31" s="117"/>
      <c r="M31" s="36"/>
      <c r="N31" s="116"/>
      <c r="O31" s="36"/>
      <c r="P31" s="36"/>
      <c r="Q31" s="36"/>
      <c r="R31" s="36"/>
    </row>
    <row r="32" spans="1:18" ht="14.25">
      <c r="A32" s="100"/>
      <c r="B32" s="36"/>
      <c r="C32" s="160"/>
      <c r="D32" s="160"/>
      <c r="E32" s="160"/>
      <c r="F32" s="36"/>
      <c r="G32" s="151"/>
      <c r="H32" s="2431"/>
      <c r="I32" s="2431"/>
      <c r="J32" s="36"/>
      <c r="K32" s="36"/>
      <c r="L32" s="117"/>
      <c r="M32" s="36"/>
      <c r="N32" s="116"/>
      <c r="O32" s="36"/>
      <c r="P32" s="36"/>
      <c r="Q32" s="36"/>
      <c r="R32" s="36"/>
    </row>
    <row r="33" spans="1:18" ht="14.25">
      <c r="A33" s="100"/>
      <c r="B33" s="36"/>
      <c r="C33" s="160"/>
      <c r="D33" s="160"/>
      <c r="E33" s="160"/>
      <c r="F33" s="36"/>
      <c r="G33" s="151"/>
      <c r="H33" s="116"/>
      <c r="I33" s="116"/>
      <c r="J33" s="36"/>
      <c r="K33" s="36"/>
      <c r="L33" s="117"/>
      <c r="M33" s="36"/>
      <c r="N33" s="116"/>
      <c r="O33" s="36"/>
      <c r="P33" s="36"/>
      <c r="Q33" s="36"/>
      <c r="R33" s="36"/>
    </row>
    <row r="34" spans="1:18" ht="14.25">
      <c r="A34" s="100"/>
      <c r="B34" s="36"/>
      <c r="C34" s="160"/>
      <c r="D34" s="160"/>
      <c r="E34" s="161"/>
      <c r="F34" s="36"/>
      <c r="G34" s="151"/>
      <c r="H34" s="2431"/>
      <c r="I34" s="2431"/>
      <c r="J34" s="36"/>
      <c r="K34" s="36"/>
      <c r="L34" s="36"/>
      <c r="M34" s="36"/>
      <c r="N34" s="116"/>
      <c r="O34" s="36"/>
      <c r="P34" s="36"/>
      <c r="Q34" s="36"/>
      <c r="R34" s="36"/>
    </row>
    <row r="35" spans="1:18" ht="14.25">
      <c r="A35" s="100"/>
      <c r="B35" s="36"/>
      <c r="C35" s="160"/>
      <c r="D35" s="160"/>
      <c r="E35" s="160"/>
      <c r="F35" s="36"/>
      <c r="G35" s="151"/>
      <c r="H35" s="116"/>
      <c r="I35" s="116"/>
      <c r="J35" s="36"/>
      <c r="K35" s="36"/>
      <c r="L35" s="117"/>
      <c r="M35" s="36"/>
      <c r="N35" s="116"/>
      <c r="O35" s="36"/>
      <c r="P35" s="36"/>
      <c r="Q35" s="36"/>
      <c r="R35" s="36"/>
    </row>
    <row r="36" spans="1:18" ht="14.25">
      <c r="A36" s="100"/>
      <c r="B36" s="36"/>
      <c r="C36" s="160"/>
      <c r="D36" s="160"/>
      <c r="E36" s="160"/>
      <c r="F36" s="36"/>
      <c r="G36" s="151"/>
      <c r="H36" s="2431"/>
      <c r="I36" s="2431"/>
      <c r="J36" s="36"/>
      <c r="K36" s="36"/>
      <c r="L36" s="117"/>
      <c r="M36" s="36"/>
      <c r="N36" s="116"/>
      <c r="O36" s="36"/>
      <c r="P36" s="36"/>
      <c r="Q36" s="36"/>
      <c r="R36" s="36"/>
    </row>
    <row r="37" spans="1:18" ht="14.25">
      <c r="A37" s="100"/>
      <c r="B37" s="36"/>
      <c r="C37" s="160"/>
      <c r="D37" s="160"/>
      <c r="E37" s="160"/>
      <c r="F37" s="36"/>
      <c r="G37" s="151"/>
      <c r="H37" s="116"/>
      <c r="I37" s="116"/>
      <c r="J37" s="36"/>
      <c r="K37" s="36"/>
      <c r="L37" s="117"/>
      <c r="M37" s="36"/>
      <c r="N37" s="116"/>
      <c r="O37" s="36"/>
      <c r="P37" s="36"/>
      <c r="Q37" s="36"/>
      <c r="R37" s="36"/>
    </row>
    <row r="38" spans="1:18" ht="14.25">
      <c r="A38" s="100"/>
      <c r="B38" s="36"/>
      <c r="C38" s="160"/>
      <c r="D38" s="160"/>
      <c r="E38" s="160"/>
      <c r="F38" s="36"/>
      <c r="G38" s="151"/>
      <c r="H38" s="2431"/>
      <c r="I38" s="2431"/>
      <c r="J38" s="36"/>
      <c r="K38" s="36"/>
      <c r="L38" s="117"/>
      <c r="M38" s="36"/>
      <c r="N38" s="116"/>
      <c r="O38" s="36"/>
      <c r="P38" s="36"/>
      <c r="Q38" s="36"/>
      <c r="R38" s="36"/>
    </row>
    <row r="39" spans="1:18" ht="14.25">
      <c r="A39" s="100"/>
      <c r="B39" s="36"/>
      <c r="C39" s="160"/>
      <c r="D39" s="160"/>
      <c r="E39" s="160"/>
      <c r="F39" s="36"/>
      <c r="G39" s="151"/>
      <c r="H39" s="116"/>
      <c r="I39" s="116"/>
      <c r="J39" s="36"/>
      <c r="K39" s="36"/>
      <c r="L39" s="117"/>
      <c r="M39" s="36"/>
      <c r="N39" s="116"/>
      <c r="O39" s="36"/>
      <c r="P39" s="36"/>
      <c r="Q39" s="36"/>
      <c r="R39" s="36"/>
    </row>
    <row r="40" spans="1:18" ht="14.25">
      <c r="A40" s="100"/>
      <c r="B40" s="36"/>
      <c r="C40" s="160"/>
      <c r="D40" s="160"/>
      <c r="E40" s="160"/>
      <c r="F40" s="36"/>
      <c r="G40" s="151"/>
      <c r="H40" s="2431"/>
      <c r="I40" s="2431"/>
      <c r="J40" s="36"/>
      <c r="K40" s="36"/>
      <c r="L40" s="117"/>
      <c r="M40" s="36"/>
      <c r="N40" s="116"/>
      <c r="O40" s="36"/>
      <c r="P40" s="36"/>
      <c r="Q40" s="36"/>
      <c r="R40" s="36"/>
    </row>
    <row r="41" spans="1:18" ht="15" thickBot="1">
      <c r="A41" s="100"/>
      <c r="B41" s="162"/>
      <c r="C41" s="163"/>
      <c r="D41" s="163"/>
      <c r="E41" s="163"/>
      <c r="F41" s="162"/>
      <c r="G41" s="145"/>
      <c r="H41" s="165"/>
      <c r="I41" s="165"/>
      <c r="J41" s="162"/>
      <c r="K41" s="162"/>
      <c r="L41" s="166"/>
      <c r="M41" s="162"/>
      <c r="N41" s="165"/>
      <c r="O41" s="162"/>
      <c r="P41" s="162"/>
      <c r="Q41" s="162"/>
      <c r="R41" s="162"/>
    </row>
    <row r="42" spans="1:18" ht="15" thickBot="1">
      <c r="A42" s="178"/>
      <c r="B42" s="179"/>
      <c r="C42" s="180"/>
      <c r="D42" s="180"/>
      <c r="E42" s="181"/>
      <c r="F42" s="182"/>
      <c r="G42" s="182"/>
      <c r="H42" s="183"/>
      <c r="I42" s="183"/>
      <c r="J42" s="182"/>
      <c r="K42" s="182"/>
      <c r="L42" s="182"/>
      <c r="M42" s="182"/>
      <c r="N42" s="183"/>
      <c r="O42" s="184"/>
      <c r="P42" s="184"/>
      <c r="Q42" s="184"/>
      <c r="R42" s="185"/>
    </row>
    <row r="43" spans="1:18" ht="14.25">
      <c r="A43" s="186"/>
      <c r="B43" s="187"/>
      <c r="C43" s="188"/>
      <c r="D43" s="187"/>
      <c r="E43" s="188"/>
      <c r="F43" s="187"/>
      <c r="G43" s="188"/>
      <c r="H43" s="2442"/>
      <c r="I43" s="2443"/>
      <c r="J43" s="190"/>
      <c r="K43" s="189"/>
      <c r="L43" s="191"/>
      <c r="M43" s="188"/>
      <c r="N43" s="191"/>
      <c r="O43" s="192"/>
      <c r="P43" s="192"/>
      <c r="Q43" s="192"/>
      <c r="R43" s="193"/>
    </row>
    <row r="44" spans="1:18" ht="14.25">
      <c r="A44" s="194"/>
      <c r="B44" s="148"/>
      <c r="C44" s="149"/>
      <c r="D44" s="148"/>
      <c r="E44" s="149"/>
      <c r="F44" s="148"/>
      <c r="G44" s="149"/>
      <c r="H44" s="2444"/>
      <c r="I44" s="2445"/>
      <c r="J44" s="145"/>
      <c r="K44" s="150"/>
      <c r="L44" s="147"/>
      <c r="M44" s="149"/>
      <c r="N44" s="147"/>
      <c r="O44" s="151"/>
      <c r="P44" s="146"/>
      <c r="Q44" s="146"/>
      <c r="R44" s="195"/>
    </row>
    <row r="45" spans="1:18" ht="15" thickBot="1">
      <c r="A45" s="196"/>
      <c r="B45" s="197"/>
      <c r="C45" s="198"/>
      <c r="D45" s="197"/>
      <c r="E45" s="198"/>
      <c r="F45" s="197"/>
      <c r="G45" s="198"/>
      <c r="H45" s="2440"/>
      <c r="I45" s="2441"/>
      <c r="J45" s="197"/>
      <c r="K45" s="198"/>
      <c r="L45" s="199"/>
      <c r="M45" s="198"/>
      <c r="N45" s="199"/>
      <c r="O45" s="200"/>
      <c r="P45" s="200"/>
      <c r="Q45" s="200"/>
      <c r="R45" s="201"/>
    </row>
    <row r="46" spans="1:18" ht="14.25">
      <c r="A46" s="238"/>
      <c r="B46" s="203"/>
      <c r="C46" s="204"/>
      <c r="D46" s="153"/>
      <c r="E46" s="205"/>
      <c r="F46" s="203"/>
      <c r="G46" s="156"/>
      <c r="H46" s="2436"/>
      <c r="I46" s="2436"/>
      <c r="J46" s="203"/>
      <c r="K46" s="203"/>
      <c r="L46" s="206"/>
      <c r="M46" s="203"/>
      <c r="N46" s="207"/>
      <c r="O46" s="152"/>
      <c r="P46" s="152"/>
      <c r="Q46" s="152"/>
      <c r="R46" s="152"/>
    </row>
    <row r="47" spans="1:18" ht="14.25">
      <c r="A47" s="202"/>
      <c r="B47" s="208"/>
      <c r="C47" s="209"/>
      <c r="D47" s="209"/>
      <c r="E47" s="209"/>
      <c r="F47" s="208"/>
      <c r="G47" s="208"/>
      <c r="H47" s="116"/>
      <c r="I47" s="116"/>
      <c r="J47" s="208"/>
      <c r="K47" s="208"/>
      <c r="L47" s="210"/>
      <c r="M47" s="208"/>
      <c r="N47" s="211"/>
      <c r="O47" s="36"/>
      <c r="P47" s="36"/>
      <c r="Q47" s="36"/>
      <c r="R47" s="36"/>
    </row>
    <row r="48" spans="1:18" ht="14.25">
      <c r="A48" s="202"/>
      <c r="B48" s="208"/>
      <c r="C48" s="209"/>
      <c r="D48" s="209"/>
      <c r="E48" s="212"/>
      <c r="F48" s="208"/>
      <c r="G48" s="151"/>
      <c r="H48" s="2431"/>
      <c r="I48" s="2431"/>
      <c r="J48" s="208"/>
      <c r="K48" s="208"/>
      <c r="L48" s="210"/>
      <c r="M48" s="208"/>
      <c r="N48" s="211"/>
      <c r="O48" s="36"/>
      <c r="P48" s="36"/>
      <c r="Q48" s="36"/>
      <c r="R48" s="36"/>
    </row>
    <row r="49" spans="1:18" ht="15" thickBot="1">
      <c r="A49" s="202"/>
      <c r="B49" s="213"/>
      <c r="C49" s="214"/>
      <c r="D49" s="214"/>
      <c r="E49" s="214"/>
      <c r="F49" s="213"/>
      <c r="G49" s="213"/>
      <c r="H49" s="165"/>
      <c r="I49" s="165"/>
      <c r="J49" s="213"/>
      <c r="K49" s="213"/>
      <c r="L49" s="215"/>
      <c r="M49" s="213"/>
      <c r="N49" s="216"/>
      <c r="O49" s="162"/>
      <c r="P49" s="162"/>
      <c r="Q49" s="162"/>
      <c r="R49" s="162"/>
    </row>
    <row r="50" spans="1:18" ht="15" thickBot="1">
      <c r="A50" s="217"/>
      <c r="B50" s="218"/>
      <c r="C50" s="219"/>
      <c r="D50" s="219"/>
      <c r="E50" s="170"/>
      <c r="F50" s="218"/>
      <c r="G50" s="218"/>
      <c r="H50" s="220"/>
      <c r="I50" s="220"/>
      <c r="J50" s="218"/>
      <c r="K50" s="218"/>
      <c r="L50" s="218"/>
      <c r="M50" s="218"/>
      <c r="N50" s="220"/>
      <c r="O50" s="168"/>
      <c r="P50" s="168"/>
      <c r="Q50" s="168"/>
      <c r="R50" s="174"/>
    </row>
    <row r="51" spans="1:18" ht="15" thickBot="1">
      <c r="A51" s="232"/>
      <c r="B51" s="233"/>
      <c r="C51" s="234"/>
      <c r="D51" s="234"/>
      <c r="E51" s="235"/>
      <c r="F51" s="233"/>
      <c r="G51" s="233"/>
      <c r="H51" s="236"/>
      <c r="I51" s="236"/>
      <c r="J51" s="233"/>
      <c r="K51" s="233"/>
      <c r="L51" s="233"/>
      <c r="M51" s="233"/>
      <c r="N51" s="236"/>
      <c r="O51" s="233"/>
      <c r="P51" s="233"/>
      <c r="Q51" s="233"/>
      <c r="R51" s="237"/>
    </row>
  </sheetData>
  <sheetProtection/>
  <mergeCells count="34">
    <mergeCell ref="H34:I34"/>
    <mergeCell ref="H36:I36"/>
    <mergeCell ref="H30:I30"/>
    <mergeCell ref="H48:I48"/>
    <mergeCell ref="H38:I38"/>
    <mergeCell ref="H40:I40"/>
    <mergeCell ref="H43:I43"/>
    <mergeCell ref="H44:I44"/>
    <mergeCell ref="H19:I19"/>
    <mergeCell ref="H22:I22"/>
    <mergeCell ref="H24:I24"/>
    <mergeCell ref="H25:I25"/>
    <mergeCell ref="H28:I28"/>
    <mergeCell ref="H32:I32"/>
    <mergeCell ref="H9:I9"/>
    <mergeCell ref="H11:I11"/>
    <mergeCell ref="A8:R8"/>
    <mergeCell ref="H7:I7"/>
    <mergeCell ref="H46:I46"/>
    <mergeCell ref="H45:I45"/>
    <mergeCell ref="H23:I23"/>
    <mergeCell ref="H13:I13"/>
    <mergeCell ref="H16:I16"/>
    <mergeCell ref="H18:I18"/>
    <mergeCell ref="N1:Q1"/>
    <mergeCell ref="E2:M2"/>
    <mergeCell ref="N2:Q2"/>
    <mergeCell ref="E3:M3"/>
    <mergeCell ref="F1:M1"/>
    <mergeCell ref="H26:I26"/>
    <mergeCell ref="H5:I5"/>
    <mergeCell ref="H20:I20"/>
    <mergeCell ref="H21:I21"/>
    <mergeCell ref="H6:I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2:Y302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16.8515625" style="0" customWidth="1"/>
    <col min="2" max="2" width="5.00390625" style="0" customWidth="1"/>
    <col min="3" max="3" width="5.7109375" style="0" customWidth="1"/>
    <col min="4" max="4" width="6.57421875" style="0" customWidth="1"/>
    <col min="5" max="5" width="6.140625" style="0" customWidth="1"/>
    <col min="6" max="6" width="10.28125" style="0" customWidth="1"/>
    <col min="7" max="7" width="5.421875" style="0" customWidth="1"/>
    <col min="8" max="8" width="8.140625" style="0" customWidth="1"/>
    <col min="9" max="9" width="6.8515625" style="0" customWidth="1"/>
    <col min="10" max="10" width="7.28125" style="0" customWidth="1"/>
    <col min="11" max="11" width="7.7109375" style="0" customWidth="1"/>
    <col min="12" max="12" width="38.7109375" style="0" customWidth="1"/>
    <col min="13" max="13" width="8.57421875" style="0" customWidth="1"/>
    <col min="14" max="14" width="7.7109375" style="0" customWidth="1"/>
    <col min="15" max="15" width="7.28125" style="0" customWidth="1"/>
    <col min="16" max="16" width="7.8515625" style="0" customWidth="1"/>
    <col min="17" max="17" width="7.140625" style="0" customWidth="1"/>
    <col min="18" max="18" width="6.421875" style="0" customWidth="1"/>
    <col min="19" max="21" width="5.7109375" style="0" customWidth="1"/>
    <col min="22" max="22" width="6.7109375" style="0" customWidth="1"/>
    <col min="23" max="23" width="5.7109375" style="0" customWidth="1"/>
  </cols>
  <sheetData>
    <row r="2" spans="1:21" ht="14.25">
      <c r="A2" s="1952"/>
      <c r="B2" s="1953"/>
      <c r="C2" s="1953"/>
      <c r="D2" s="1953"/>
      <c r="E2" s="1953"/>
      <c r="F2" s="1953"/>
      <c r="G2" s="1953"/>
      <c r="H2" s="1953"/>
      <c r="I2" s="1953"/>
      <c r="J2" s="1953"/>
      <c r="K2" s="1953"/>
      <c r="L2" s="1953"/>
      <c r="M2" s="1953"/>
      <c r="N2" s="1953"/>
      <c r="O2" s="1953"/>
      <c r="P2" s="1953"/>
      <c r="Q2" s="1953"/>
      <c r="R2" s="1953"/>
      <c r="S2" s="1952"/>
      <c r="T2" s="1952"/>
      <c r="U2" s="1952"/>
    </row>
    <row r="3" spans="1:21" ht="15">
      <c r="A3" s="1952"/>
      <c r="B3" s="1952"/>
      <c r="C3" s="1952"/>
      <c r="D3" s="1952"/>
      <c r="E3" s="1952"/>
      <c r="F3" s="1952"/>
      <c r="G3" s="1952"/>
      <c r="H3" s="1952"/>
      <c r="I3" s="1954" t="s">
        <v>488</v>
      </c>
      <c r="J3" s="1954"/>
      <c r="K3" s="1954"/>
      <c r="L3" s="1954"/>
      <c r="M3" s="1952"/>
      <c r="N3" s="1952"/>
      <c r="O3" s="1952"/>
      <c r="P3" s="1952"/>
      <c r="Q3" s="1952"/>
      <c r="R3" s="1952"/>
      <c r="S3" s="1952"/>
      <c r="T3" s="1952"/>
      <c r="U3" s="1952"/>
    </row>
    <row r="4" spans="1:21" ht="15">
      <c r="A4" s="1954" t="s">
        <v>2093</v>
      </c>
      <c r="B4" s="1954"/>
      <c r="C4" s="2161"/>
      <c r="D4" s="2161"/>
      <c r="E4" s="2161"/>
      <c r="F4" s="2161"/>
      <c r="G4" s="2161"/>
      <c r="H4" s="2161"/>
      <c r="I4" s="2161"/>
      <c r="J4" s="2161"/>
      <c r="K4" s="2161"/>
      <c r="L4" s="2161"/>
      <c r="M4" s="2161"/>
      <c r="N4" s="2161"/>
      <c r="O4" s="1952"/>
      <c r="P4" s="1952"/>
      <c r="Q4" s="1952"/>
      <c r="R4" s="1952"/>
      <c r="S4" s="1952"/>
      <c r="T4" s="1952"/>
      <c r="U4" s="1952"/>
    </row>
    <row r="5" spans="1:21" ht="15">
      <c r="A5" s="1954"/>
      <c r="B5" s="1954" t="s">
        <v>489</v>
      </c>
      <c r="C5" s="1954"/>
      <c r="D5" s="1954"/>
      <c r="E5" s="1954"/>
      <c r="F5" s="1954"/>
      <c r="G5" s="1954"/>
      <c r="H5" s="1954"/>
      <c r="I5" s="1954"/>
      <c r="J5" s="1954"/>
      <c r="K5" s="1954"/>
      <c r="L5" s="1954"/>
      <c r="M5" s="1954"/>
      <c r="N5" s="1952"/>
      <c r="O5" s="1952"/>
      <c r="P5" s="1952"/>
      <c r="Q5" s="1952"/>
      <c r="R5" s="1952"/>
      <c r="S5" s="1952"/>
      <c r="T5" s="1952"/>
      <c r="U5" s="1952"/>
    </row>
    <row r="6" spans="1:21" ht="15">
      <c r="A6" s="1954"/>
      <c r="B6" s="1954"/>
      <c r="C6" s="1954"/>
      <c r="D6" s="1954"/>
      <c r="E6" s="1954"/>
      <c r="F6" s="1954"/>
      <c r="G6" s="1954"/>
      <c r="H6" s="1954"/>
      <c r="I6" s="1954"/>
      <c r="J6" s="1954"/>
      <c r="K6" s="1954"/>
      <c r="L6" s="1954"/>
      <c r="M6" s="1954"/>
      <c r="N6" s="1952"/>
      <c r="O6" s="1952"/>
      <c r="P6" s="1952"/>
      <c r="Q6" s="1952"/>
      <c r="R6" s="1952"/>
      <c r="S6" s="1952"/>
      <c r="T6" s="1952"/>
      <c r="U6" s="1952"/>
    </row>
    <row r="7" spans="1:21" ht="15">
      <c r="A7" s="1954" t="s">
        <v>2011</v>
      </c>
      <c r="B7" s="1954"/>
      <c r="C7" s="1954"/>
      <c r="D7" s="1954"/>
      <c r="E7" s="1954"/>
      <c r="F7" s="1954"/>
      <c r="G7" s="1954"/>
      <c r="H7" s="1954"/>
      <c r="I7" s="1954"/>
      <c r="J7" s="1952"/>
      <c r="K7" s="1952"/>
      <c r="L7" s="1952"/>
      <c r="M7" s="1952"/>
      <c r="N7" s="1952"/>
      <c r="O7" s="1952"/>
      <c r="P7" s="1952"/>
      <c r="Q7" s="1952"/>
      <c r="R7" s="1952"/>
      <c r="S7" s="1952"/>
      <c r="T7" s="1952"/>
      <c r="U7" s="1952"/>
    </row>
    <row r="8" spans="1:21" ht="15.75" thickBot="1">
      <c r="A8" s="1954"/>
      <c r="B8" s="1954"/>
      <c r="C8" s="1954"/>
      <c r="D8" s="1954"/>
      <c r="E8" s="1954"/>
      <c r="F8" s="1954"/>
      <c r="G8" s="1954"/>
      <c r="H8" s="1954"/>
      <c r="I8" s="1954"/>
      <c r="J8" s="1952"/>
      <c r="K8" s="1952"/>
      <c r="L8" s="1952"/>
      <c r="M8" s="1952"/>
      <c r="N8" s="1952"/>
      <c r="O8" s="1952"/>
      <c r="P8" s="1952"/>
      <c r="Q8" s="1952"/>
      <c r="R8" s="1952"/>
      <c r="S8" s="1952"/>
      <c r="T8" s="1952"/>
      <c r="U8" s="1952"/>
    </row>
    <row r="9" spans="1:23" ht="14.25">
      <c r="A9" s="1858" t="s">
        <v>421</v>
      </c>
      <c r="B9" s="1859" t="s">
        <v>226</v>
      </c>
      <c r="C9" s="1859" t="s">
        <v>492</v>
      </c>
      <c r="D9" s="1860" t="s">
        <v>493</v>
      </c>
      <c r="E9" s="1859" t="s">
        <v>494</v>
      </c>
      <c r="F9" s="1859" t="s">
        <v>495</v>
      </c>
      <c r="G9" s="1859" t="s">
        <v>496</v>
      </c>
      <c r="H9" s="1861" t="s">
        <v>230</v>
      </c>
      <c r="I9" s="1862" t="s">
        <v>497</v>
      </c>
      <c r="J9" s="1863"/>
      <c r="K9" s="1859" t="s">
        <v>231</v>
      </c>
      <c r="L9" s="1864"/>
      <c r="M9" s="1865" t="s">
        <v>498</v>
      </c>
      <c r="N9" s="1866"/>
      <c r="O9" s="1866"/>
      <c r="P9" s="1866"/>
      <c r="Q9" s="1866"/>
      <c r="R9" s="1866"/>
      <c r="S9" s="1866"/>
      <c r="T9" s="1866"/>
      <c r="U9" s="1866"/>
      <c r="V9" s="1860"/>
      <c r="W9" s="185"/>
    </row>
    <row r="10" spans="1:23" ht="14.25">
      <c r="A10" s="1867" t="s">
        <v>500</v>
      </c>
      <c r="B10" s="1868" t="s">
        <v>477</v>
      </c>
      <c r="C10" s="1868" t="s">
        <v>478</v>
      </c>
      <c r="D10" s="1672" t="s">
        <v>479</v>
      </c>
      <c r="E10" s="1868" t="s">
        <v>501</v>
      </c>
      <c r="F10" s="1868" t="s">
        <v>502</v>
      </c>
      <c r="G10" s="1868" t="s">
        <v>503</v>
      </c>
      <c r="H10" s="1869" t="s">
        <v>238</v>
      </c>
      <c r="I10" s="1870" t="s">
        <v>239</v>
      </c>
      <c r="J10" s="1870" t="s">
        <v>504</v>
      </c>
      <c r="K10" s="1868" t="s">
        <v>437</v>
      </c>
      <c r="L10" s="1871" t="s">
        <v>505</v>
      </c>
      <c r="M10" s="1872" t="s">
        <v>585</v>
      </c>
      <c r="N10" s="1873"/>
      <c r="O10" s="1873"/>
      <c r="P10" s="1873"/>
      <c r="Q10" s="1873"/>
      <c r="R10" s="1873"/>
      <c r="S10" s="1873"/>
      <c r="T10" s="1873"/>
      <c r="U10" s="1873"/>
      <c r="V10" s="1874"/>
      <c r="W10" s="1875"/>
    </row>
    <row r="11" spans="1:23" ht="14.25">
      <c r="A11" s="1867" t="s">
        <v>587</v>
      </c>
      <c r="B11" s="1868" t="s">
        <v>484</v>
      </c>
      <c r="C11" s="1868"/>
      <c r="D11" s="1672"/>
      <c r="E11" s="1868" t="s">
        <v>588</v>
      </c>
      <c r="F11" s="1868"/>
      <c r="G11" s="1868" t="s">
        <v>589</v>
      </c>
      <c r="H11" s="1869" t="s">
        <v>245</v>
      </c>
      <c r="I11" s="1868" t="s">
        <v>444</v>
      </c>
      <c r="J11" s="1868" t="s">
        <v>590</v>
      </c>
      <c r="K11" s="1868"/>
      <c r="L11" s="1869" t="s">
        <v>591</v>
      </c>
      <c r="M11" s="1876" t="s">
        <v>592</v>
      </c>
      <c r="N11" s="239" t="s">
        <v>593</v>
      </c>
      <c r="O11" s="240"/>
      <c r="P11" s="240"/>
      <c r="Q11" s="240"/>
      <c r="R11" s="240"/>
      <c r="S11" s="240"/>
      <c r="T11" s="240"/>
      <c r="U11" s="240"/>
      <c r="V11" s="1877"/>
      <c r="W11" s="1878"/>
    </row>
    <row r="12" spans="1:23" ht="14.25">
      <c r="A12" s="1867" t="s">
        <v>594</v>
      </c>
      <c r="B12" s="1868"/>
      <c r="C12" s="1868"/>
      <c r="D12" s="1672"/>
      <c r="E12" s="1868"/>
      <c r="F12" s="1868"/>
      <c r="G12" s="1868" t="s">
        <v>595</v>
      </c>
      <c r="H12" s="1869" t="s">
        <v>596</v>
      </c>
      <c r="I12" s="1868" t="s">
        <v>254</v>
      </c>
      <c r="J12" s="1868" t="s">
        <v>503</v>
      </c>
      <c r="K12" s="1868"/>
      <c r="L12" s="1869"/>
      <c r="M12" s="1876" t="s">
        <v>597</v>
      </c>
      <c r="N12" s="1872" t="s">
        <v>598</v>
      </c>
      <c r="O12" s="1873"/>
      <c r="P12" s="1873"/>
      <c r="Q12" s="1873"/>
      <c r="R12" s="1876"/>
      <c r="S12" s="1876"/>
      <c r="T12" s="1873"/>
      <c r="U12" s="1876"/>
      <c r="V12" s="1672"/>
      <c r="W12" s="1879"/>
    </row>
    <row r="13" spans="1:23" ht="14.25">
      <c r="A13" s="1867" t="s">
        <v>599</v>
      </c>
      <c r="B13" s="1868"/>
      <c r="C13" s="1868"/>
      <c r="D13" s="1672"/>
      <c r="E13" s="1868"/>
      <c r="F13" s="1868"/>
      <c r="G13" s="1868" t="s">
        <v>600</v>
      </c>
      <c r="H13" s="1869"/>
      <c r="I13" s="1868"/>
      <c r="J13" s="1868" t="s">
        <v>601</v>
      </c>
      <c r="K13" s="1868"/>
      <c r="L13" s="1869"/>
      <c r="M13" s="1880" t="s">
        <v>602</v>
      </c>
      <c r="N13" s="2489" t="s">
        <v>289</v>
      </c>
      <c r="O13" s="2489" t="s">
        <v>168</v>
      </c>
      <c r="P13" s="2489" t="s">
        <v>202</v>
      </c>
      <c r="Q13" s="2489" t="s">
        <v>630</v>
      </c>
      <c r="R13" s="2489" t="s">
        <v>617</v>
      </c>
      <c r="S13" s="2481" t="s">
        <v>182</v>
      </c>
      <c r="T13" s="2481" t="s">
        <v>291</v>
      </c>
      <c r="U13" s="2481" t="s">
        <v>614</v>
      </c>
      <c r="V13" s="2481" t="s">
        <v>612</v>
      </c>
      <c r="W13" s="2483" t="s">
        <v>613</v>
      </c>
    </row>
    <row r="14" spans="1:23" ht="15" thickBot="1">
      <c r="A14" s="1867"/>
      <c r="B14" s="1868"/>
      <c r="C14" s="1868"/>
      <c r="D14" s="1672"/>
      <c r="E14" s="1868"/>
      <c r="F14" s="1868"/>
      <c r="G14" s="1868" t="s">
        <v>603</v>
      </c>
      <c r="H14" s="1869"/>
      <c r="I14" s="1868"/>
      <c r="J14" s="1868" t="s">
        <v>255</v>
      </c>
      <c r="K14" s="1868"/>
      <c r="L14" s="1869"/>
      <c r="M14" s="1868"/>
      <c r="N14" s="2490"/>
      <c r="O14" s="2490"/>
      <c r="P14" s="2490"/>
      <c r="Q14" s="2490"/>
      <c r="R14" s="2490"/>
      <c r="S14" s="2482"/>
      <c r="T14" s="2482"/>
      <c r="U14" s="2482"/>
      <c r="V14" s="2482"/>
      <c r="W14" s="2484"/>
    </row>
    <row r="15" spans="1:23" ht="15" thickBot="1">
      <c r="A15" s="1883">
        <v>1</v>
      </c>
      <c r="B15" s="1884">
        <v>2</v>
      </c>
      <c r="C15" s="1884">
        <v>3</v>
      </c>
      <c r="D15" s="1884">
        <v>4</v>
      </c>
      <c r="E15" s="1884">
        <v>5</v>
      </c>
      <c r="F15" s="1884">
        <v>6</v>
      </c>
      <c r="G15" s="1884">
        <v>7</v>
      </c>
      <c r="H15" s="1884">
        <v>8</v>
      </c>
      <c r="I15" s="1884">
        <v>9</v>
      </c>
      <c r="J15" s="1884">
        <v>10</v>
      </c>
      <c r="K15" s="1884">
        <v>11</v>
      </c>
      <c r="L15" s="1884">
        <v>12</v>
      </c>
      <c r="M15" s="1884">
        <v>13</v>
      </c>
      <c r="N15" s="1884">
        <v>14</v>
      </c>
      <c r="O15" s="1884">
        <v>15</v>
      </c>
      <c r="P15" s="1884">
        <v>16</v>
      </c>
      <c r="Q15" s="1884">
        <v>17</v>
      </c>
      <c r="R15" s="1884">
        <v>18</v>
      </c>
      <c r="S15" s="1884">
        <v>19</v>
      </c>
      <c r="T15" s="1884">
        <v>20</v>
      </c>
      <c r="U15" s="1884">
        <v>21</v>
      </c>
      <c r="V15" s="1885">
        <v>22</v>
      </c>
      <c r="W15" s="1886">
        <v>23</v>
      </c>
    </row>
    <row r="16" spans="1:23" ht="15" thickBot="1">
      <c r="A16" s="2487" t="s">
        <v>2008</v>
      </c>
      <c r="B16" s="2488"/>
      <c r="C16" s="2488"/>
      <c r="D16" s="2488"/>
      <c r="E16" s="2488"/>
      <c r="F16" s="2488"/>
      <c r="G16" s="2488"/>
      <c r="H16" s="2488"/>
      <c r="I16" s="2488"/>
      <c r="J16" s="2488"/>
      <c r="K16" s="2488"/>
      <c r="L16" s="2488"/>
      <c r="M16" s="2488"/>
      <c r="N16" s="2488"/>
      <c r="O16" s="2488"/>
      <c r="P16" s="2488"/>
      <c r="Q16" s="2488"/>
      <c r="R16" s="2488"/>
      <c r="S16" s="2488"/>
      <c r="T16" s="1887"/>
      <c r="U16" s="1888"/>
      <c r="V16" s="1889"/>
      <c r="W16" s="1879"/>
    </row>
    <row r="17" spans="1:25" ht="14.25">
      <c r="A17" s="1890" t="s">
        <v>1361</v>
      </c>
      <c r="B17" s="1891">
        <v>1</v>
      </c>
      <c r="C17" s="1891">
        <v>13</v>
      </c>
      <c r="D17" s="1892">
        <v>14.1</v>
      </c>
      <c r="E17" s="1891">
        <v>0.9</v>
      </c>
      <c r="F17" s="1893" t="s">
        <v>604</v>
      </c>
      <c r="G17" s="1891" t="s">
        <v>298</v>
      </c>
      <c r="H17" s="1891" t="s">
        <v>357</v>
      </c>
      <c r="I17" s="1891" t="s">
        <v>454</v>
      </c>
      <c r="J17" s="1891" t="s">
        <v>455</v>
      </c>
      <c r="K17" s="1891" t="s">
        <v>606</v>
      </c>
      <c r="L17" s="1894" t="s">
        <v>1362</v>
      </c>
      <c r="M17" s="1895">
        <v>5.36</v>
      </c>
      <c r="N17" s="1891">
        <v>3.07</v>
      </c>
      <c r="O17" s="1891">
        <v>1.02</v>
      </c>
      <c r="P17" s="1891">
        <v>0.52</v>
      </c>
      <c r="Q17" s="1891"/>
      <c r="R17" s="1891">
        <v>0.62</v>
      </c>
      <c r="S17" s="1896">
        <v>0.1</v>
      </c>
      <c r="T17" s="1891"/>
      <c r="U17" s="1891"/>
      <c r="V17" s="1891">
        <v>0.03</v>
      </c>
      <c r="W17" s="1897"/>
      <c r="X17" s="1297"/>
      <c r="Y17" s="1955"/>
    </row>
    <row r="18" spans="1:25" ht="14.25">
      <c r="A18" s="927" t="s">
        <v>1361</v>
      </c>
      <c r="B18" s="561">
        <v>2</v>
      </c>
      <c r="C18" s="561">
        <v>13</v>
      </c>
      <c r="D18" s="640">
        <v>14.2</v>
      </c>
      <c r="E18" s="561">
        <v>0.9</v>
      </c>
      <c r="F18" s="562" t="s">
        <v>604</v>
      </c>
      <c r="G18" s="561" t="s">
        <v>298</v>
      </c>
      <c r="H18" s="561" t="s">
        <v>357</v>
      </c>
      <c r="I18" s="561" t="s">
        <v>454</v>
      </c>
      <c r="J18" s="561" t="s">
        <v>455</v>
      </c>
      <c r="K18" s="561" t="s">
        <v>606</v>
      </c>
      <c r="L18" s="1275" t="s">
        <v>1362</v>
      </c>
      <c r="M18" s="564">
        <v>5.36</v>
      </c>
      <c r="N18" s="561">
        <v>3.07</v>
      </c>
      <c r="O18" s="561">
        <v>1.02</v>
      </c>
      <c r="P18" s="561">
        <v>0.52</v>
      </c>
      <c r="Q18" s="561"/>
      <c r="R18" s="561">
        <v>0.62</v>
      </c>
      <c r="S18" s="646">
        <v>0.1</v>
      </c>
      <c r="T18" s="641"/>
      <c r="U18" s="641"/>
      <c r="V18" s="641">
        <v>0.03</v>
      </c>
      <c r="W18" s="933"/>
      <c r="X18" s="1912"/>
      <c r="Y18" s="1912"/>
    </row>
    <row r="19" spans="1:25" ht="14.25">
      <c r="A19" s="927" t="s">
        <v>1361</v>
      </c>
      <c r="B19" s="561">
        <v>3</v>
      </c>
      <c r="C19" s="561">
        <v>15</v>
      </c>
      <c r="D19" s="640">
        <v>6.1</v>
      </c>
      <c r="E19" s="561">
        <v>0.9</v>
      </c>
      <c r="F19" s="562" t="s">
        <v>604</v>
      </c>
      <c r="G19" s="561" t="s">
        <v>298</v>
      </c>
      <c r="H19" s="561" t="s">
        <v>357</v>
      </c>
      <c r="I19" s="561" t="s">
        <v>454</v>
      </c>
      <c r="J19" s="561" t="s">
        <v>455</v>
      </c>
      <c r="K19" s="561" t="s">
        <v>606</v>
      </c>
      <c r="L19" s="1275" t="s">
        <v>1363</v>
      </c>
      <c r="M19" s="564">
        <v>5.36</v>
      </c>
      <c r="N19" s="561">
        <v>3.07</v>
      </c>
      <c r="O19" s="561">
        <v>1.02</v>
      </c>
      <c r="P19" s="561">
        <v>0.52</v>
      </c>
      <c r="Q19" s="561"/>
      <c r="R19" s="561">
        <v>0.62</v>
      </c>
      <c r="S19" s="646">
        <v>0.1</v>
      </c>
      <c r="T19" s="641"/>
      <c r="U19" s="641">
        <v>0.03</v>
      </c>
      <c r="V19" s="641"/>
      <c r="W19" s="933"/>
      <c r="X19" s="1912"/>
      <c r="Y19" s="1912"/>
    </row>
    <row r="20" spans="1:25" ht="14.25">
      <c r="A20" s="927" t="s">
        <v>1364</v>
      </c>
      <c r="B20" s="561">
        <v>4</v>
      </c>
      <c r="C20" s="1276">
        <v>21</v>
      </c>
      <c r="D20" s="1277">
        <v>2.2</v>
      </c>
      <c r="E20" s="1278">
        <v>0.8</v>
      </c>
      <c r="F20" s="562" t="s">
        <v>604</v>
      </c>
      <c r="G20" s="561" t="s">
        <v>292</v>
      </c>
      <c r="H20" s="564" t="s">
        <v>357</v>
      </c>
      <c r="I20" s="564" t="s">
        <v>454</v>
      </c>
      <c r="J20" s="564" t="s">
        <v>455</v>
      </c>
      <c r="K20" s="561" t="s">
        <v>606</v>
      </c>
      <c r="L20" s="1275" t="s">
        <v>1365</v>
      </c>
      <c r="M20" s="564">
        <v>4.82</v>
      </c>
      <c r="N20" s="564">
        <v>2.74</v>
      </c>
      <c r="O20" s="564">
        <v>1.37</v>
      </c>
      <c r="P20" s="564"/>
      <c r="Q20" s="564"/>
      <c r="R20" s="564">
        <v>0.56</v>
      </c>
      <c r="S20" s="941">
        <v>0.1</v>
      </c>
      <c r="T20" s="564"/>
      <c r="U20" s="564"/>
      <c r="V20" s="564"/>
      <c r="W20" s="943">
        <v>0.05</v>
      </c>
      <c r="X20" s="1956"/>
      <c r="Y20" s="1956"/>
    </row>
    <row r="21" spans="1:25" ht="14.25">
      <c r="A21" s="927" t="s">
        <v>1364</v>
      </c>
      <c r="B21" s="561">
        <v>5</v>
      </c>
      <c r="C21" s="1276">
        <v>23</v>
      </c>
      <c r="D21" s="1277">
        <v>17.2</v>
      </c>
      <c r="E21" s="1278">
        <v>0.9</v>
      </c>
      <c r="F21" s="562" t="s">
        <v>604</v>
      </c>
      <c r="G21" s="561" t="s">
        <v>298</v>
      </c>
      <c r="H21" s="564" t="s">
        <v>357</v>
      </c>
      <c r="I21" s="564" t="s">
        <v>454</v>
      </c>
      <c r="J21" s="564" t="s">
        <v>455</v>
      </c>
      <c r="K21" s="561" t="s">
        <v>606</v>
      </c>
      <c r="L21" s="1275" t="s">
        <v>1366</v>
      </c>
      <c r="M21" s="564">
        <v>5.29</v>
      </c>
      <c r="N21" s="564">
        <v>3.08</v>
      </c>
      <c r="O21" s="564">
        <v>1.04</v>
      </c>
      <c r="P21" s="564"/>
      <c r="Q21" s="564"/>
      <c r="R21" s="564">
        <v>0.61</v>
      </c>
      <c r="S21" s="564">
        <v>0.51</v>
      </c>
      <c r="T21" s="564"/>
      <c r="U21" s="564"/>
      <c r="V21" s="564">
        <v>0.05</v>
      </c>
      <c r="W21" s="943"/>
      <c r="X21" s="1956"/>
      <c r="Y21" s="1956"/>
    </row>
    <row r="22" spans="1:25" ht="14.25">
      <c r="A22" s="927" t="s">
        <v>1364</v>
      </c>
      <c r="B22" s="561">
        <v>6</v>
      </c>
      <c r="C22" s="1276">
        <v>30</v>
      </c>
      <c r="D22" s="1277">
        <v>4.1</v>
      </c>
      <c r="E22" s="1276">
        <v>0.7</v>
      </c>
      <c r="F22" s="562" t="s">
        <v>604</v>
      </c>
      <c r="G22" s="561" t="s">
        <v>292</v>
      </c>
      <c r="H22" s="564" t="s">
        <v>357</v>
      </c>
      <c r="I22" s="564" t="s">
        <v>454</v>
      </c>
      <c r="J22" s="564" t="s">
        <v>455</v>
      </c>
      <c r="K22" s="561" t="s">
        <v>606</v>
      </c>
      <c r="L22" s="1275" t="s">
        <v>1363</v>
      </c>
      <c r="M22" s="564">
        <v>4.22</v>
      </c>
      <c r="N22" s="941">
        <v>2.4</v>
      </c>
      <c r="O22" s="941">
        <v>0.8</v>
      </c>
      <c r="P22" s="941">
        <v>0.4</v>
      </c>
      <c r="Q22" s="941"/>
      <c r="R22" s="941">
        <v>0.5</v>
      </c>
      <c r="S22" s="941">
        <v>0.1</v>
      </c>
      <c r="T22" s="941"/>
      <c r="U22" s="941">
        <v>0.02</v>
      </c>
      <c r="V22" s="941"/>
      <c r="W22" s="949"/>
      <c r="X22" s="1957"/>
      <c r="Y22" s="1957"/>
    </row>
    <row r="23" spans="1:25" ht="14.25">
      <c r="A23" s="927" t="s">
        <v>1367</v>
      </c>
      <c r="B23" s="561">
        <v>7</v>
      </c>
      <c r="C23" s="1276">
        <v>36</v>
      </c>
      <c r="D23" s="1277">
        <v>1.6</v>
      </c>
      <c r="E23" s="1278">
        <v>1</v>
      </c>
      <c r="F23" s="562" t="s">
        <v>604</v>
      </c>
      <c r="G23" s="564" t="s">
        <v>298</v>
      </c>
      <c r="H23" s="564" t="s">
        <v>357</v>
      </c>
      <c r="I23" s="564" t="s">
        <v>454</v>
      </c>
      <c r="J23" s="564" t="s">
        <v>455</v>
      </c>
      <c r="K23" s="561" t="s">
        <v>606</v>
      </c>
      <c r="L23" s="1275" t="s">
        <v>1363</v>
      </c>
      <c r="M23" s="564">
        <v>5.94</v>
      </c>
      <c r="N23" s="561">
        <v>3.43</v>
      </c>
      <c r="O23" s="561">
        <v>1.14</v>
      </c>
      <c r="P23" s="561">
        <v>0.57</v>
      </c>
      <c r="Q23" s="561"/>
      <c r="R23" s="561">
        <v>0.67</v>
      </c>
      <c r="S23" s="646">
        <v>0.1</v>
      </c>
      <c r="T23" s="641"/>
      <c r="U23" s="641">
        <v>0.03</v>
      </c>
      <c r="V23" s="641"/>
      <c r="W23" s="933"/>
      <c r="X23" s="1912"/>
      <c r="Y23" s="1912"/>
    </row>
    <row r="24" spans="1:25" ht="14.25">
      <c r="A24" s="927" t="s">
        <v>1367</v>
      </c>
      <c r="B24" s="561">
        <v>8</v>
      </c>
      <c r="C24" s="1276">
        <v>48</v>
      </c>
      <c r="D24" s="1277">
        <v>8.2</v>
      </c>
      <c r="E24" s="1276">
        <v>0.9</v>
      </c>
      <c r="F24" s="562" t="s">
        <v>604</v>
      </c>
      <c r="G24" s="564" t="s">
        <v>298</v>
      </c>
      <c r="H24" s="564" t="s">
        <v>357</v>
      </c>
      <c r="I24" s="564" t="s">
        <v>454</v>
      </c>
      <c r="J24" s="564" t="s">
        <v>455</v>
      </c>
      <c r="K24" s="561" t="s">
        <v>606</v>
      </c>
      <c r="L24" s="1275" t="s">
        <v>1362</v>
      </c>
      <c r="M24" s="564">
        <v>5.38</v>
      </c>
      <c r="N24" s="561">
        <v>3.07</v>
      </c>
      <c r="O24" s="561">
        <v>1.02</v>
      </c>
      <c r="P24" s="561">
        <v>0.52</v>
      </c>
      <c r="Q24" s="561"/>
      <c r="R24" s="561">
        <v>0.62</v>
      </c>
      <c r="S24" s="646">
        <v>0.1</v>
      </c>
      <c r="T24" s="641"/>
      <c r="U24" s="641"/>
      <c r="V24" s="641">
        <v>0.05</v>
      </c>
      <c r="W24" s="933"/>
      <c r="X24" s="1912"/>
      <c r="Y24" s="1912"/>
    </row>
    <row r="25" spans="1:25" ht="14.25">
      <c r="A25" s="927" t="s">
        <v>1368</v>
      </c>
      <c r="B25" s="561">
        <v>9</v>
      </c>
      <c r="C25" s="1279">
        <v>54</v>
      </c>
      <c r="D25" s="1280">
        <v>2.3</v>
      </c>
      <c r="E25" s="1278">
        <v>0.9</v>
      </c>
      <c r="F25" s="562" t="s">
        <v>604</v>
      </c>
      <c r="G25" s="564" t="s">
        <v>299</v>
      </c>
      <c r="H25" s="564" t="s">
        <v>357</v>
      </c>
      <c r="I25" s="564" t="s">
        <v>454</v>
      </c>
      <c r="J25" s="564" t="s">
        <v>455</v>
      </c>
      <c r="K25" s="561" t="s">
        <v>42</v>
      </c>
      <c r="L25" s="1275" t="s">
        <v>1369</v>
      </c>
      <c r="M25" s="564">
        <v>6.53</v>
      </c>
      <c r="N25" s="564">
        <v>3.85</v>
      </c>
      <c r="O25" s="564"/>
      <c r="P25" s="564"/>
      <c r="Q25" s="564">
        <v>1.93</v>
      </c>
      <c r="R25" s="941">
        <v>0.1</v>
      </c>
      <c r="S25" s="564">
        <v>0.65</v>
      </c>
      <c r="T25" s="564"/>
      <c r="U25" s="564"/>
      <c r="V25" s="564"/>
      <c r="W25" s="943"/>
      <c r="X25" s="1956"/>
      <c r="Y25" s="1956"/>
    </row>
    <row r="26" spans="1:25" ht="14.25">
      <c r="A26" s="927" t="s">
        <v>1368</v>
      </c>
      <c r="B26" s="561">
        <v>10</v>
      </c>
      <c r="C26" s="1276">
        <v>62</v>
      </c>
      <c r="D26" s="1277">
        <v>28.1</v>
      </c>
      <c r="E26" s="1278">
        <v>0.5</v>
      </c>
      <c r="F26" s="562" t="s">
        <v>604</v>
      </c>
      <c r="G26" s="561" t="s">
        <v>298</v>
      </c>
      <c r="H26" s="564" t="s">
        <v>357</v>
      </c>
      <c r="I26" s="564" t="s">
        <v>454</v>
      </c>
      <c r="J26" s="564" t="s">
        <v>455</v>
      </c>
      <c r="K26" s="561" t="s">
        <v>606</v>
      </c>
      <c r="L26" s="1275" t="s">
        <v>1370</v>
      </c>
      <c r="M26" s="564">
        <v>2.99</v>
      </c>
      <c r="N26" s="564">
        <v>1.72</v>
      </c>
      <c r="O26" s="564">
        <v>0.86</v>
      </c>
      <c r="P26" s="564"/>
      <c r="Q26" s="564"/>
      <c r="R26" s="564">
        <v>0.34</v>
      </c>
      <c r="S26" s="564">
        <v>0.05</v>
      </c>
      <c r="T26" s="564"/>
      <c r="U26" s="564"/>
      <c r="V26" s="564">
        <v>0.02</v>
      </c>
      <c r="W26" s="943"/>
      <c r="X26" s="1956"/>
      <c r="Y26" s="1956"/>
    </row>
    <row r="27" spans="1:25" ht="14.25">
      <c r="A27" s="927" t="s">
        <v>1368</v>
      </c>
      <c r="B27" s="561">
        <v>11</v>
      </c>
      <c r="C27" s="1276">
        <v>68</v>
      </c>
      <c r="D27" s="1277">
        <v>2.3</v>
      </c>
      <c r="E27" s="1276">
        <v>0.6</v>
      </c>
      <c r="F27" s="562" t="s">
        <v>604</v>
      </c>
      <c r="G27" s="561" t="s">
        <v>298</v>
      </c>
      <c r="H27" s="564" t="s">
        <v>357</v>
      </c>
      <c r="I27" s="564" t="s">
        <v>454</v>
      </c>
      <c r="J27" s="564" t="s">
        <v>455</v>
      </c>
      <c r="K27" s="561" t="s">
        <v>606</v>
      </c>
      <c r="L27" s="1275" t="s">
        <v>1371</v>
      </c>
      <c r="M27" s="564">
        <v>3.55</v>
      </c>
      <c r="N27" s="564">
        <v>2.06</v>
      </c>
      <c r="O27" s="564">
        <v>1.03</v>
      </c>
      <c r="P27" s="564"/>
      <c r="Q27" s="564"/>
      <c r="R27" s="564">
        <v>0.39</v>
      </c>
      <c r="S27" s="564">
        <v>0.05</v>
      </c>
      <c r="T27" s="564"/>
      <c r="U27" s="564">
        <v>0.02</v>
      </c>
      <c r="V27" s="564"/>
      <c r="W27" s="943"/>
      <c r="X27" s="1956"/>
      <c r="Y27" s="1956"/>
    </row>
    <row r="28" spans="1:25" ht="14.25">
      <c r="A28" s="927" t="s">
        <v>1368</v>
      </c>
      <c r="B28" s="561">
        <v>12</v>
      </c>
      <c r="C28" s="1276">
        <v>68</v>
      </c>
      <c r="D28" s="1277">
        <v>2.4</v>
      </c>
      <c r="E28" s="1278">
        <v>1</v>
      </c>
      <c r="F28" s="562" t="s">
        <v>604</v>
      </c>
      <c r="G28" s="561" t="s">
        <v>298</v>
      </c>
      <c r="H28" s="564" t="s">
        <v>357</v>
      </c>
      <c r="I28" s="564" t="s">
        <v>454</v>
      </c>
      <c r="J28" s="564" t="s">
        <v>455</v>
      </c>
      <c r="K28" s="561" t="s">
        <v>606</v>
      </c>
      <c r="L28" s="1275" t="s">
        <v>1370</v>
      </c>
      <c r="M28" s="564">
        <v>5.94</v>
      </c>
      <c r="N28" s="564">
        <v>3.43</v>
      </c>
      <c r="O28" s="564">
        <v>1.71</v>
      </c>
      <c r="P28" s="564"/>
      <c r="Q28" s="564"/>
      <c r="R28" s="564">
        <v>0.67</v>
      </c>
      <c r="S28" s="941">
        <v>0.1</v>
      </c>
      <c r="T28" s="564"/>
      <c r="U28" s="564"/>
      <c r="V28" s="564">
        <v>0.03</v>
      </c>
      <c r="W28" s="943"/>
      <c r="X28" s="1956"/>
      <c r="Y28" s="1956"/>
    </row>
    <row r="29" spans="1:25" ht="14.25">
      <c r="A29" s="927" t="s">
        <v>1368</v>
      </c>
      <c r="B29" s="561">
        <v>13</v>
      </c>
      <c r="C29" s="1279">
        <v>69</v>
      </c>
      <c r="D29" s="1280">
        <v>9.1</v>
      </c>
      <c r="E29" s="1278">
        <v>1</v>
      </c>
      <c r="F29" s="562" t="s">
        <v>604</v>
      </c>
      <c r="G29" s="561" t="s">
        <v>298</v>
      </c>
      <c r="H29" s="564" t="s">
        <v>357</v>
      </c>
      <c r="I29" s="564" t="s">
        <v>454</v>
      </c>
      <c r="J29" s="564" t="s">
        <v>455</v>
      </c>
      <c r="K29" s="561" t="s">
        <v>606</v>
      </c>
      <c r="L29" s="1275" t="s">
        <v>1371</v>
      </c>
      <c r="M29" s="564">
        <v>5.94</v>
      </c>
      <c r="N29" s="564">
        <v>3.43</v>
      </c>
      <c r="O29" s="564">
        <v>1.71</v>
      </c>
      <c r="P29" s="564"/>
      <c r="Q29" s="564"/>
      <c r="R29" s="564">
        <v>0.67</v>
      </c>
      <c r="S29" s="941">
        <v>0.1</v>
      </c>
      <c r="T29" s="561"/>
      <c r="U29" s="561">
        <v>0.03</v>
      </c>
      <c r="V29" s="561"/>
      <c r="W29" s="931"/>
      <c r="X29" s="1912"/>
      <c r="Y29" s="1912"/>
    </row>
    <row r="30" spans="1:25" ht="14.25">
      <c r="A30" s="927" t="s">
        <v>1368</v>
      </c>
      <c r="B30" s="561">
        <v>14</v>
      </c>
      <c r="C30" s="1279">
        <v>69</v>
      </c>
      <c r="D30" s="1280">
        <v>4.1</v>
      </c>
      <c r="E30" s="1278">
        <v>0.8</v>
      </c>
      <c r="F30" s="562" t="s">
        <v>604</v>
      </c>
      <c r="G30" s="561" t="s">
        <v>292</v>
      </c>
      <c r="H30" s="564" t="s">
        <v>357</v>
      </c>
      <c r="I30" s="564" t="s">
        <v>454</v>
      </c>
      <c r="J30" s="564" t="s">
        <v>455</v>
      </c>
      <c r="K30" s="561" t="s">
        <v>606</v>
      </c>
      <c r="L30" s="1275" t="s">
        <v>1365</v>
      </c>
      <c r="M30" s="564">
        <v>4.82</v>
      </c>
      <c r="N30" s="564">
        <v>2.74</v>
      </c>
      <c r="O30" s="564">
        <v>1.37</v>
      </c>
      <c r="P30" s="564"/>
      <c r="Q30" s="564"/>
      <c r="R30" s="564">
        <v>0.56</v>
      </c>
      <c r="S30" s="941">
        <v>0.1</v>
      </c>
      <c r="T30" s="564"/>
      <c r="U30" s="564"/>
      <c r="V30" s="564"/>
      <c r="W30" s="943">
        <v>0.05</v>
      </c>
      <c r="X30" s="1956"/>
      <c r="Y30" s="1956"/>
    </row>
    <row r="31" spans="1:25" ht="14.25">
      <c r="A31" s="927" t="s">
        <v>1372</v>
      </c>
      <c r="B31" s="561">
        <v>15</v>
      </c>
      <c r="C31" s="1276">
        <v>74</v>
      </c>
      <c r="D31" s="1277">
        <v>14.3</v>
      </c>
      <c r="E31" s="1276">
        <v>0.9</v>
      </c>
      <c r="F31" s="562" t="s">
        <v>604</v>
      </c>
      <c r="G31" s="561" t="s">
        <v>292</v>
      </c>
      <c r="H31" s="564" t="s">
        <v>357</v>
      </c>
      <c r="I31" s="564" t="s">
        <v>454</v>
      </c>
      <c r="J31" s="564" t="s">
        <v>455</v>
      </c>
      <c r="K31" s="561" t="s">
        <v>606</v>
      </c>
      <c r="L31" s="1275" t="s">
        <v>1365</v>
      </c>
      <c r="M31" s="564">
        <v>5.38</v>
      </c>
      <c r="N31" s="564">
        <v>3.08</v>
      </c>
      <c r="O31" s="564">
        <v>1.54</v>
      </c>
      <c r="P31" s="564"/>
      <c r="Q31" s="564"/>
      <c r="R31" s="564">
        <v>0.61</v>
      </c>
      <c r="S31" s="941">
        <v>0.1</v>
      </c>
      <c r="T31" s="564"/>
      <c r="U31" s="564"/>
      <c r="V31" s="564"/>
      <c r="W31" s="943">
        <v>0.05</v>
      </c>
      <c r="X31" s="1956"/>
      <c r="Y31" s="1956"/>
    </row>
    <row r="32" spans="1:25" ht="14.25">
      <c r="A32" s="927" t="s">
        <v>1372</v>
      </c>
      <c r="B32" s="561">
        <v>16</v>
      </c>
      <c r="C32" s="1279">
        <v>76</v>
      </c>
      <c r="D32" s="1280">
        <v>21.3</v>
      </c>
      <c r="E32" s="1278">
        <v>1</v>
      </c>
      <c r="F32" s="562" t="s">
        <v>607</v>
      </c>
      <c r="G32" s="561" t="s">
        <v>292</v>
      </c>
      <c r="H32" s="564" t="s">
        <v>357</v>
      </c>
      <c r="I32" s="564" t="s">
        <v>454</v>
      </c>
      <c r="J32" s="564" t="s">
        <v>455</v>
      </c>
      <c r="K32" s="561" t="s">
        <v>608</v>
      </c>
      <c r="L32" s="1275" t="s">
        <v>1373</v>
      </c>
      <c r="M32" s="564">
        <v>4.99</v>
      </c>
      <c r="N32" s="564">
        <v>0.95</v>
      </c>
      <c r="O32" s="564">
        <v>3.33</v>
      </c>
      <c r="P32" s="564"/>
      <c r="Q32" s="564"/>
      <c r="R32" s="564">
        <v>0.58</v>
      </c>
      <c r="S32" s="941">
        <v>0.1</v>
      </c>
      <c r="T32" s="564"/>
      <c r="U32" s="564"/>
      <c r="V32" s="564"/>
      <c r="W32" s="943">
        <v>0.03</v>
      </c>
      <c r="X32" s="1956"/>
      <c r="Y32" s="1956"/>
    </row>
    <row r="33" spans="1:25" ht="14.25">
      <c r="A33" s="927" t="s">
        <v>1372</v>
      </c>
      <c r="B33" s="561">
        <v>17</v>
      </c>
      <c r="C33" s="1279">
        <v>77</v>
      </c>
      <c r="D33" s="1280">
        <v>12.4</v>
      </c>
      <c r="E33" s="1278">
        <v>1</v>
      </c>
      <c r="F33" s="562" t="s">
        <v>607</v>
      </c>
      <c r="G33" s="561" t="s">
        <v>292</v>
      </c>
      <c r="H33" s="564" t="s">
        <v>357</v>
      </c>
      <c r="I33" s="564" t="s">
        <v>454</v>
      </c>
      <c r="J33" s="564" t="s">
        <v>455</v>
      </c>
      <c r="K33" s="561" t="s">
        <v>608</v>
      </c>
      <c r="L33" s="1275" t="s">
        <v>1373</v>
      </c>
      <c r="M33" s="564">
        <v>4.99</v>
      </c>
      <c r="N33" s="564">
        <v>0.95</v>
      </c>
      <c r="O33" s="564">
        <v>3.33</v>
      </c>
      <c r="P33" s="564"/>
      <c r="Q33" s="564"/>
      <c r="R33" s="564">
        <v>0.58</v>
      </c>
      <c r="S33" s="941">
        <v>0.1</v>
      </c>
      <c r="T33" s="564"/>
      <c r="U33" s="564"/>
      <c r="V33" s="564"/>
      <c r="W33" s="943">
        <v>0.03</v>
      </c>
      <c r="X33" s="1956"/>
      <c r="Y33" s="1956"/>
    </row>
    <row r="34" spans="1:25" ht="14.25">
      <c r="A34" s="928" t="s">
        <v>1372</v>
      </c>
      <c r="B34" s="929">
        <v>18</v>
      </c>
      <c r="C34" s="1281">
        <v>77</v>
      </c>
      <c r="D34" s="1282">
        <v>20.1</v>
      </c>
      <c r="E34" s="1283">
        <v>0.9</v>
      </c>
      <c r="F34" s="562" t="s">
        <v>607</v>
      </c>
      <c r="G34" s="929" t="s">
        <v>292</v>
      </c>
      <c r="H34" s="939" t="s">
        <v>357</v>
      </c>
      <c r="I34" s="939" t="s">
        <v>454</v>
      </c>
      <c r="J34" s="939" t="s">
        <v>455</v>
      </c>
      <c r="K34" s="561" t="s">
        <v>608</v>
      </c>
      <c r="L34" s="1284" t="s">
        <v>1373</v>
      </c>
      <c r="M34" s="939">
        <v>4.52</v>
      </c>
      <c r="N34" s="939">
        <v>0.86</v>
      </c>
      <c r="O34" s="950">
        <v>3</v>
      </c>
      <c r="P34" s="939"/>
      <c r="Q34" s="939"/>
      <c r="R34" s="939">
        <v>0.53</v>
      </c>
      <c r="S34" s="950">
        <v>0.1</v>
      </c>
      <c r="T34" s="939"/>
      <c r="U34" s="939"/>
      <c r="V34" s="939"/>
      <c r="W34" s="1286">
        <v>0.03</v>
      </c>
      <c r="X34" s="1956"/>
      <c r="Y34" s="1956"/>
    </row>
    <row r="35" spans="1:25" ht="15" thickBot="1">
      <c r="A35" s="1898" t="s">
        <v>1374</v>
      </c>
      <c r="B35" s="1899">
        <v>19</v>
      </c>
      <c r="C35" s="1899">
        <v>7</v>
      </c>
      <c r="D35" s="1899">
        <v>10.1</v>
      </c>
      <c r="E35" s="1900">
        <v>1</v>
      </c>
      <c r="F35" s="1899" t="s">
        <v>1030</v>
      </c>
      <c r="G35" s="1901" t="s">
        <v>304</v>
      </c>
      <c r="H35" s="1899" t="s">
        <v>357</v>
      </c>
      <c r="I35" s="1899" t="s">
        <v>454</v>
      </c>
      <c r="J35" s="1899" t="s">
        <v>455</v>
      </c>
      <c r="K35" s="1901" t="s">
        <v>44</v>
      </c>
      <c r="L35" s="1900" t="s">
        <v>2009</v>
      </c>
      <c r="M35" s="1902">
        <v>3.73</v>
      </c>
      <c r="N35" s="1899"/>
      <c r="O35" s="1902">
        <v>0.3</v>
      </c>
      <c r="P35" s="1899"/>
      <c r="Q35" s="1899"/>
      <c r="R35" s="1902">
        <v>0.1</v>
      </c>
      <c r="S35" s="1902"/>
      <c r="T35" s="1899">
        <v>3.33</v>
      </c>
      <c r="U35" s="1899"/>
      <c r="V35" s="1899"/>
      <c r="W35" s="1903"/>
      <c r="X35" s="1956"/>
      <c r="Y35" s="1956"/>
    </row>
    <row r="36" spans="1:25" ht="15" thickBot="1">
      <c r="A36" s="1904" t="s">
        <v>249</v>
      </c>
      <c r="B36" s="1905"/>
      <c r="C36" s="1905"/>
      <c r="D36" s="1905"/>
      <c r="E36" s="1906">
        <f>SUM(E17:E35)</f>
        <v>16.6</v>
      </c>
      <c r="F36" s="1905"/>
      <c r="G36" s="1905"/>
      <c r="H36" s="1905"/>
      <c r="I36" s="1905"/>
      <c r="J36" s="1905"/>
      <c r="K36" s="1907"/>
      <c r="L36" s="1905"/>
      <c r="M36" s="1908">
        <f aca="true" t="shared" si="0" ref="M36:W36">SUM(M17:M35)</f>
        <v>95.10999999999999</v>
      </c>
      <c r="N36" s="1908">
        <f t="shared" si="0"/>
        <v>47.00000000000001</v>
      </c>
      <c r="O36" s="1908">
        <f t="shared" si="0"/>
        <v>26.609999999999996</v>
      </c>
      <c r="P36" s="1908">
        <f t="shared" si="0"/>
        <v>3.05</v>
      </c>
      <c r="Q36" s="1908">
        <f t="shared" si="0"/>
        <v>1.93</v>
      </c>
      <c r="R36" s="1908">
        <f t="shared" si="0"/>
        <v>9.949999999999998</v>
      </c>
      <c r="S36" s="1908">
        <f t="shared" si="0"/>
        <v>2.660000000000001</v>
      </c>
      <c r="T36" s="1908">
        <f t="shared" si="0"/>
        <v>3.33</v>
      </c>
      <c r="U36" s="1908">
        <f t="shared" si="0"/>
        <v>0.13</v>
      </c>
      <c r="V36" s="1908">
        <f t="shared" si="0"/>
        <v>0.21</v>
      </c>
      <c r="W36" s="1909">
        <f t="shared" si="0"/>
        <v>0.24000000000000002</v>
      </c>
      <c r="X36" s="1910"/>
      <c r="Y36" s="1910"/>
    </row>
    <row r="37" spans="1:25" ht="14.25">
      <c r="A37" s="1910"/>
      <c r="B37" s="1910"/>
      <c r="C37" s="1910"/>
      <c r="D37" s="1910"/>
      <c r="E37" s="1911"/>
      <c r="F37" s="1910"/>
      <c r="G37" s="1910"/>
      <c r="H37" s="1910"/>
      <c r="I37" s="1910"/>
      <c r="J37" s="1910"/>
      <c r="K37" s="1912"/>
      <c r="L37" s="1910"/>
      <c r="M37" s="1910"/>
      <c r="N37" s="1910"/>
      <c r="O37" s="1910"/>
      <c r="P37" s="1910"/>
      <c r="Q37" s="1910"/>
      <c r="R37" s="1910"/>
      <c r="S37" s="1910"/>
      <c r="T37" s="1910"/>
      <c r="U37" s="1910"/>
      <c r="V37" s="1910"/>
      <c r="W37" s="1910"/>
      <c r="X37" s="1910"/>
      <c r="Y37" s="1910"/>
    </row>
    <row r="38" spans="1:25" ht="15" thickBot="1">
      <c r="A38" s="1910"/>
      <c r="B38" s="1910"/>
      <c r="C38" s="1910"/>
      <c r="D38" s="1910"/>
      <c r="E38" s="1911"/>
      <c r="F38" s="1910"/>
      <c r="G38" s="1910"/>
      <c r="H38" s="1910"/>
      <c r="I38" s="1910"/>
      <c r="J38" s="1910"/>
      <c r="K38" s="1912"/>
      <c r="L38" s="1910"/>
      <c r="M38" s="1910"/>
      <c r="N38" s="1910"/>
      <c r="O38" s="1910"/>
      <c r="P38" s="1910"/>
      <c r="Q38" s="1910"/>
      <c r="R38" s="1910"/>
      <c r="S38" s="1910"/>
      <c r="T38" s="1910"/>
      <c r="U38" s="1910"/>
      <c r="V38" s="1910"/>
      <c r="W38" s="1910"/>
      <c r="X38" s="1910"/>
      <c r="Y38" s="1910"/>
    </row>
    <row r="39" spans="1:25" ht="14.25">
      <c r="A39" s="1858" t="s">
        <v>421</v>
      </c>
      <c r="B39" s="1859" t="s">
        <v>226</v>
      </c>
      <c r="C39" s="1859" t="s">
        <v>492</v>
      </c>
      <c r="D39" s="1860" t="s">
        <v>493</v>
      </c>
      <c r="E39" s="1859" t="s">
        <v>494</v>
      </c>
      <c r="F39" s="1859" t="s">
        <v>495</v>
      </c>
      <c r="G39" s="1859" t="s">
        <v>496</v>
      </c>
      <c r="H39" s="1861" t="s">
        <v>230</v>
      </c>
      <c r="I39" s="1862" t="s">
        <v>497</v>
      </c>
      <c r="J39" s="1863"/>
      <c r="K39" s="1859" t="s">
        <v>231</v>
      </c>
      <c r="L39" s="1864"/>
      <c r="M39" s="1865" t="s">
        <v>498</v>
      </c>
      <c r="N39" s="1866"/>
      <c r="O39" s="1866"/>
      <c r="P39" s="1866"/>
      <c r="Q39" s="1866"/>
      <c r="R39" s="1866"/>
      <c r="S39" s="1866"/>
      <c r="T39" s="1866"/>
      <c r="U39" s="1866"/>
      <c r="V39" s="1860"/>
      <c r="W39" s="185"/>
      <c r="X39" s="1910"/>
      <c r="Y39" s="1910"/>
    </row>
    <row r="40" spans="1:25" ht="14.25">
      <c r="A40" s="1867" t="s">
        <v>500</v>
      </c>
      <c r="B40" s="1868" t="s">
        <v>477</v>
      </c>
      <c r="C40" s="1868" t="s">
        <v>478</v>
      </c>
      <c r="D40" s="1672" t="s">
        <v>479</v>
      </c>
      <c r="E40" s="1868" t="s">
        <v>501</v>
      </c>
      <c r="F40" s="1868" t="s">
        <v>502</v>
      </c>
      <c r="G40" s="1868" t="s">
        <v>503</v>
      </c>
      <c r="H40" s="1869" t="s">
        <v>238</v>
      </c>
      <c r="I40" s="1870" t="s">
        <v>239</v>
      </c>
      <c r="J40" s="1870" t="s">
        <v>504</v>
      </c>
      <c r="K40" s="1868" t="s">
        <v>437</v>
      </c>
      <c r="L40" s="1871" t="s">
        <v>505</v>
      </c>
      <c r="M40" s="1872" t="s">
        <v>585</v>
      </c>
      <c r="N40" s="1873"/>
      <c r="O40" s="1873"/>
      <c r="P40" s="1873"/>
      <c r="Q40" s="1873"/>
      <c r="R40" s="1873"/>
      <c r="S40" s="1873"/>
      <c r="T40" s="1873"/>
      <c r="U40" s="1873"/>
      <c r="V40" s="1874"/>
      <c r="W40" s="1875"/>
      <c r="X40" s="1910"/>
      <c r="Y40" s="1910"/>
    </row>
    <row r="41" spans="1:25" ht="14.25">
      <c r="A41" s="1867" t="s">
        <v>587</v>
      </c>
      <c r="B41" s="1868" t="s">
        <v>484</v>
      </c>
      <c r="C41" s="1868"/>
      <c r="D41" s="1672"/>
      <c r="E41" s="1868" t="s">
        <v>588</v>
      </c>
      <c r="F41" s="1868"/>
      <c r="G41" s="1868" t="s">
        <v>589</v>
      </c>
      <c r="H41" s="1869" t="s">
        <v>245</v>
      </c>
      <c r="I41" s="1868" t="s">
        <v>444</v>
      </c>
      <c r="J41" s="1868" t="s">
        <v>590</v>
      </c>
      <c r="K41" s="1868"/>
      <c r="L41" s="1869" t="s">
        <v>591</v>
      </c>
      <c r="M41" s="1876" t="s">
        <v>592</v>
      </c>
      <c r="N41" s="239" t="s">
        <v>593</v>
      </c>
      <c r="O41" s="240"/>
      <c r="P41" s="240"/>
      <c r="Q41" s="240"/>
      <c r="R41" s="240"/>
      <c r="S41" s="240"/>
      <c r="T41" s="240"/>
      <c r="U41" s="240"/>
      <c r="V41" s="1877"/>
      <c r="W41" s="1878"/>
      <c r="X41" s="1910"/>
      <c r="Y41" s="1910"/>
    </row>
    <row r="42" spans="1:25" ht="14.25">
      <c r="A42" s="1867" t="s">
        <v>594</v>
      </c>
      <c r="B42" s="1868"/>
      <c r="C42" s="1868"/>
      <c r="D42" s="1672"/>
      <c r="E42" s="1868"/>
      <c r="F42" s="1868"/>
      <c r="G42" s="1868" t="s">
        <v>595</v>
      </c>
      <c r="H42" s="1869" t="s">
        <v>596</v>
      </c>
      <c r="I42" s="1868" t="s">
        <v>254</v>
      </c>
      <c r="J42" s="1868" t="s">
        <v>503</v>
      </c>
      <c r="K42" s="1868"/>
      <c r="L42" s="1869"/>
      <c r="M42" s="1876" t="s">
        <v>597</v>
      </c>
      <c r="N42" s="1872" t="s">
        <v>598</v>
      </c>
      <c r="O42" s="1873"/>
      <c r="P42" s="1873"/>
      <c r="Q42" s="1873"/>
      <c r="R42" s="1876"/>
      <c r="S42" s="1876"/>
      <c r="T42" s="1873"/>
      <c r="U42" s="1876"/>
      <c r="V42" s="1672"/>
      <c r="W42" s="1879"/>
      <c r="X42" s="1910"/>
      <c r="Y42" s="1910"/>
    </row>
    <row r="43" spans="1:25" ht="14.25">
      <c r="A43" s="1867" t="s">
        <v>599</v>
      </c>
      <c r="B43" s="1868"/>
      <c r="C43" s="1868"/>
      <c r="D43" s="1672"/>
      <c r="E43" s="1868"/>
      <c r="F43" s="1868"/>
      <c r="G43" s="1868" t="s">
        <v>600</v>
      </c>
      <c r="H43" s="1869"/>
      <c r="I43" s="1868"/>
      <c r="J43" s="1868" t="s">
        <v>601</v>
      </c>
      <c r="K43" s="1868"/>
      <c r="L43" s="1869"/>
      <c r="M43" s="1880" t="s">
        <v>602</v>
      </c>
      <c r="N43" s="2489" t="s">
        <v>289</v>
      </c>
      <c r="O43" s="2489" t="s">
        <v>168</v>
      </c>
      <c r="P43" s="2489" t="s">
        <v>202</v>
      </c>
      <c r="Q43" s="2489" t="s">
        <v>630</v>
      </c>
      <c r="R43" s="2489" t="s">
        <v>617</v>
      </c>
      <c r="S43" s="2481" t="s">
        <v>182</v>
      </c>
      <c r="T43" s="2481" t="s">
        <v>291</v>
      </c>
      <c r="U43" s="2481" t="s">
        <v>614</v>
      </c>
      <c r="V43" s="2481" t="s">
        <v>612</v>
      </c>
      <c r="W43" s="2483" t="s">
        <v>613</v>
      </c>
      <c r="X43" s="1910"/>
      <c r="Y43" s="1910"/>
    </row>
    <row r="44" spans="1:25" ht="15" thickBot="1">
      <c r="A44" s="1913"/>
      <c r="B44" s="1914"/>
      <c r="C44" s="1914"/>
      <c r="D44" s="1874"/>
      <c r="E44" s="1914"/>
      <c r="F44" s="1914"/>
      <c r="G44" s="1914" t="s">
        <v>603</v>
      </c>
      <c r="H44" s="1915"/>
      <c r="I44" s="1914"/>
      <c r="J44" s="1914" t="s">
        <v>255</v>
      </c>
      <c r="K44" s="1914"/>
      <c r="L44" s="1915"/>
      <c r="M44" s="1868"/>
      <c r="N44" s="2490"/>
      <c r="O44" s="2490"/>
      <c r="P44" s="2490"/>
      <c r="Q44" s="2490"/>
      <c r="R44" s="2490"/>
      <c r="S44" s="2482"/>
      <c r="T44" s="2482"/>
      <c r="U44" s="2482"/>
      <c r="V44" s="2482"/>
      <c r="W44" s="2484"/>
      <c r="X44" s="1910"/>
      <c r="Y44" s="1910"/>
    </row>
    <row r="45" spans="1:25" ht="15" thickBot="1">
      <c r="A45" s="1916">
        <v>1</v>
      </c>
      <c r="B45" s="1917">
        <v>2</v>
      </c>
      <c r="C45" s="1917">
        <v>3</v>
      </c>
      <c r="D45" s="1917">
        <v>4</v>
      </c>
      <c r="E45" s="1917">
        <v>5</v>
      </c>
      <c r="F45" s="1917">
        <v>6</v>
      </c>
      <c r="G45" s="1917">
        <v>7</v>
      </c>
      <c r="H45" s="1917">
        <v>8</v>
      </c>
      <c r="I45" s="1917">
        <v>9</v>
      </c>
      <c r="J45" s="1917">
        <v>10</v>
      </c>
      <c r="K45" s="1917">
        <v>11</v>
      </c>
      <c r="L45" s="1917">
        <v>12</v>
      </c>
      <c r="M45" s="1884">
        <v>13</v>
      </c>
      <c r="N45" s="1884">
        <v>14</v>
      </c>
      <c r="O45" s="1884">
        <v>15</v>
      </c>
      <c r="P45" s="1884">
        <v>16</v>
      </c>
      <c r="Q45" s="1884">
        <v>17</v>
      </c>
      <c r="R45" s="1884">
        <v>18</v>
      </c>
      <c r="S45" s="1884">
        <v>19</v>
      </c>
      <c r="T45" s="1884">
        <v>20</v>
      </c>
      <c r="U45" s="1884">
        <v>21</v>
      </c>
      <c r="V45" s="1885">
        <v>22</v>
      </c>
      <c r="W45" s="1886">
        <v>23</v>
      </c>
      <c r="X45" s="1910"/>
      <c r="Y45" s="1910"/>
    </row>
    <row r="46" spans="1:25" ht="15" thickBot="1">
      <c r="A46" s="2485" t="s">
        <v>2008</v>
      </c>
      <c r="B46" s="2486"/>
      <c r="C46" s="2486"/>
      <c r="D46" s="2486"/>
      <c r="E46" s="2486"/>
      <c r="F46" s="2486"/>
      <c r="G46" s="2486"/>
      <c r="H46" s="2486"/>
      <c r="I46" s="2486"/>
      <c r="J46" s="2486"/>
      <c r="K46" s="2486"/>
      <c r="L46" s="2486"/>
      <c r="M46" s="2486"/>
      <c r="N46" s="2486"/>
      <c r="O46" s="2486"/>
      <c r="P46" s="2486"/>
      <c r="Q46" s="2486"/>
      <c r="R46" s="2486"/>
      <c r="S46" s="2486"/>
      <c r="T46" s="1918"/>
      <c r="U46" s="1919"/>
      <c r="V46" s="1920"/>
      <c r="W46" s="1921"/>
      <c r="X46" s="1910"/>
      <c r="Y46" s="1910"/>
    </row>
    <row r="47" spans="1:25" ht="15" thickBot="1">
      <c r="A47" s="1922" t="s">
        <v>736</v>
      </c>
      <c r="B47" s="1923"/>
      <c r="C47" s="1923"/>
      <c r="D47" s="1923"/>
      <c r="E47" s="1923"/>
      <c r="F47" s="1923"/>
      <c r="G47" s="1923"/>
      <c r="H47" s="1923"/>
      <c r="I47" s="1923"/>
      <c r="J47" s="1923"/>
      <c r="K47" s="1923"/>
      <c r="L47" s="1923"/>
      <c r="M47" s="1923"/>
      <c r="N47" s="1923"/>
      <c r="O47" s="1923"/>
      <c r="P47" s="1923"/>
      <c r="Q47" s="1923"/>
      <c r="R47" s="1923"/>
      <c r="S47" s="1923"/>
      <c r="T47" s="1923"/>
      <c r="U47" s="1923"/>
      <c r="V47" s="1924"/>
      <c r="W47" s="1925"/>
      <c r="X47" s="944"/>
      <c r="Y47" s="1958"/>
    </row>
    <row r="48" spans="1:25" ht="14.25">
      <c r="A48" s="1273" t="s">
        <v>1374</v>
      </c>
      <c r="B48" s="1287">
        <v>19</v>
      </c>
      <c r="C48" s="1287">
        <v>1</v>
      </c>
      <c r="D48" s="1287">
        <v>14.3</v>
      </c>
      <c r="E48" s="1288">
        <v>1</v>
      </c>
      <c r="F48" s="1287" t="s">
        <v>604</v>
      </c>
      <c r="G48" s="641" t="s">
        <v>299</v>
      </c>
      <c r="H48" s="1287" t="s">
        <v>357</v>
      </c>
      <c r="I48" s="1287"/>
      <c r="J48" s="1287"/>
      <c r="K48" s="1287"/>
      <c r="L48" s="1290"/>
      <c r="M48" s="1291">
        <v>0.5</v>
      </c>
      <c r="N48" s="1287"/>
      <c r="O48" s="1292">
        <v>0.3</v>
      </c>
      <c r="P48" s="1287"/>
      <c r="Q48" s="1287"/>
      <c r="R48" s="1292">
        <v>0.1</v>
      </c>
      <c r="S48" s="1292">
        <v>0.1</v>
      </c>
      <c r="T48" s="1287"/>
      <c r="U48" s="1287"/>
      <c r="V48" s="1287"/>
      <c r="W48" s="1926"/>
      <c r="X48" s="1956"/>
      <c r="Y48" s="1956"/>
    </row>
    <row r="49" spans="1:25" ht="14.25">
      <c r="A49" s="927" t="s">
        <v>1374</v>
      </c>
      <c r="B49" s="564">
        <v>20</v>
      </c>
      <c r="C49" s="564">
        <v>2</v>
      </c>
      <c r="D49" s="564">
        <v>19.3</v>
      </c>
      <c r="E49" s="565">
        <v>0.5</v>
      </c>
      <c r="F49" s="564" t="s">
        <v>604</v>
      </c>
      <c r="G49" s="561" t="s">
        <v>298</v>
      </c>
      <c r="H49" s="564" t="s">
        <v>357</v>
      </c>
      <c r="I49" s="564"/>
      <c r="J49" s="564"/>
      <c r="K49" s="564"/>
      <c r="L49" s="1294"/>
      <c r="M49" s="598">
        <v>0.3</v>
      </c>
      <c r="N49" s="564"/>
      <c r="O49" s="941">
        <v>0.2</v>
      </c>
      <c r="P49" s="564"/>
      <c r="Q49" s="564"/>
      <c r="R49" s="564">
        <v>0.05</v>
      </c>
      <c r="S49" s="564">
        <v>0.05</v>
      </c>
      <c r="T49" s="564"/>
      <c r="U49" s="564"/>
      <c r="V49" s="564"/>
      <c r="W49" s="943"/>
      <c r="X49" s="1956"/>
      <c r="Y49" s="1956"/>
    </row>
    <row r="50" spans="1:25" ht="14.25">
      <c r="A50" s="927" t="s">
        <v>1374</v>
      </c>
      <c r="B50" s="564">
        <v>21</v>
      </c>
      <c r="C50" s="564">
        <v>3</v>
      </c>
      <c r="D50" s="564">
        <v>1.1</v>
      </c>
      <c r="E50" s="565">
        <v>1</v>
      </c>
      <c r="F50" s="564" t="s">
        <v>604</v>
      </c>
      <c r="G50" s="561" t="s">
        <v>292</v>
      </c>
      <c r="H50" s="564" t="s">
        <v>357</v>
      </c>
      <c r="I50" s="564"/>
      <c r="J50" s="564"/>
      <c r="K50" s="564"/>
      <c r="L50" s="1294"/>
      <c r="M50" s="598">
        <v>0.5</v>
      </c>
      <c r="N50" s="564"/>
      <c r="O50" s="941">
        <v>0.3</v>
      </c>
      <c r="P50" s="564"/>
      <c r="Q50" s="564"/>
      <c r="R50" s="941">
        <v>0.1</v>
      </c>
      <c r="S50" s="941">
        <v>0.1</v>
      </c>
      <c r="T50" s="564"/>
      <c r="U50" s="564"/>
      <c r="V50" s="564"/>
      <c r="W50" s="943"/>
      <c r="X50" s="1956"/>
      <c r="Y50" s="1956"/>
    </row>
    <row r="51" spans="1:25" ht="14.25">
      <c r="A51" s="927" t="s">
        <v>1364</v>
      </c>
      <c r="B51" s="564">
        <v>23</v>
      </c>
      <c r="C51" s="564">
        <v>30</v>
      </c>
      <c r="D51" s="564">
        <v>5.3</v>
      </c>
      <c r="E51" s="565">
        <v>0.8</v>
      </c>
      <c r="F51" s="564" t="s">
        <v>604</v>
      </c>
      <c r="G51" s="561" t="s">
        <v>298</v>
      </c>
      <c r="H51" s="564" t="s">
        <v>357</v>
      </c>
      <c r="I51" s="564"/>
      <c r="J51" s="564"/>
      <c r="K51" s="564"/>
      <c r="L51" s="1294"/>
      <c r="M51" s="598">
        <v>0.5</v>
      </c>
      <c r="N51" s="564"/>
      <c r="O51" s="941">
        <v>0.3</v>
      </c>
      <c r="P51" s="564"/>
      <c r="Q51" s="564"/>
      <c r="R51" s="941">
        <v>0.1</v>
      </c>
      <c r="S51" s="941">
        <v>0.1</v>
      </c>
      <c r="T51" s="564"/>
      <c r="U51" s="564"/>
      <c r="V51" s="564"/>
      <c r="W51" s="943"/>
      <c r="X51" s="1956"/>
      <c r="Y51" s="1956"/>
    </row>
    <row r="52" spans="1:25" ht="14.25">
      <c r="A52" s="927" t="s">
        <v>1364</v>
      </c>
      <c r="B52" s="564">
        <v>24</v>
      </c>
      <c r="C52" s="564">
        <v>30</v>
      </c>
      <c r="D52" s="564">
        <v>5.4</v>
      </c>
      <c r="E52" s="565">
        <v>0.9</v>
      </c>
      <c r="F52" s="564" t="s">
        <v>604</v>
      </c>
      <c r="G52" s="561" t="s">
        <v>298</v>
      </c>
      <c r="H52" s="564" t="s">
        <v>357</v>
      </c>
      <c r="I52" s="564"/>
      <c r="J52" s="564"/>
      <c r="K52" s="564"/>
      <c r="L52" s="1294"/>
      <c r="M52" s="598">
        <v>0.5</v>
      </c>
      <c r="N52" s="564"/>
      <c r="O52" s="941">
        <v>0.3</v>
      </c>
      <c r="P52" s="564"/>
      <c r="Q52" s="564"/>
      <c r="R52" s="941">
        <v>0.1</v>
      </c>
      <c r="S52" s="941">
        <v>0.1</v>
      </c>
      <c r="T52" s="564"/>
      <c r="U52" s="564"/>
      <c r="V52" s="564"/>
      <c r="W52" s="943"/>
      <c r="X52" s="1956"/>
      <c r="Y52" s="1956"/>
    </row>
    <row r="53" spans="1:25" ht="14.25">
      <c r="A53" s="927" t="s">
        <v>1375</v>
      </c>
      <c r="B53" s="564">
        <v>25</v>
      </c>
      <c r="C53" s="564">
        <v>32</v>
      </c>
      <c r="D53" s="564">
        <v>2.2</v>
      </c>
      <c r="E53" s="565">
        <v>0.6</v>
      </c>
      <c r="F53" s="564" t="s">
        <v>604</v>
      </c>
      <c r="G53" s="561" t="s">
        <v>299</v>
      </c>
      <c r="H53" s="561" t="s">
        <v>357</v>
      </c>
      <c r="I53" s="564"/>
      <c r="J53" s="564"/>
      <c r="K53" s="564"/>
      <c r="L53" s="1294"/>
      <c r="M53" s="598">
        <v>0.3</v>
      </c>
      <c r="N53" s="564"/>
      <c r="O53" s="941">
        <v>0.2</v>
      </c>
      <c r="P53" s="564"/>
      <c r="Q53" s="564"/>
      <c r="R53" s="564">
        <v>0.05</v>
      </c>
      <c r="S53" s="564">
        <v>0.05</v>
      </c>
      <c r="T53" s="564"/>
      <c r="U53" s="564"/>
      <c r="V53" s="564"/>
      <c r="W53" s="943"/>
      <c r="X53" s="1956"/>
      <c r="Y53" s="1956"/>
    </row>
    <row r="54" spans="1:25" ht="14.25">
      <c r="A54" s="927" t="s">
        <v>1375</v>
      </c>
      <c r="B54" s="564">
        <v>26</v>
      </c>
      <c r="C54" s="564">
        <v>32</v>
      </c>
      <c r="D54" s="564">
        <v>10.1</v>
      </c>
      <c r="E54" s="565">
        <v>1</v>
      </c>
      <c r="F54" s="564" t="s">
        <v>604</v>
      </c>
      <c r="G54" s="561" t="s">
        <v>298</v>
      </c>
      <c r="H54" s="561" t="s">
        <v>357</v>
      </c>
      <c r="I54" s="564"/>
      <c r="J54" s="564"/>
      <c r="K54" s="564"/>
      <c r="L54" s="1294"/>
      <c r="M54" s="598">
        <v>0.5</v>
      </c>
      <c r="N54" s="564"/>
      <c r="O54" s="941">
        <v>0.3</v>
      </c>
      <c r="P54" s="564"/>
      <c r="Q54" s="564"/>
      <c r="R54" s="941">
        <v>0.1</v>
      </c>
      <c r="S54" s="941">
        <v>0.1</v>
      </c>
      <c r="T54" s="564"/>
      <c r="U54" s="564"/>
      <c r="V54" s="564"/>
      <c r="W54" s="943"/>
      <c r="X54" s="1956"/>
      <c r="Y54" s="1956"/>
    </row>
    <row r="55" spans="1:25" ht="14.25">
      <c r="A55" s="927" t="s">
        <v>1375</v>
      </c>
      <c r="B55" s="564">
        <v>27</v>
      </c>
      <c r="C55" s="564">
        <v>36</v>
      </c>
      <c r="D55" s="564">
        <v>1.3</v>
      </c>
      <c r="E55" s="565">
        <v>1</v>
      </c>
      <c r="F55" s="564" t="s">
        <v>604</v>
      </c>
      <c r="G55" s="564" t="s">
        <v>298</v>
      </c>
      <c r="H55" s="564" t="s">
        <v>357</v>
      </c>
      <c r="I55" s="564"/>
      <c r="J55" s="564"/>
      <c r="K55" s="564"/>
      <c r="L55" s="1294"/>
      <c r="M55" s="598">
        <v>0.5</v>
      </c>
      <c r="N55" s="564"/>
      <c r="O55" s="941">
        <v>0.3</v>
      </c>
      <c r="P55" s="564"/>
      <c r="Q55" s="564"/>
      <c r="R55" s="941">
        <v>0.1</v>
      </c>
      <c r="S55" s="941">
        <v>0.1</v>
      </c>
      <c r="T55" s="564"/>
      <c r="U55" s="564"/>
      <c r="V55" s="564"/>
      <c r="W55" s="943"/>
      <c r="X55" s="1956"/>
      <c r="Y55" s="1956"/>
    </row>
    <row r="56" spans="1:25" ht="14.25">
      <c r="A56" s="927" t="s">
        <v>1375</v>
      </c>
      <c r="B56" s="564">
        <v>28</v>
      </c>
      <c r="C56" s="564">
        <v>36</v>
      </c>
      <c r="D56" s="564">
        <v>1.5</v>
      </c>
      <c r="E56" s="565">
        <v>0.7</v>
      </c>
      <c r="F56" s="564" t="s">
        <v>604</v>
      </c>
      <c r="G56" s="564" t="s">
        <v>298</v>
      </c>
      <c r="H56" s="564" t="s">
        <v>357</v>
      </c>
      <c r="I56" s="564"/>
      <c r="J56" s="564"/>
      <c r="K56" s="564"/>
      <c r="L56" s="1294"/>
      <c r="M56" s="598">
        <v>0.5</v>
      </c>
      <c r="N56" s="564"/>
      <c r="O56" s="941">
        <v>0.3</v>
      </c>
      <c r="P56" s="564"/>
      <c r="Q56" s="564"/>
      <c r="R56" s="941">
        <v>0.1</v>
      </c>
      <c r="S56" s="941">
        <v>0.1</v>
      </c>
      <c r="T56" s="564"/>
      <c r="U56" s="564"/>
      <c r="V56" s="564"/>
      <c r="W56" s="943"/>
      <c r="X56" s="1956"/>
      <c r="Y56" s="1956"/>
    </row>
    <row r="57" spans="1:25" ht="14.25">
      <c r="A57" s="927" t="s">
        <v>1375</v>
      </c>
      <c r="B57" s="564">
        <v>29</v>
      </c>
      <c r="C57" s="564">
        <v>39</v>
      </c>
      <c r="D57" s="564">
        <v>12.1</v>
      </c>
      <c r="E57" s="565">
        <v>1</v>
      </c>
      <c r="F57" s="564" t="s">
        <v>604</v>
      </c>
      <c r="G57" s="564" t="s">
        <v>299</v>
      </c>
      <c r="H57" s="564" t="s">
        <v>357</v>
      </c>
      <c r="I57" s="564"/>
      <c r="J57" s="564"/>
      <c r="K57" s="564"/>
      <c r="L57" s="1294"/>
      <c r="M57" s="598">
        <v>0.5</v>
      </c>
      <c r="N57" s="564"/>
      <c r="O57" s="941">
        <v>0.3</v>
      </c>
      <c r="P57" s="564"/>
      <c r="Q57" s="564"/>
      <c r="R57" s="941">
        <v>0.1</v>
      </c>
      <c r="S57" s="941">
        <v>0.1</v>
      </c>
      <c r="T57" s="564"/>
      <c r="U57" s="564"/>
      <c r="V57" s="564"/>
      <c r="W57" s="943"/>
      <c r="X57" s="1956"/>
      <c r="Y57" s="1956"/>
    </row>
    <row r="58" spans="1:25" ht="15.75" customHeight="1">
      <c r="A58" s="927" t="s">
        <v>1375</v>
      </c>
      <c r="B58" s="564">
        <v>30</v>
      </c>
      <c r="C58" s="564">
        <v>42</v>
      </c>
      <c r="D58" s="564">
        <v>9.3</v>
      </c>
      <c r="E58" s="565">
        <v>0.8</v>
      </c>
      <c r="F58" s="564" t="s">
        <v>604</v>
      </c>
      <c r="G58" s="564" t="s">
        <v>299</v>
      </c>
      <c r="H58" s="564" t="s">
        <v>357</v>
      </c>
      <c r="I58" s="564"/>
      <c r="J58" s="564"/>
      <c r="K58" s="564"/>
      <c r="L58" s="1294"/>
      <c r="M58" s="598">
        <v>0.5</v>
      </c>
      <c r="N58" s="564"/>
      <c r="O58" s="941">
        <v>0.3</v>
      </c>
      <c r="P58" s="564"/>
      <c r="Q58" s="564"/>
      <c r="R58" s="941">
        <v>0.1</v>
      </c>
      <c r="S58" s="941">
        <v>0.1</v>
      </c>
      <c r="T58" s="564"/>
      <c r="U58" s="564"/>
      <c r="V58" s="564"/>
      <c r="W58" s="943"/>
      <c r="X58" s="1956"/>
      <c r="Y58" s="1956"/>
    </row>
    <row r="59" spans="1:25" ht="14.25">
      <c r="A59" s="927" t="s">
        <v>1375</v>
      </c>
      <c r="B59" s="564">
        <v>31</v>
      </c>
      <c r="C59" s="564">
        <v>42</v>
      </c>
      <c r="D59" s="564">
        <v>26.1</v>
      </c>
      <c r="E59" s="565">
        <v>1</v>
      </c>
      <c r="F59" s="564" t="s">
        <v>604</v>
      </c>
      <c r="G59" s="561" t="s">
        <v>298</v>
      </c>
      <c r="H59" s="564" t="s">
        <v>357</v>
      </c>
      <c r="I59" s="564"/>
      <c r="J59" s="564"/>
      <c r="K59" s="564"/>
      <c r="L59" s="1294"/>
      <c r="M59" s="598">
        <v>0.5</v>
      </c>
      <c r="N59" s="564"/>
      <c r="O59" s="941">
        <v>0.3</v>
      </c>
      <c r="P59" s="564"/>
      <c r="Q59" s="564"/>
      <c r="R59" s="941">
        <v>0.1</v>
      </c>
      <c r="S59" s="941">
        <v>0.1</v>
      </c>
      <c r="T59" s="564"/>
      <c r="U59" s="564"/>
      <c r="V59" s="564"/>
      <c r="W59" s="943"/>
      <c r="X59" s="1956"/>
      <c r="Y59" s="1956"/>
    </row>
    <row r="60" spans="1:25" ht="14.25">
      <c r="A60" s="927" t="s">
        <v>1367</v>
      </c>
      <c r="B60" s="564">
        <v>32</v>
      </c>
      <c r="C60" s="564">
        <v>46</v>
      </c>
      <c r="D60" s="564">
        <v>12.2</v>
      </c>
      <c r="E60" s="565">
        <v>0.8</v>
      </c>
      <c r="F60" s="564" t="s">
        <v>604</v>
      </c>
      <c r="G60" s="561" t="s">
        <v>298</v>
      </c>
      <c r="H60" s="564" t="s">
        <v>357</v>
      </c>
      <c r="I60" s="564"/>
      <c r="J60" s="564"/>
      <c r="K60" s="564"/>
      <c r="L60" s="1294"/>
      <c r="M60" s="598">
        <v>0.5</v>
      </c>
      <c r="N60" s="564"/>
      <c r="O60" s="941">
        <v>0.3</v>
      </c>
      <c r="P60" s="564"/>
      <c r="Q60" s="564"/>
      <c r="R60" s="941">
        <v>0.1</v>
      </c>
      <c r="S60" s="941">
        <v>0.1</v>
      </c>
      <c r="T60" s="564"/>
      <c r="U60" s="564"/>
      <c r="V60" s="564"/>
      <c r="W60" s="943"/>
      <c r="X60" s="1956"/>
      <c r="Y60" s="1956"/>
    </row>
    <row r="61" spans="1:25" ht="14.25">
      <c r="A61" s="927" t="s">
        <v>1367</v>
      </c>
      <c r="B61" s="564">
        <v>33</v>
      </c>
      <c r="C61" s="564">
        <v>48</v>
      </c>
      <c r="D61" s="564">
        <v>6.1</v>
      </c>
      <c r="E61" s="565">
        <v>1</v>
      </c>
      <c r="F61" s="564" t="s">
        <v>604</v>
      </c>
      <c r="G61" s="561" t="s">
        <v>298</v>
      </c>
      <c r="H61" s="564" t="s">
        <v>357</v>
      </c>
      <c r="I61" s="564"/>
      <c r="J61" s="564"/>
      <c r="K61" s="564"/>
      <c r="L61" s="1294"/>
      <c r="M61" s="598">
        <v>0.5</v>
      </c>
      <c r="N61" s="564"/>
      <c r="O61" s="941">
        <v>0.3</v>
      </c>
      <c r="P61" s="564"/>
      <c r="Q61" s="564"/>
      <c r="R61" s="941">
        <v>0.1</v>
      </c>
      <c r="S61" s="941">
        <v>0.1</v>
      </c>
      <c r="T61" s="564"/>
      <c r="U61" s="564"/>
      <c r="V61" s="564"/>
      <c r="W61" s="943"/>
      <c r="X61" s="1956"/>
      <c r="Y61" s="1956"/>
    </row>
    <row r="62" spans="1:25" ht="14.25">
      <c r="A62" s="927" t="s">
        <v>1367</v>
      </c>
      <c r="B62" s="564">
        <v>34</v>
      </c>
      <c r="C62" s="564">
        <v>49</v>
      </c>
      <c r="D62" s="564">
        <v>4.1</v>
      </c>
      <c r="E62" s="565">
        <v>1</v>
      </c>
      <c r="F62" s="564" t="s">
        <v>604</v>
      </c>
      <c r="G62" s="561" t="s">
        <v>298</v>
      </c>
      <c r="H62" s="564" t="s">
        <v>357</v>
      </c>
      <c r="I62" s="564"/>
      <c r="J62" s="564"/>
      <c r="K62" s="564"/>
      <c r="L62" s="1294"/>
      <c r="M62" s="598">
        <v>0.5</v>
      </c>
      <c r="N62" s="564"/>
      <c r="O62" s="941">
        <v>0.3</v>
      </c>
      <c r="P62" s="564"/>
      <c r="Q62" s="564"/>
      <c r="R62" s="941">
        <v>0.1</v>
      </c>
      <c r="S62" s="941">
        <v>0.1</v>
      </c>
      <c r="T62" s="564"/>
      <c r="U62" s="564"/>
      <c r="V62" s="564"/>
      <c r="W62" s="943"/>
      <c r="X62" s="1956"/>
      <c r="Y62" s="1956"/>
    </row>
    <row r="63" spans="1:25" ht="14.25">
      <c r="A63" s="927" t="s">
        <v>1367</v>
      </c>
      <c r="B63" s="564">
        <v>35</v>
      </c>
      <c r="C63" s="564">
        <v>50</v>
      </c>
      <c r="D63" s="564">
        <v>1.4</v>
      </c>
      <c r="E63" s="565">
        <v>0.5</v>
      </c>
      <c r="F63" s="564" t="s">
        <v>604</v>
      </c>
      <c r="G63" s="561" t="s">
        <v>298</v>
      </c>
      <c r="H63" s="564" t="s">
        <v>357</v>
      </c>
      <c r="I63" s="564"/>
      <c r="J63" s="564"/>
      <c r="K63" s="564"/>
      <c r="L63" s="1294"/>
      <c r="M63" s="598">
        <v>0.3</v>
      </c>
      <c r="N63" s="564"/>
      <c r="O63" s="941">
        <v>0.2</v>
      </c>
      <c r="P63" s="564"/>
      <c r="Q63" s="564"/>
      <c r="R63" s="564">
        <v>0.05</v>
      </c>
      <c r="S63" s="564">
        <v>0.05</v>
      </c>
      <c r="T63" s="564"/>
      <c r="U63" s="564"/>
      <c r="V63" s="564"/>
      <c r="W63" s="943"/>
      <c r="X63" s="1956"/>
      <c r="Y63" s="1956"/>
    </row>
    <row r="64" spans="1:25" ht="14.25">
      <c r="A64" s="927" t="s">
        <v>1375</v>
      </c>
      <c r="B64" s="564">
        <v>36</v>
      </c>
      <c r="C64" s="564">
        <v>50</v>
      </c>
      <c r="D64" s="564">
        <v>5.1</v>
      </c>
      <c r="E64" s="565">
        <v>0.9</v>
      </c>
      <c r="F64" s="564" t="s">
        <v>604</v>
      </c>
      <c r="G64" s="561" t="s">
        <v>298</v>
      </c>
      <c r="H64" s="561" t="s">
        <v>357</v>
      </c>
      <c r="I64" s="564"/>
      <c r="J64" s="564"/>
      <c r="K64" s="564"/>
      <c r="L64" s="1294"/>
      <c r="M64" s="598">
        <v>0.5</v>
      </c>
      <c r="N64" s="564"/>
      <c r="O64" s="941">
        <v>0.3</v>
      </c>
      <c r="P64" s="564"/>
      <c r="Q64" s="564"/>
      <c r="R64" s="941">
        <v>0.1</v>
      </c>
      <c r="S64" s="941">
        <v>0.1</v>
      </c>
      <c r="T64" s="564"/>
      <c r="U64" s="564"/>
      <c r="V64" s="564"/>
      <c r="W64" s="943"/>
      <c r="X64" s="1956"/>
      <c r="Y64" s="1956"/>
    </row>
    <row r="65" spans="1:25" ht="14.25">
      <c r="A65" s="927" t="s">
        <v>1368</v>
      </c>
      <c r="B65" s="564">
        <v>37</v>
      </c>
      <c r="C65" s="564">
        <v>53</v>
      </c>
      <c r="D65" s="564">
        <v>10.3</v>
      </c>
      <c r="E65" s="565">
        <v>0.6</v>
      </c>
      <c r="F65" s="564" t="s">
        <v>604</v>
      </c>
      <c r="G65" s="561" t="s">
        <v>299</v>
      </c>
      <c r="H65" s="564" t="s">
        <v>357</v>
      </c>
      <c r="I65" s="564"/>
      <c r="J65" s="564"/>
      <c r="K65" s="564"/>
      <c r="L65" s="1294"/>
      <c r="M65" s="598">
        <v>0.3</v>
      </c>
      <c r="N65" s="564"/>
      <c r="O65" s="941">
        <v>0.2</v>
      </c>
      <c r="P65" s="564"/>
      <c r="Q65" s="564"/>
      <c r="R65" s="564">
        <v>0.05</v>
      </c>
      <c r="S65" s="564">
        <v>0.05</v>
      </c>
      <c r="T65" s="564"/>
      <c r="U65" s="564"/>
      <c r="V65" s="564"/>
      <c r="W65" s="943"/>
      <c r="X65" s="1956"/>
      <c r="Y65" s="1956"/>
    </row>
    <row r="66" spans="1:25" ht="14.25">
      <c r="A66" s="927" t="s">
        <v>1368</v>
      </c>
      <c r="B66" s="564">
        <v>38</v>
      </c>
      <c r="C66" s="564">
        <v>55</v>
      </c>
      <c r="D66" s="564">
        <v>18.2</v>
      </c>
      <c r="E66" s="565">
        <v>0.9</v>
      </c>
      <c r="F66" s="564" t="s">
        <v>604</v>
      </c>
      <c r="G66" s="561" t="s">
        <v>298</v>
      </c>
      <c r="H66" s="564" t="s">
        <v>357</v>
      </c>
      <c r="I66" s="564"/>
      <c r="J66" s="564"/>
      <c r="K66" s="564"/>
      <c r="L66" s="1294"/>
      <c r="M66" s="598">
        <v>0.5</v>
      </c>
      <c r="N66" s="564"/>
      <c r="O66" s="941">
        <v>0.3</v>
      </c>
      <c r="P66" s="564"/>
      <c r="Q66" s="564"/>
      <c r="R66" s="941">
        <v>0.1</v>
      </c>
      <c r="S66" s="941">
        <v>0.1</v>
      </c>
      <c r="T66" s="564"/>
      <c r="U66" s="564"/>
      <c r="V66" s="564"/>
      <c r="W66" s="943"/>
      <c r="X66" s="1956"/>
      <c r="Y66" s="1956"/>
    </row>
    <row r="67" spans="1:25" ht="14.25">
      <c r="A67" s="927" t="s">
        <v>1375</v>
      </c>
      <c r="B67" s="564">
        <v>39</v>
      </c>
      <c r="C67" s="564">
        <v>68</v>
      </c>
      <c r="D67" s="564">
        <v>2.3</v>
      </c>
      <c r="E67" s="565">
        <v>0.4</v>
      </c>
      <c r="F67" s="564" t="s">
        <v>604</v>
      </c>
      <c r="G67" s="561" t="s">
        <v>298</v>
      </c>
      <c r="H67" s="564" t="s">
        <v>357</v>
      </c>
      <c r="I67" s="564"/>
      <c r="J67" s="564"/>
      <c r="K67" s="564"/>
      <c r="L67" s="1294"/>
      <c r="M67" s="598">
        <v>0.3</v>
      </c>
      <c r="N67" s="564"/>
      <c r="O67" s="941">
        <v>0.2</v>
      </c>
      <c r="P67" s="564"/>
      <c r="Q67" s="564"/>
      <c r="R67" s="564">
        <v>0.05</v>
      </c>
      <c r="S67" s="564">
        <v>0.05</v>
      </c>
      <c r="T67" s="564"/>
      <c r="U67" s="564"/>
      <c r="V67" s="564"/>
      <c r="W67" s="943"/>
      <c r="X67" s="1956"/>
      <c r="Y67" s="1956"/>
    </row>
    <row r="68" spans="1:25" ht="15" thickBot="1">
      <c r="A68" s="928" t="s">
        <v>1372</v>
      </c>
      <c r="B68" s="939">
        <v>40</v>
      </c>
      <c r="C68" s="939">
        <v>70</v>
      </c>
      <c r="D68" s="939">
        <v>13.1</v>
      </c>
      <c r="E68" s="1289">
        <v>0.6</v>
      </c>
      <c r="F68" s="939" t="s">
        <v>604</v>
      </c>
      <c r="G68" s="939" t="s">
        <v>298</v>
      </c>
      <c r="H68" s="939" t="s">
        <v>357</v>
      </c>
      <c r="I68" s="939"/>
      <c r="J68" s="939"/>
      <c r="K68" s="939"/>
      <c r="L68" s="1295"/>
      <c r="M68" s="1927">
        <v>0.3</v>
      </c>
      <c r="N68" s="939"/>
      <c r="O68" s="950">
        <v>0.2</v>
      </c>
      <c r="P68" s="939"/>
      <c r="Q68" s="939"/>
      <c r="R68" s="939">
        <v>0.05</v>
      </c>
      <c r="S68" s="939">
        <v>0.05</v>
      </c>
      <c r="T68" s="939"/>
      <c r="U68" s="939"/>
      <c r="V68" s="939"/>
      <c r="W68" s="1286"/>
      <c r="X68" s="1956"/>
      <c r="Y68" s="1956"/>
    </row>
    <row r="69" spans="1:25" ht="15" thickBot="1">
      <c r="A69" s="1904" t="s">
        <v>249</v>
      </c>
      <c r="B69" s="1905"/>
      <c r="C69" s="1905"/>
      <c r="D69" s="1905"/>
      <c r="E69" s="1906">
        <v>18</v>
      </c>
      <c r="F69" s="1905"/>
      <c r="G69" s="1905"/>
      <c r="H69" s="1905"/>
      <c r="I69" s="1905"/>
      <c r="J69" s="1905"/>
      <c r="K69" s="1905"/>
      <c r="L69" s="1905"/>
      <c r="M69" s="1908">
        <f>SUM(M48:M68)</f>
        <v>9.3</v>
      </c>
      <c r="N69" s="1905"/>
      <c r="O69" s="1908">
        <f>SUM(O48:O68)</f>
        <v>5.699999999999999</v>
      </c>
      <c r="P69" s="1905"/>
      <c r="Q69" s="1905"/>
      <c r="R69" s="1908">
        <f>SUM(R48:R68)</f>
        <v>1.8000000000000005</v>
      </c>
      <c r="S69" s="1908">
        <f>SUM(S48:S68)</f>
        <v>1.8000000000000005</v>
      </c>
      <c r="T69" s="1905"/>
      <c r="U69" s="1905"/>
      <c r="V69" s="1905"/>
      <c r="W69" s="1928"/>
      <c r="X69" s="1910"/>
      <c r="Y69" s="1910"/>
    </row>
    <row r="70" spans="1:25" ht="15" thickBot="1">
      <c r="A70" s="1929" t="s">
        <v>611</v>
      </c>
      <c r="B70" s="1930"/>
      <c r="C70" s="1930"/>
      <c r="D70" s="1930"/>
      <c r="E70" s="1931">
        <f>E69+E36</f>
        <v>34.6</v>
      </c>
      <c r="F70" s="1930"/>
      <c r="G70" s="1930"/>
      <c r="H70" s="1930"/>
      <c r="I70" s="1930"/>
      <c r="J70" s="1930"/>
      <c r="K70" s="1930"/>
      <c r="L70" s="1930"/>
      <c r="M70" s="1930">
        <f aca="true" t="shared" si="1" ref="M70:S70">M36+M69</f>
        <v>104.40999999999998</v>
      </c>
      <c r="N70" s="1930">
        <f t="shared" si="1"/>
        <v>47.00000000000001</v>
      </c>
      <c r="O70" s="1930">
        <f t="shared" si="1"/>
        <v>32.309999999999995</v>
      </c>
      <c r="P70" s="1930">
        <f t="shared" si="1"/>
        <v>3.05</v>
      </c>
      <c r="Q70" s="1930">
        <f t="shared" si="1"/>
        <v>1.93</v>
      </c>
      <c r="R70" s="1930">
        <f t="shared" si="1"/>
        <v>11.749999999999998</v>
      </c>
      <c r="S70" s="1930">
        <f t="shared" si="1"/>
        <v>4.460000000000002</v>
      </c>
      <c r="T70" s="1930">
        <f>T36</f>
        <v>3.33</v>
      </c>
      <c r="U70" s="1930">
        <f>U36</f>
        <v>0.13</v>
      </c>
      <c r="V70" s="1930">
        <f>V36</f>
        <v>0.21</v>
      </c>
      <c r="W70" s="1932"/>
      <c r="X70" s="1910"/>
      <c r="Y70" s="1910"/>
    </row>
    <row r="71" spans="1:25" ht="14.25">
      <c r="A71" s="1910"/>
      <c r="B71" s="1910"/>
      <c r="C71" s="1910"/>
      <c r="D71" s="1910"/>
      <c r="E71" s="1911"/>
      <c r="F71" s="1910"/>
      <c r="G71" s="1910"/>
      <c r="H71" s="1910"/>
      <c r="I71" s="1910"/>
      <c r="J71" s="1910"/>
      <c r="K71" s="1910"/>
      <c r="L71" s="1910"/>
      <c r="M71" s="1910"/>
      <c r="N71" s="1910"/>
      <c r="O71" s="1910"/>
      <c r="P71" s="1910"/>
      <c r="Q71" s="1910"/>
      <c r="R71" s="1910"/>
      <c r="S71" s="1910"/>
      <c r="T71" s="1910"/>
      <c r="U71" s="1910"/>
      <c r="V71" s="1910"/>
      <c r="W71" s="1910"/>
      <c r="X71" s="1910"/>
      <c r="Y71" s="1910"/>
    </row>
    <row r="72" spans="1:22" ht="15" thickBot="1">
      <c r="A72" s="1959"/>
      <c r="B72" s="1961"/>
      <c r="C72" s="1961"/>
      <c r="D72" s="1965"/>
      <c r="E72" s="1966"/>
      <c r="F72" s="1960"/>
      <c r="G72" s="1960"/>
      <c r="H72" s="1960"/>
      <c r="I72" s="1961"/>
      <c r="J72" s="1961"/>
      <c r="K72" s="1960"/>
      <c r="L72" s="1960"/>
      <c r="M72" s="1962"/>
      <c r="N72" s="1962"/>
      <c r="O72" s="1962"/>
      <c r="P72" s="1962"/>
      <c r="Q72" s="1962"/>
      <c r="R72" s="1962"/>
      <c r="S72" s="1962"/>
      <c r="T72" s="1963"/>
      <c r="U72" s="1963"/>
      <c r="V72" s="1964"/>
    </row>
    <row r="73" spans="1:23" ht="14.25">
      <c r="A73" s="1967" t="s">
        <v>421</v>
      </c>
      <c r="B73" s="1968" t="s">
        <v>226</v>
      </c>
      <c r="C73" s="1968" t="s">
        <v>492</v>
      </c>
      <c r="D73" s="1968" t="s">
        <v>493</v>
      </c>
      <c r="E73" s="1968" t="s">
        <v>494</v>
      </c>
      <c r="F73" s="1968" t="s">
        <v>495</v>
      </c>
      <c r="G73" s="1968" t="s">
        <v>496</v>
      </c>
      <c r="H73" s="1968" t="s">
        <v>230</v>
      </c>
      <c r="I73" s="1969" t="s">
        <v>497</v>
      </c>
      <c r="J73" s="1970"/>
      <c r="K73" s="1968" t="s">
        <v>231</v>
      </c>
      <c r="L73" s="1968"/>
      <c r="M73" s="1971" t="s">
        <v>498</v>
      </c>
      <c r="N73" s="1972"/>
      <c r="O73" s="1972"/>
      <c r="P73" s="1972"/>
      <c r="Q73" s="1972"/>
      <c r="R73" s="1972"/>
      <c r="S73" s="1972"/>
      <c r="T73" s="1972"/>
      <c r="U73" s="1972"/>
      <c r="V73" s="1972"/>
      <c r="W73" s="1973" t="s">
        <v>499</v>
      </c>
    </row>
    <row r="74" spans="1:23" ht="14.25">
      <c r="A74" s="1974" t="s">
        <v>500</v>
      </c>
      <c r="B74" s="1882" t="s">
        <v>477</v>
      </c>
      <c r="C74" s="1882" t="s">
        <v>478</v>
      </c>
      <c r="D74" s="1882" t="s">
        <v>479</v>
      </c>
      <c r="E74" s="1882" t="s">
        <v>501</v>
      </c>
      <c r="F74" s="1882" t="s">
        <v>502</v>
      </c>
      <c r="G74" s="1882" t="s">
        <v>503</v>
      </c>
      <c r="H74" s="1882" t="s">
        <v>238</v>
      </c>
      <c r="I74" s="1881" t="s">
        <v>239</v>
      </c>
      <c r="J74" s="1881" t="s">
        <v>504</v>
      </c>
      <c r="K74" s="1882" t="s">
        <v>437</v>
      </c>
      <c r="L74" s="1882" t="s">
        <v>505</v>
      </c>
      <c r="M74" s="1975" t="s">
        <v>585</v>
      </c>
      <c r="N74" s="1889"/>
      <c r="O74" s="1889"/>
      <c r="P74" s="1889"/>
      <c r="Q74" s="1889"/>
      <c r="R74" s="1889"/>
      <c r="S74" s="1889"/>
      <c r="T74" s="1889"/>
      <c r="U74" s="1889"/>
      <c r="V74" s="1889"/>
      <c r="W74" s="1976" t="s">
        <v>586</v>
      </c>
    </row>
    <row r="75" spans="1:23" ht="14.25">
      <c r="A75" s="1974" t="s">
        <v>587</v>
      </c>
      <c r="B75" s="1882" t="s">
        <v>484</v>
      </c>
      <c r="C75" s="1882"/>
      <c r="D75" s="1882"/>
      <c r="E75" s="1882" t="s">
        <v>588</v>
      </c>
      <c r="F75" s="1882"/>
      <c r="G75" s="1882" t="s">
        <v>589</v>
      </c>
      <c r="H75" s="1882" t="s">
        <v>245</v>
      </c>
      <c r="I75" s="1882" t="s">
        <v>444</v>
      </c>
      <c r="J75" s="1882" t="s">
        <v>590</v>
      </c>
      <c r="K75" s="1882"/>
      <c r="L75" s="1882" t="s">
        <v>591</v>
      </c>
      <c r="M75" s="1977" t="s">
        <v>592</v>
      </c>
      <c r="N75" s="1978" t="s">
        <v>593</v>
      </c>
      <c r="O75" s="1979"/>
      <c r="P75" s="1979"/>
      <c r="Q75" s="1979"/>
      <c r="R75" s="1979"/>
      <c r="S75" s="1979"/>
      <c r="T75" s="1979"/>
      <c r="U75" s="1979"/>
      <c r="V75" s="1980"/>
      <c r="W75" s="1976"/>
    </row>
    <row r="76" spans="1:23" ht="14.25">
      <c r="A76" s="1974" t="s">
        <v>594</v>
      </c>
      <c r="B76" s="1882"/>
      <c r="C76" s="1882"/>
      <c r="D76" s="1882"/>
      <c r="E76" s="1882"/>
      <c r="F76" s="1882"/>
      <c r="G76" s="1882" t="s">
        <v>595</v>
      </c>
      <c r="H76" s="1882" t="s">
        <v>596</v>
      </c>
      <c r="I76" s="1882" t="s">
        <v>254</v>
      </c>
      <c r="J76" s="1882" t="s">
        <v>503</v>
      </c>
      <c r="K76" s="1882"/>
      <c r="L76" s="1882"/>
      <c r="M76" s="1977" t="s">
        <v>597</v>
      </c>
      <c r="N76" s="1975" t="s">
        <v>598</v>
      </c>
      <c r="O76" s="1981"/>
      <c r="P76" s="1981"/>
      <c r="Q76" s="1981"/>
      <c r="R76" s="1889"/>
      <c r="S76" s="1889"/>
      <c r="T76" s="1981"/>
      <c r="U76" s="1889"/>
      <c r="V76" s="1889"/>
      <c r="W76" s="1976"/>
    </row>
    <row r="77" spans="1:23" ht="14.25">
      <c r="A77" s="1974" t="s">
        <v>599</v>
      </c>
      <c r="B77" s="1882"/>
      <c r="C77" s="1882"/>
      <c r="D77" s="1882"/>
      <c r="E77" s="1882"/>
      <c r="F77" s="1882"/>
      <c r="G77" s="1882" t="s">
        <v>600</v>
      </c>
      <c r="H77" s="1882"/>
      <c r="I77" s="1882"/>
      <c r="J77" s="1882" t="s">
        <v>601</v>
      </c>
      <c r="K77" s="1882"/>
      <c r="L77" s="1882"/>
      <c r="M77" s="1982" t="s">
        <v>602</v>
      </c>
      <c r="N77" s="2479" t="s">
        <v>289</v>
      </c>
      <c r="O77" s="2479" t="s">
        <v>168</v>
      </c>
      <c r="P77" s="2479" t="s">
        <v>617</v>
      </c>
      <c r="Q77" s="2479" t="s">
        <v>182</v>
      </c>
      <c r="R77" s="2479" t="s">
        <v>612</v>
      </c>
      <c r="S77" s="2479" t="s">
        <v>613</v>
      </c>
      <c r="T77" s="2479" t="s">
        <v>614</v>
      </c>
      <c r="U77" s="2479" t="s">
        <v>202</v>
      </c>
      <c r="V77" s="2479" t="s">
        <v>291</v>
      </c>
      <c r="W77" s="2463"/>
    </row>
    <row r="78" spans="1:23" ht="14.25">
      <c r="A78" s="1983"/>
      <c r="B78" s="560"/>
      <c r="C78" s="560"/>
      <c r="D78" s="560"/>
      <c r="E78" s="560"/>
      <c r="F78" s="560"/>
      <c r="G78" s="560" t="s">
        <v>603</v>
      </c>
      <c r="H78" s="560"/>
      <c r="I78" s="560"/>
      <c r="J78" s="560" t="s">
        <v>255</v>
      </c>
      <c r="K78" s="560"/>
      <c r="L78" s="560"/>
      <c r="M78" s="1984"/>
      <c r="N78" s="2480"/>
      <c r="O78" s="2480"/>
      <c r="P78" s="2480"/>
      <c r="Q78" s="2480"/>
      <c r="R78" s="2480"/>
      <c r="S78" s="2480"/>
      <c r="T78" s="2480"/>
      <c r="U78" s="2480"/>
      <c r="V78" s="2480"/>
      <c r="W78" s="2464"/>
    </row>
    <row r="79" spans="1:23" ht="14.25">
      <c r="A79" s="1985">
        <v>1</v>
      </c>
      <c r="B79" s="1881">
        <v>2</v>
      </c>
      <c r="C79" s="1881">
        <v>3</v>
      </c>
      <c r="D79" s="1881">
        <v>4</v>
      </c>
      <c r="E79" s="1881">
        <v>5</v>
      </c>
      <c r="F79" s="1881">
        <v>6</v>
      </c>
      <c r="G79" s="1881">
        <v>7</v>
      </c>
      <c r="H79" s="1881">
        <v>8</v>
      </c>
      <c r="I79" s="1881">
        <v>9</v>
      </c>
      <c r="J79" s="1881">
        <v>10</v>
      </c>
      <c r="K79" s="1881">
        <v>11</v>
      </c>
      <c r="L79" s="1882">
        <v>12</v>
      </c>
      <c r="M79" s="559">
        <v>13</v>
      </c>
      <c r="N79" s="559">
        <v>14</v>
      </c>
      <c r="O79" s="559">
        <v>15</v>
      </c>
      <c r="P79" s="559">
        <v>16</v>
      </c>
      <c r="Q79" s="559">
        <v>17</v>
      </c>
      <c r="R79" s="559">
        <v>18</v>
      </c>
      <c r="S79" s="1986">
        <v>19</v>
      </c>
      <c r="T79" s="1987">
        <v>20</v>
      </c>
      <c r="U79" s="1987">
        <v>21</v>
      </c>
      <c r="V79" s="1987">
        <v>22</v>
      </c>
      <c r="W79" s="1988">
        <v>23</v>
      </c>
    </row>
    <row r="80" spans="1:23" ht="15.75" customHeight="1">
      <c r="A80" s="2460" t="s">
        <v>618</v>
      </c>
      <c r="B80" s="2461"/>
      <c r="C80" s="2461"/>
      <c r="D80" s="2461"/>
      <c r="E80" s="2461"/>
      <c r="F80" s="2461"/>
      <c r="G80" s="2461"/>
      <c r="H80" s="2461"/>
      <c r="I80" s="2461"/>
      <c r="J80" s="2461"/>
      <c r="K80" s="2461"/>
      <c r="L80" s="2461"/>
      <c r="M80" s="2461"/>
      <c r="N80" s="2461"/>
      <c r="O80" s="2461"/>
      <c r="P80" s="2461"/>
      <c r="Q80" s="2461"/>
      <c r="R80" s="2461"/>
      <c r="S80" s="2461"/>
      <c r="T80" s="2461"/>
      <c r="U80" s="2461"/>
      <c r="V80" s="2461"/>
      <c r="W80" s="2462"/>
    </row>
    <row r="81" spans="1:23" ht="14.25">
      <c r="A81" s="927" t="s">
        <v>1006</v>
      </c>
      <c r="B81" s="561">
        <v>1</v>
      </c>
      <c r="C81" s="561">
        <v>1</v>
      </c>
      <c r="D81" s="561">
        <v>20.2</v>
      </c>
      <c r="E81" s="642">
        <v>0.9</v>
      </c>
      <c r="F81" s="561" t="s">
        <v>996</v>
      </c>
      <c r="G81" s="561" t="s">
        <v>298</v>
      </c>
      <c r="H81" s="561" t="s">
        <v>357</v>
      </c>
      <c r="I81" s="561" t="s">
        <v>170</v>
      </c>
      <c r="J81" s="561" t="s">
        <v>619</v>
      </c>
      <c r="K81" s="561" t="s">
        <v>606</v>
      </c>
      <c r="L81" s="561" t="s">
        <v>1376</v>
      </c>
      <c r="M81" s="598">
        <v>5.29</v>
      </c>
      <c r="N81" s="643">
        <v>3.1</v>
      </c>
      <c r="O81" s="643">
        <v>1.03</v>
      </c>
      <c r="P81" s="643">
        <v>0.61</v>
      </c>
      <c r="Q81" s="643">
        <v>0.51</v>
      </c>
      <c r="R81" s="561"/>
      <c r="S81" s="561"/>
      <c r="T81" s="643">
        <v>0.02</v>
      </c>
      <c r="U81" s="643">
        <v>0.02</v>
      </c>
      <c r="V81" s="643"/>
      <c r="W81" s="1296"/>
    </row>
    <row r="82" spans="1:23" ht="14.25">
      <c r="A82" s="927" t="s">
        <v>1006</v>
      </c>
      <c r="B82" s="561">
        <v>2</v>
      </c>
      <c r="C82" s="561">
        <v>1</v>
      </c>
      <c r="D82" s="561">
        <v>39</v>
      </c>
      <c r="E82" s="642">
        <v>1</v>
      </c>
      <c r="F82" s="561" t="s">
        <v>996</v>
      </c>
      <c r="G82" s="561" t="s">
        <v>292</v>
      </c>
      <c r="H82" s="561" t="s">
        <v>357</v>
      </c>
      <c r="I82" s="561" t="s">
        <v>170</v>
      </c>
      <c r="J82" s="561" t="s">
        <v>619</v>
      </c>
      <c r="K82" s="561" t="s">
        <v>606</v>
      </c>
      <c r="L82" s="561" t="s">
        <v>1377</v>
      </c>
      <c r="M82" s="598">
        <v>5.97</v>
      </c>
      <c r="N82" s="643">
        <v>3.43</v>
      </c>
      <c r="O82" s="643">
        <v>1.72</v>
      </c>
      <c r="P82" s="643">
        <v>0.67</v>
      </c>
      <c r="Q82" s="643">
        <v>0.05</v>
      </c>
      <c r="R82" s="561"/>
      <c r="S82" s="643">
        <v>0.03</v>
      </c>
      <c r="T82" s="643">
        <v>0.02</v>
      </c>
      <c r="U82" s="643">
        <v>0.05</v>
      </c>
      <c r="V82" s="643"/>
      <c r="W82" s="1296"/>
    </row>
    <row r="83" spans="1:23" ht="14.25">
      <c r="A83" s="927" t="s">
        <v>1006</v>
      </c>
      <c r="B83" s="561">
        <v>3</v>
      </c>
      <c r="C83" s="561">
        <v>2</v>
      </c>
      <c r="D83" s="561">
        <v>22.3</v>
      </c>
      <c r="E83" s="642">
        <v>1</v>
      </c>
      <c r="F83" s="561" t="s">
        <v>996</v>
      </c>
      <c r="G83" s="561" t="s">
        <v>298</v>
      </c>
      <c r="H83" s="561" t="s">
        <v>357</v>
      </c>
      <c r="I83" s="561" t="s">
        <v>170</v>
      </c>
      <c r="J83" s="561" t="s">
        <v>619</v>
      </c>
      <c r="K83" s="561" t="s">
        <v>606</v>
      </c>
      <c r="L83" s="561" t="s">
        <v>1376</v>
      </c>
      <c r="M83" s="598">
        <v>5.89</v>
      </c>
      <c r="N83" s="643">
        <v>3.44</v>
      </c>
      <c r="O83" s="643">
        <v>1.14</v>
      </c>
      <c r="P83" s="643">
        <v>0.67</v>
      </c>
      <c r="Q83" s="643">
        <v>0.57</v>
      </c>
      <c r="R83" s="643"/>
      <c r="S83" s="561"/>
      <c r="T83" s="643">
        <v>0.02</v>
      </c>
      <c r="U83" s="643">
        <v>0.05</v>
      </c>
      <c r="V83" s="643"/>
      <c r="W83" s="1296"/>
    </row>
    <row r="84" spans="1:23" ht="14.25">
      <c r="A84" s="927" t="s">
        <v>1006</v>
      </c>
      <c r="B84" s="561">
        <v>4</v>
      </c>
      <c r="C84" s="561">
        <v>2</v>
      </c>
      <c r="D84" s="561">
        <v>38.1</v>
      </c>
      <c r="E84" s="642">
        <v>0.8</v>
      </c>
      <c r="F84" s="561" t="s">
        <v>996</v>
      </c>
      <c r="G84" s="561" t="s">
        <v>298</v>
      </c>
      <c r="H84" s="561" t="s">
        <v>357</v>
      </c>
      <c r="I84" s="561" t="s">
        <v>170</v>
      </c>
      <c r="J84" s="561" t="s">
        <v>619</v>
      </c>
      <c r="K84" s="561" t="s">
        <v>606</v>
      </c>
      <c r="L84" s="561" t="s">
        <v>1366</v>
      </c>
      <c r="M84" s="598">
        <v>4.7</v>
      </c>
      <c r="N84" s="643">
        <v>2.75</v>
      </c>
      <c r="O84" s="643">
        <v>0.91</v>
      </c>
      <c r="P84" s="643">
        <v>0.56</v>
      </c>
      <c r="Q84" s="643">
        <v>0.46</v>
      </c>
      <c r="R84" s="643">
        <v>0.02</v>
      </c>
      <c r="S84" s="561"/>
      <c r="T84" s="643"/>
      <c r="U84" s="643"/>
      <c r="V84" s="643"/>
      <c r="W84" s="1296"/>
    </row>
    <row r="85" spans="1:23" ht="14.25">
      <c r="A85" s="927" t="s">
        <v>1006</v>
      </c>
      <c r="B85" s="561">
        <v>5</v>
      </c>
      <c r="C85" s="561">
        <v>4</v>
      </c>
      <c r="D85" s="561">
        <v>45</v>
      </c>
      <c r="E85" s="642">
        <v>0.9</v>
      </c>
      <c r="F85" s="561" t="s">
        <v>996</v>
      </c>
      <c r="G85" s="561" t="s">
        <v>298</v>
      </c>
      <c r="H85" s="561" t="s">
        <v>357</v>
      </c>
      <c r="I85" s="561" t="s">
        <v>170</v>
      </c>
      <c r="J85" s="561" t="s">
        <v>619</v>
      </c>
      <c r="K85" s="561" t="s">
        <v>606</v>
      </c>
      <c r="L85" s="561" t="s">
        <v>1376</v>
      </c>
      <c r="M85" s="598">
        <v>5.32</v>
      </c>
      <c r="N85" s="643">
        <v>3.1</v>
      </c>
      <c r="O85" s="643">
        <v>1.03</v>
      </c>
      <c r="P85" s="643">
        <v>0.61</v>
      </c>
      <c r="Q85" s="643">
        <v>0.51</v>
      </c>
      <c r="R85" s="561"/>
      <c r="S85" s="561"/>
      <c r="T85" s="643">
        <v>0.02</v>
      </c>
      <c r="U85" s="643">
        <v>0.05</v>
      </c>
      <c r="V85" s="643"/>
      <c r="W85" s="1296"/>
    </row>
    <row r="86" spans="1:23" ht="14.25">
      <c r="A86" s="927" t="s">
        <v>1378</v>
      </c>
      <c r="B86" s="561">
        <v>6</v>
      </c>
      <c r="C86" s="561">
        <v>14</v>
      </c>
      <c r="D86" s="561">
        <v>42.1</v>
      </c>
      <c r="E86" s="642">
        <v>0.8</v>
      </c>
      <c r="F86" s="561" t="s">
        <v>996</v>
      </c>
      <c r="G86" s="561" t="s">
        <v>292</v>
      </c>
      <c r="H86" s="561" t="s">
        <v>357</v>
      </c>
      <c r="I86" s="561" t="s">
        <v>170</v>
      </c>
      <c r="J86" s="561" t="s">
        <v>619</v>
      </c>
      <c r="K86" s="561" t="s">
        <v>606</v>
      </c>
      <c r="L86" s="561" t="s">
        <v>1379</v>
      </c>
      <c r="M86" s="598">
        <v>4.82</v>
      </c>
      <c r="N86" s="561">
        <v>2.74</v>
      </c>
      <c r="O86" s="561">
        <v>1.38</v>
      </c>
      <c r="P86" s="561">
        <v>0.56</v>
      </c>
      <c r="Q86" s="643">
        <v>0.05</v>
      </c>
      <c r="R86" s="561"/>
      <c r="S86" s="643">
        <v>0.02</v>
      </c>
      <c r="T86" s="561">
        <v>0.02</v>
      </c>
      <c r="U86" s="643">
        <v>0.05</v>
      </c>
      <c r="V86" s="643"/>
      <c r="W86" s="1296"/>
    </row>
    <row r="87" spans="1:23" ht="14.25">
      <c r="A87" s="927" t="s">
        <v>1378</v>
      </c>
      <c r="B87" s="561">
        <v>7</v>
      </c>
      <c r="C87" s="561">
        <v>15</v>
      </c>
      <c r="D87" s="561">
        <v>2.5</v>
      </c>
      <c r="E87" s="642">
        <v>1</v>
      </c>
      <c r="F87" s="561" t="s">
        <v>996</v>
      </c>
      <c r="G87" s="561" t="s">
        <v>298</v>
      </c>
      <c r="H87" s="561" t="s">
        <v>357</v>
      </c>
      <c r="I87" s="561" t="s">
        <v>170</v>
      </c>
      <c r="J87" s="561" t="s">
        <v>619</v>
      </c>
      <c r="K87" s="561" t="s">
        <v>606</v>
      </c>
      <c r="L87" s="561" t="s">
        <v>1380</v>
      </c>
      <c r="M87" s="598">
        <v>5.89</v>
      </c>
      <c r="N87" s="561">
        <v>3.44</v>
      </c>
      <c r="O87" s="561">
        <v>1.14</v>
      </c>
      <c r="P87" s="561">
        <v>0.67</v>
      </c>
      <c r="Q87" s="643">
        <v>0.57</v>
      </c>
      <c r="R87" s="643">
        <v>0.02</v>
      </c>
      <c r="S87" s="643"/>
      <c r="T87" s="561"/>
      <c r="U87" s="561">
        <v>0.05</v>
      </c>
      <c r="V87" s="643"/>
      <c r="W87" s="1296"/>
    </row>
    <row r="88" spans="1:23" ht="14.25">
      <c r="A88" s="927" t="s">
        <v>1006</v>
      </c>
      <c r="B88" s="561">
        <v>8</v>
      </c>
      <c r="C88" s="561">
        <v>17</v>
      </c>
      <c r="D88" s="561">
        <v>14.2</v>
      </c>
      <c r="E88" s="642">
        <v>0.5</v>
      </c>
      <c r="F88" s="561" t="s">
        <v>996</v>
      </c>
      <c r="G88" s="561" t="s">
        <v>299</v>
      </c>
      <c r="H88" s="561" t="s">
        <v>357</v>
      </c>
      <c r="I88" s="561" t="s">
        <v>170</v>
      </c>
      <c r="J88" s="561" t="s">
        <v>619</v>
      </c>
      <c r="K88" s="561" t="s">
        <v>606</v>
      </c>
      <c r="L88" s="561" t="s">
        <v>1366</v>
      </c>
      <c r="M88" s="598">
        <v>2.89</v>
      </c>
      <c r="N88" s="643">
        <v>1.72</v>
      </c>
      <c r="O88" s="643">
        <v>0.57</v>
      </c>
      <c r="P88" s="643">
        <v>0.29</v>
      </c>
      <c r="Q88" s="643">
        <v>0.29</v>
      </c>
      <c r="R88" s="643">
        <v>0.02</v>
      </c>
      <c r="S88" s="643"/>
      <c r="T88" s="643"/>
      <c r="U88" s="643"/>
      <c r="V88" s="643"/>
      <c r="W88" s="1296"/>
    </row>
    <row r="89" spans="1:23" ht="14.25">
      <c r="A89" s="927" t="s">
        <v>1007</v>
      </c>
      <c r="B89" s="561">
        <v>9</v>
      </c>
      <c r="C89" s="561">
        <v>17</v>
      </c>
      <c r="D89" s="561">
        <v>14.3</v>
      </c>
      <c r="E89" s="642">
        <v>0.8</v>
      </c>
      <c r="F89" s="561" t="s">
        <v>996</v>
      </c>
      <c r="G89" s="561" t="s">
        <v>299</v>
      </c>
      <c r="H89" s="561" t="s">
        <v>357</v>
      </c>
      <c r="I89" s="561" t="s">
        <v>170</v>
      </c>
      <c r="J89" s="561" t="s">
        <v>619</v>
      </c>
      <c r="K89" s="561" t="s">
        <v>606</v>
      </c>
      <c r="L89" s="561" t="s">
        <v>1366</v>
      </c>
      <c r="M89" s="598">
        <v>4.7</v>
      </c>
      <c r="N89" s="643">
        <v>2.75</v>
      </c>
      <c r="O89" s="643">
        <v>0.91</v>
      </c>
      <c r="P89" s="643">
        <v>0.56</v>
      </c>
      <c r="Q89" s="643">
        <v>0.46</v>
      </c>
      <c r="R89" s="643">
        <v>0.02</v>
      </c>
      <c r="S89" s="643"/>
      <c r="T89" s="643"/>
      <c r="U89" s="643"/>
      <c r="V89" s="643"/>
      <c r="W89" s="1296"/>
    </row>
    <row r="90" spans="1:23" ht="14.25">
      <c r="A90" s="927" t="s">
        <v>1007</v>
      </c>
      <c r="B90" s="561">
        <v>10</v>
      </c>
      <c r="C90" s="561">
        <v>19</v>
      </c>
      <c r="D90" s="561">
        <v>19.1</v>
      </c>
      <c r="E90" s="642">
        <v>0.2</v>
      </c>
      <c r="F90" s="561" t="s">
        <v>996</v>
      </c>
      <c r="G90" s="561" t="s">
        <v>298</v>
      </c>
      <c r="H90" s="561" t="s">
        <v>357</v>
      </c>
      <c r="I90" s="561" t="s">
        <v>170</v>
      </c>
      <c r="J90" s="561" t="s">
        <v>619</v>
      </c>
      <c r="K90" s="561" t="s">
        <v>606</v>
      </c>
      <c r="L90" s="561" t="s">
        <v>1380</v>
      </c>
      <c r="M90" s="598">
        <v>1.15</v>
      </c>
      <c r="N90" s="643">
        <v>0.68</v>
      </c>
      <c r="O90" s="643">
        <v>0.23</v>
      </c>
      <c r="P90" s="643">
        <v>0.11</v>
      </c>
      <c r="Q90" s="643">
        <v>0.11</v>
      </c>
      <c r="R90" s="643">
        <v>0.01</v>
      </c>
      <c r="S90" s="561"/>
      <c r="T90" s="643"/>
      <c r="U90" s="643">
        <v>0.01</v>
      </c>
      <c r="V90" s="643"/>
      <c r="W90" s="1296"/>
    </row>
    <row r="91" spans="1:23" ht="14.25">
      <c r="A91" s="927" t="s">
        <v>1007</v>
      </c>
      <c r="B91" s="561">
        <v>11</v>
      </c>
      <c r="C91" s="561">
        <v>20</v>
      </c>
      <c r="D91" s="561">
        <v>7.1</v>
      </c>
      <c r="E91" s="642">
        <v>0.2</v>
      </c>
      <c r="F91" s="561" t="s">
        <v>996</v>
      </c>
      <c r="G91" s="561" t="s">
        <v>298</v>
      </c>
      <c r="H91" s="561" t="s">
        <v>357</v>
      </c>
      <c r="I91" s="561" t="s">
        <v>170</v>
      </c>
      <c r="J91" s="561" t="s">
        <v>619</v>
      </c>
      <c r="K91" s="561" t="s">
        <v>606</v>
      </c>
      <c r="L91" s="561" t="s">
        <v>1380</v>
      </c>
      <c r="M91" s="598">
        <v>1.15</v>
      </c>
      <c r="N91" s="643">
        <v>0.68</v>
      </c>
      <c r="O91" s="643">
        <v>0.23</v>
      </c>
      <c r="P91" s="643">
        <v>0.11</v>
      </c>
      <c r="Q91" s="643">
        <v>0.11</v>
      </c>
      <c r="R91" s="643">
        <v>0.01</v>
      </c>
      <c r="S91" s="561"/>
      <c r="T91" s="643"/>
      <c r="U91" s="643">
        <v>0.01</v>
      </c>
      <c r="V91" s="643"/>
      <c r="W91" s="1296"/>
    </row>
    <row r="92" spans="1:23" ht="14.25">
      <c r="A92" s="927" t="s">
        <v>1008</v>
      </c>
      <c r="B92" s="561">
        <v>12</v>
      </c>
      <c r="C92" s="561">
        <v>27</v>
      </c>
      <c r="D92" s="561">
        <v>9.1</v>
      </c>
      <c r="E92" s="642">
        <v>1</v>
      </c>
      <c r="F92" s="561" t="s">
        <v>731</v>
      </c>
      <c r="G92" s="561" t="s">
        <v>292</v>
      </c>
      <c r="H92" s="561" t="s">
        <v>357</v>
      </c>
      <c r="I92" s="561" t="s">
        <v>170</v>
      </c>
      <c r="J92" s="561" t="s">
        <v>619</v>
      </c>
      <c r="K92" s="561" t="s">
        <v>608</v>
      </c>
      <c r="L92" s="561" t="s">
        <v>1381</v>
      </c>
      <c r="M92" s="598">
        <v>5</v>
      </c>
      <c r="N92" s="643">
        <v>0.95</v>
      </c>
      <c r="O92" s="643">
        <v>3.34</v>
      </c>
      <c r="P92" s="643">
        <v>0.58</v>
      </c>
      <c r="Q92" s="643">
        <v>0.05</v>
      </c>
      <c r="R92" s="643"/>
      <c r="S92" s="643">
        <v>0.03</v>
      </c>
      <c r="T92" s="643"/>
      <c r="U92" s="643">
        <v>0.05</v>
      </c>
      <c r="V92" s="643"/>
      <c r="W92" s="1296"/>
    </row>
    <row r="93" spans="1:23" ht="14.25">
      <c r="A93" s="927" t="s">
        <v>1008</v>
      </c>
      <c r="B93" s="561">
        <v>13</v>
      </c>
      <c r="C93" s="561">
        <v>30</v>
      </c>
      <c r="D93" s="561">
        <v>17.1</v>
      </c>
      <c r="E93" s="642">
        <v>0.8</v>
      </c>
      <c r="F93" s="561" t="s">
        <v>996</v>
      </c>
      <c r="G93" s="561" t="s">
        <v>292</v>
      </c>
      <c r="H93" s="561" t="s">
        <v>357</v>
      </c>
      <c r="I93" s="561" t="s">
        <v>170</v>
      </c>
      <c r="J93" s="561" t="s">
        <v>619</v>
      </c>
      <c r="K93" s="561" t="s">
        <v>606</v>
      </c>
      <c r="L93" s="561" t="s">
        <v>1382</v>
      </c>
      <c r="M93" s="598">
        <v>4.81</v>
      </c>
      <c r="N93" s="643">
        <v>2.74</v>
      </c>
      <c r="O93" s="643">
        <v>1.38</v>
      </c>
      <c r="P93" s="643">
        <v>0.56</v>
      </c>
      <c r="Q93" s="643">
        <v>0.05</v>
      </c>
      <c r="R93" s="643"/>
      <c r="S93" s="643">
        <v>0.02</v>
      </c>
      <c r="T93" s="643">
        <v>0.02</v>
      </c>
      <c r="U93" s="643">
        <v>0.04</v>
      </c>
      <c r="V93" s="643"/>
      <c r="W93" s="1296"/>
    </row>
    <row r="94" spans="1:23" ht="14.25">
      <c r="A94" s="927" t="s">
        <v>1009</v>
      </c>
      <c r="B94" s="561">
        <v>14</v>
      </c>
      <c r="C94" s="561">
        <v>37</v>
      </c>
      <c r="D94" s="561">
        <v>1.1</v>
      </c>
      <c r="E94" s="642">
        <v>1</v>
      </c>
      <c r="F94" s="561" t="s">
        <v>996</v>
      </c>
      <c r="G94" s="561" t="s">
        <v>292</v>
      </c>
      <c r="H94" s="561" t="s">
        <v>357</v>
      </c>
      <c r="I94" s="561" t="s">
        <v>170</v>
      </c>
      <c r="J94" s="561" t="s">
        <v>619</v>
      </c>
      <c r="K94" s="561" t="s">
        <v>606</v>
      </c>
      <c r="L94" s="561" t="s">
        <v>1382</v>
      </c>
      <c r="M94" s="598">
        <v>5.96</v>
      </c>
      <c r="N94" s="643">
        <v>3.43</v>
      </c>
      <c r="O94" s="643">
        <v>1.72</v>
      </c>
      <c r="P94" s="643">
        <v>0.66</v>
      </c>
      <c r="Q94" s="643">
        <v>0.05</v>
      </c>
      <c r="R94" s="643"/>
      <c r="S94" s="643">
        <v>0.03</v>
      </c>
      <c r="T94" s="643">
        <v>0.02</v>
      </c>
      <c r="U94" s="643">
        <v>0.05</v>
      </c>
      <c r="V94" s="643"/>
      <c r="W94" s="1296"/>
    </row>
    <row r="95" spans="1:23" ht="14.25">
      <c r="A95" s="927" t="s">
        <v>1009</v>
      </c>
      <c r="B95" s="561">
        <v>15</v>
      </c>
      <c r="C95" s="561">
        <v>37</v>
      </c>
      <c r="D95" s="561">
        <v>4.3</v>
      </c>
      <c r="E95" s="642">
        <v>1</v>
      </c>
      <c r="F95" s="561" t="s">
        <v>731</v>
      </c>
      <c r="G95" s="561" t="s">
        <v>292</v>
      </c>
      <c r="H95" s="561" t="s">
        <v>357</v>
      </c>
      <c r="I95" s="561" t="s">
        <v>170</v>
      </c>
      <c r="J95" s="561" t="s">
        <v>619</v>
      </c>
      <c r="K95" s="561" t="s">
        <v>608</v>
      </c>
      <c r="L95" s="561" t="s">
        <v>1381</v>
      </c>
      <c r="M95" s="598">
        <v>5</v>
      </c>
      <c r="N95" s="643">
        <v>0.95</v>
      </c>
      <c r="O95" s="643">
        <v>3.34</v>
      </c>
      <c r="P95" s="643">
        <v>0.58</v>
      </c>
      <c r="Q95" s="643">
        <v>0.05</v>
      </c>
      <c r="R95" s="643"/>
      <c r="S95" s="643">
        <v>0.03</v>
      </c>
      <c r="T95" s="643"/>
      <c r="U95" s="643">
        <v>0.05</v>
      </c>
      <c r="V95" s="643"/>
      <c r="W95" s="1296"/>
    </row>
    <row r="96" spans="1:23" ht="14.25">
      <c r="A96" s="927" t="s">
        <v>1009</v>
      </c>
      <c r="B96" s="561">
        <v>16</v>
      </c>
      <c r="C96" s="561">
        <v>37</v>
      </c>
      <c r="D96" s="561">
        <v>21.1</v>
      </c>
      <c r="E96" s="642">
        <v>1</v>
      </c>
      <c r="F96" s="561" t="s">
        <v>731</v>
      </c>
      <c r="G96" s="561" t="s">
        <v>292</v>
      </c>
      <c r="H96" s="561" t="s">
        <v>357</v>
      </c>
      <c r="I96" s="561" t="s">
        <v>170</v>
      </c>
      <c r="J96" s="561" t="s">
        <v>619</v>
      </c>
      <c r="K96" s="561" t="s">
        <v>608</v>
      </c>
      <c r="L96" s="561" t="s">
        <v>1381</v>
      </c>
      <c r="M96" s="598">
        <v>5</v>
      </c>
      <c r="N96" s="643">
        <v>0.95</v>
      </c>
      <c r="O96" s="643">
        <v>3.34</v>
      </c>
      <c r="P96" s="643">
        <v>0.58</v>
      </c>
      <c r="Q96" s="643">
        <v>0.05</v>
      </c>
      <c r="R96" s="643"/>
      <c r="S96" s="643">
        <v>0.03</v>
      </c>
      <c r="T96" s="643"/>
      <c r="U96" s="643">
        <v>0.05</v>
      </c>
      <c r="V96" s="643"/>
      <c r="W96" s="1296"/>
    </row>
    <row r="97" spans="1:23" ht="14.25">
      <c r="A97" s="927" t="s">
        <v>1009</v>
      </c>
      <c r="B97" s="561">
        <v>17</v>
      </c>
      <c r="C97" s="561">
        <v>37</v>
      </c>
      <c r="D97" s="561">
        <v>26.2</v>
      </c>
      <c r="E97" s="642">
        <v>1</v>
      </c>
      <c r="F97" s="561" t="s">
        <v>731</v>
      </c>
      <c r="G97" s="561" t="s">
        <v>292</v>
      </c>
      <c r="H97" s="561" t="s">
        <v>357</v>
      </c>
      <c r="I97" s="561" t="s">
        <v>170</v>
      </c>
      <c r="J97" s="561" t="s">
        <v>619</v>
      </c>
      <c r="K97" s="561" t="s">
        <v>608</v>
      </c>
      <c r="L97" s="561" t="s">
        <v>1381</v>
      </c>
      <c r="M97" s="598">
        <v>5</v>
      </c>
      <c r="N97" s="643">
        <v>0.95</v>
      </c>
      <c r="O97" s="643">
        <v>3.34</v>
      </c>
      <c r="P97" s="643">
        <v>0.58</v>
      </c>
      <c r="Q97" s="643">
        <v>0.05</v>
      </c>
      <c r="R97" s="643"/>
      <c r="S97" s="643">
        <v>0.03</v>
      </c>
      <c r="T97" s="643"/>
      <c r="U97" s="643">
        <v>0.05</v>
      </c>
      <c r="V97" s="643"/>
      <c r="W97" s="1296"/>
    </row>
    <row r="98" spans="1:23" ht="14.25">
      <c r="A98" s="927" t="s">
        <v>1010</v>
      </c>
      <c r="B98" s="561">
        <v>18</v>
      </c>
      <c r="C98" s="561">
        <v>42</v>
      </c>
      <c r="D98" s="561">
        <v>19.2</v>
      </c>
      <c r="E98" s="642">
        <v>1</v>
      </c>
      <c r="F98" s="561" t="s">
        <v>996</v>
      </c>
      <c r="G98" s="561" t="s">
        <v>298</v>
      </c>
      <c r="H98" s="561" t="s">
        <v>357</v>
      </c>
      <c r="I98" s="561" t="s">
        <v>170</v>
      </c>
      <c r="J98" s="561" t="s">
        <v>619</v>
      </c>
      <c r="K98" s="561" t="s">
        <v>606</v>
      </c>
      <c r="L98" s="561" t="s">
        <v>1376</v>
      </c>
      <c r="M98" s="598">
        <v>5.89</v>
      </c>
      <c r="N98" s="643">
        <v>3.44</v>
      </c>
      <c r="O98" s="643">
        <v>1.14</v>
      </c>
      <c r="P98" s="643">
        <v>0.67</v>
      </c>
      <c r="Q98" s="643">
        <v>0.57</v>
      </c>
      <c r="R98" s="643"/>
      <c r="S98" s="643"/>
      <c r="T98" s="643">
        <v>0.02</v>
      </c>
      <c r="U98" s="643">
        <v>0.05</v>
      </c>
      <c r="V98" s="643"/>
      <c r="W98" s="1296"/>
    </row>
    <row r="99" spans="1:23" ht="14.25">
      <c r="A99" s="927" t="s">
        <v>1010</v>
      </c>
      <c r="B99" s="561">
        <v>19</v>
      </c>
      <c r="C99" s="561">
        <v>44</v>
      </c>
      <c r="D99" s="561">
        <v>8.2</v>
      </c>
      <c r="E99" s="642">
        <v>0.8</v>
      </c>
      <c r="F99" s="561" t="s">
        <v>996</v>
      </c>
      <c r="G99" s="561" t="s">
        <v>298</v>
      </c>
      <c r="H99" s="561" t="s">
        <v>357</v>
      </c>
      <c r="I99" s="561" t="s">
        <v>170</v>
      </c>
      <c r="J99" s="561" t="s">
        <v>619</v>
      </c>
      <c r="K99" s="561" t="s">
        <v>606</v>
      </c>
      <c r="L99" s="561" t="s">
        <v>1383</v>
      </c>
      <c r="M99" s="598">
        <v>4.85</v>
      </c>
      <c r="N99" s="643">
        <v>2.75</v>
      </c>
      <c r="O99" s="643">
        <v>0.91</v>
      </c>
      <c r="P99" s="643">
        <v>0.56</v>
      </c>
      <c r="Q99" s="643">
        <v>0.46</v>
      </c>
      <c r="R99" s="643"/>
      <c r="S99" s="643"/>
      <c r="T99" s="643">
        <v>0.02</v>
      </c>
      <c r="U99" s="643">
        <v>0.05</v>
      </c>
      <c r="V99" s="643">
        <v>0.1</v>
      </c>
      <c r="W99" s="1296"/>
    </row>
    <row r="100" spans="1:23" ht="14.25">
      <c r="A100" s="1273" t="s">
        <v>1384</v>
      </c>
      <c r="B100" s="1297">
        <v>20</v>
      </c>
      <c r="C100" s="1298">
        <v>52</v>
      </c>
      <c r="D100" s="1299">
        <v>9.1</v>
      </c>
      <c r="E100" s="1300">
        <v>0.8</v>
      </c>
      <c r="F100" s="561" t="s">
        <v>996</v>
      </c>
      <c r="G100" s="561" t="s">
        <v>298</v>
      </c>
      <c r="H100" s="561" t="s">
        <v>357</v>
      </c>
      <c r="I100" s="561" t="s">
        <v>170</v>
      </c>
      <c r="J100" s="561" t="s">
        <v>619</v>
      </c>
      <c r="K100" s="561" t="s">
        <v>606</v>
      </c>
      <c r="L100" s="561" t="s">
        <v>1380</v>
      </c>
      <c r="M100" s="598">
        <v>4.73</v>
      </c>
      <c r="N100" s="1301">
        <v>2.75</v>
      </c>
      <c r="O100" s="1301">
        <v>0.91</v>
      </c>
      <c r="P100" s="1301">
        <v>0.55</v>
      </c>
      <c r="Q100" s="936">
        <v>0.45</v>
      </c>
      <c r="R100" s="1301">
        <v>0.02</v>
      </c>
      <c r="S100" s="936"/>
      <c r="T100" s="936"/>
      <c r="U100" s="646">
        <v>0.05</v>
      </c>
      <c r="V100" s="646"/>
      <c r="W100" s="1302"/>
    </row>
    <row r="101" spans="1:23" ht="14.25">
      <c r="A101" s="561" t="s">
        <v>1009</v>
      </c>
      <c r="B101" s="561">
        <v>21</v>
      </c>
      <c r="C101" s="561">
        <v>36</v>
      </c>
      <c r="D101" s="561">
        <v>54</v>
      </c>
      <c r="E101" s="642">
        <v>0.9</v>
      </c>
      <c r="F101" s="561" t="s">
        <v>996</v>
      </c>
      <c r="G101" s="561" t="s">
        <v>292</v>
      </c>
      <c r="H101" s="561" t="s">
        <v>357</v>
      </c>
      <c r="I101" s="561" t="s">
        <v>170</v>
      </c>
      <c r="J101" s="561" t="s">
        <v>619</v>
      </c>
      <c r="K101" s="561" t="s">
        <v>606</v>
      </c>
      <c r="L101" s="561" t="s">
        <v>1385</v>
      </c>
      <c r="M101" s="598">
        <v>5.28</v>
      </c>
      <c r="N101" s="643">
        <v>3.08</v>
      </c>
      <c r="O101" s="643">
        <v>1.54</v>
      </c>
      <c r="P101" s="643">
        <v>0.61</v>
      </c>
      <c r="Q101" s="643">
        <v>0.05</v>
      </c>
      <c r="R101" s="643"/>
      <c r="S101" s="643"/>
      <c r="T101" s="643"/>
      <c r="U101" s="643"/>
      <c r="V101" s="643"/>
      <c r="W101" s="643"/>
    </row>
    <row r="102" spans="1:23" ht="14.25">
      <c r="A102" s="561" t="s">
        <v>1006</v>
      </c>
      <c r="B102" s="561">
        <v>22</v>
      </c>
      <c r="C102" s="561">
        <v>5</v>
      </c>
      <c r="D102" s="561">
        <v>58.1</v>
      </c>
      <c r="E102" s="642">
        <v>0.9</v>
      </c>
      <c r="F102" s="561" t="s">
        <v>1012</v>
      </c>
      <c r="G102" s="561" t="s">
        <v>304</v>
      </c>
      <c r="H102" s="561" t="s">
        <v>357</v>
      </c>
      <c r="I102" s="561" t="s">
        <v>619</v>
      </c>
      <c r="J102" s="561" t="s">
        <v>619</v>
      </c>
      <c r="K102" s="561" t="s">
        <v>44</v>
      </c>
      <c r="L102" s="561" t="s">
        <v>2010</v>
      </c>
      <c r="M102" s="598">
        <v>3.5</v>
      </c>
      <c r="N102" s="643">
        <v>0.5</v>
      </c>
      <c r="O102" s="643"/>
      <c r="P102" s="643"/>
      <c r="Q102" s="643"/>
      <c r="R102" s="643"/>
      <c r="S102" s="643"/>
      <c r="T102" s="643"/>
      <c r="U102" s="643"/>
      <c r="V102" s="643">
        <v>3</v>
      </c>
      <c r="W102" s="643"/>
    </row>
    <row r="103" spans="1:23" ht="15" thickBot="1">
      <c r="A103" s="929" t="s">
        <v>1386</v>
      </c>
      <c r="B103" s="929">
        <v>23</v>
      </c>
      <c r="C103" s="929">
        <v>26</v>
      </c>
      <c r="D103" s="929">
        <v>23.1</v>
      </c>
      <c r="E103" s="645">
        <v>0.8</v>
      </c>
      <c r="F103" s="929" t="s">
        <v>1012</v>
      </c>
      <c r="G103" s="929" t="s">
        <v>304</v>
      </c>
      <c r="H103" s="929" t="s">
        <v>357</v>
      </c>
      <c r="I103" s="929" t="s">
        <v>619</v>
      </c>
      <c r="J103" s="929" t="s">
        <v>619</v>
      </c>
      <c r="K103" s="929" t="s">
        <v>44</v>
      </c>
      <c r="L103" s="929" t="s">
        <v>837</v>
      </c>
      <c r="M103" s="1927">
        <v>2.67</v>
      </c>
      <c r="N103" s="935"/>
      <c r="O103" s="935"/>
      <c r="P103" s="935"/>
      <c r="Q103" s="935"/>
      <c r="R103" s="935"/>
      <c r="S103" s="935"/>
      <c r="T103" s="935"/>
      <c r="U103" s="935"/>
      <c r="V103" s="935">
        <v>2.67</v>
      </c>
      <c r="W103" s="935"/>
    </row>
    <row r="104" spans="1:24" ht="15" thickBot="1">
      <c r="A104" s="1934" t="s">
        <v>249</v>
      </c>
      <c r="B104" s="1935"/>
      <c r="C104" s="220"/>
      <c r="D104" s="220"/>
      <c r="E104" s="1936">
        <f>SUM(E81:E103)</f>
        <v>19.099999999999998</v>
      </c>
      <c r="F104" s="220"/>
      <c r="G104" s="220"/>
      <c r="H104" s="220"/>
      <c r="I104" s="220"/>
      <c r="J104" s="220"/>
      <c r="K104" s="220"/>
      <c r="L104" s="220"/>
      <c r="M104" s="1937">
        <f aca="true" t="shared" si="2" ref="M104:V104">SUM(M81:M103)</f>
        <v>105.46</v>
      </c>
      <c r="N104" s="1937">
        <f t="shared" si="2"/>
        <v>50.32000000000001</v>
      </c>
      <c r="O104" s="1937">
        <f t="shared" si="2"/>
        <v>31.25</v>
      </c>
      <c r="P104" s="1937">
        <f t="shared" si="2"/>
        <v>11.350000000000003</v>
      </c>
      <c r="Q104" s="1937">
        <f t="shared" si="2"/>
        <v>5.519999999999998</v>
      </c>
      <c r="R104" s="1937">
        <f t="shared" si="2"/>
        <v>0.12</v>
      </c>
      <c r="S104" s="1937">
        <f t="shared" si="2"/>
        <v>0.22</v>
      </c>
      <c r="T104" s="1937">
        <f t="shared" si="2"/>
        <v>0.18</v>
      </c>
      <c r="U104" s="1937">
        <f t="shared" si="2"/>
        <v>0.7300000000000002</v>
      </c>
      <c r="V104" s="1937">
        <f t="shared" si="2"/>
        <v>5.77</v>
      </c>
      <c r="W104" s="1937"/>
      <c r="X104" s="1989"/>
    </row>
    <row r="105" spans="1:23" ht="14.25">
      <c r="A105" s="1938"/>
      <c r="B105" s="2465" t="s">
        <v>825</v>
      </c>
      <c r="C105" s="2465"/>
      <c r="D105" s="2465"/>
      <c r="E105" s="2465"/>
      <c r="F105" s="2465"/>
      <c r="G105" s="1939"/>
      <c r="H105" s="1939"/>
      <c r="I105" s="1939"/>
      <c r="J105" s="1939"/>
      <c r="K105" s="1939"/>
      <c r="L105" s="1939"/>
      <c r="M105" s="1940"/>
      <c r="N105" s="1941"/>
      <c r="O105" s="1941"/>
      <c r="P105" s="1941"/>
      <c r="Q105" s="1941"/>
      <c r="R105" s="1941"/>
      <c r="S105" s="1941"/>
      <c r="T105" s="1941"/>
      <c r="U105" s="1942"/>
      <c r="V105" s="1943"/>
      <c r="W105" s="1943"/>
    </row>
    <row r="106" spans="1:24" ht="14.25">
      <c r="A106" s="927" t="s">
        <v>1006</v>
      </c>
      <c r="B106" s="561">
        <v>20</v>
      </c>
      <c r="C106" s="561">
        <v>2</v>
      </c>
      <c r="D106" s="561">
        <v>9.2</v>
      </c>
      <c r="E106" s="642">
        <v>0.9</v>
      </c>
      <c r="F106" s="561" t="s">
        <v>996</v>
      </c>
      <c r="G106" s="561" t="s">
        <v>298</v>
      </c>
      <c r="H106" s="561" t="s">
        <v>357</v>
      </c>
      <c r="I106" s="561"/>
      <c r="J106" s="561"/>
      <c r="K106" s="561"/>
      <c r="L106" s="1303"/>
      <c r="M106" s="598">
        <f>O106+P106+Q106</f>
        <v>0.38</v>
      </c>
      <c r="N106" s="643"/>
      <c r="O106" s="643">
        <v>0.2</v>
      </c>
      <c r="P106" s="643">
        <v>0.09</v>
      </c>
      <c r="Q106" s="643">
        <v>0.09</v>
      </c>
      <c r="R106" s="643"/>
      <c r="S106" s="643"/>
      <c r="T106" s="643"/>
      <c r="U106" s="643"/>
      <c r="V106" s="644"/>
      <c r="W106" s="937"/>
      <c r="X106" s="1990"/>
    </row>
    <row r="107" spans="1:24" ht="14.25">
      <c r="A107" s="927" t="s">
        <v>1006</v>
      </c>
      <c r="B107" s="561">
        <v>22</v>
      </c>
      <c r="C107" s="561">
        <v>13</v>
      </c>
      <c r="D107" s="561">
        <v>46.1</v>
      </c>
      <c r="E107" s="642">
        <v>0.6</v>
      </c>
      <c r="F107" s="561" t="s">
        <v>996</v>
      </c>
      <c r="G107" s="561" t="s">
        <v>298</v>
      </c>
      <c r="H107" s="561" t="s">
        <v>357</v>
      </c>
      <c r="I107" s="561"/>
      <c r="J107" s="561"/>
      <c r="K107" s="561"/>
      <c r="L107" s="1303"/>
      <c r="M107" s="598">
        <f aca="true" t="shared" si="3" ref="M107:M122">O107+P107+Q107</f>
        <v>0.27</v>
      </c>
      <c r="N107" s="643"/>
      <c r="O107" s="643">
        <v>0.15</v>
      </c>
      <c r="P107" s="643">
        <v>0.06</v>
      </c>
      <c r="Q107" s="643">
        <v>0.06</v>
      </c>
      <c r="R107" s="643"/>
      <c r="S107" s="643"/>
      <c r="T107" s="643"/>
      <c r="U107" s="643"/>
      <c r="V107" s="644"/>
      <c r="W107" s="937"/>
      <c r="X107" s="1990"/>
    </row>
    <row r="108" spans="1:24" ht="14.25">
      <c r="A108" s="927" t="s">
        <v>1378</v>
      </c>
      <c r="B108" s="561">
        <v>23</v>
      </c>
      <c r="C108" s="561">
        <v>14</v>
      </c>
      <c r="D108" s="561">
        <v>21.2</v>
      </c>
      <c r="E108" s="642">
        <v>0.1</v>
      </c>
      <c r="F108" s="561" t="s">
        <v>996</v>
      </c>
      <c r="G108" s="561" t="s">
        <v>298</v>
      </c>
      <c r="H108" s="561" t="s">
        <v>357</v>
      </c>
      <c r="I108" s="561"/>
      <c r="J108" s="561"/>
      <c r="K108" s="561"/>
      <c r="L108" s="1303"/>
      <c r="M108" s="598">
        <f t="shared" si="3"/>
        <v>0.05</v>
      </c>
      <c r="N108" s="643"/>
      <c r="O108" s="643">
        <v>0.03</v>
      </c>
      <c r="P108" s="643">
        <v>0.01</v>
      </c>
      <c r="Q108" s="643">
        <v>0.01</v>
      </c>
      <c r="R108" s="643"/>
      <c r="S108" s="643"/>
      <c r="T108" s="643"/>
      <c r="U108" s="643"/>
      <c r="V108" s="644"/>
      <c r="W108" s="938"/>
      <c r="X108" s="1990"/>
    </row>
    <row r="109" spans="1:24" ht="14.25">
      <c r="A109" s="927" t="s">
        <v>1378</v>
      </c>
      <c r="B109" s="561">
        <v>24</v>
      </c>
      <c r="C109" s="561">
        <v>15</v>
      </c>
      <c r="D109" s="561">
        <v>16.2</v>
      </c>
      <c r="E109" s="642">
        <v>1</v>
      </c>
      <c r="F109" s="561" t="s">
        <v>996</v>
      </c>
      <c r="G109" s="561" t="s">
        <v>298</v>
      </c>
      <c r="H109" s="561" t="s">
        <v>357</v>
      </c>
      <c r="I109" s="561"/>
      <c r="J109" s="561"/>
      <c r="K109" s="561"/>
      <c r="L109" s="1303"/>
      <c r="M109" s="598">
        <f t="shared" si="3"/>
        <v>0.5</v>
      </c>
      <c r="N109" s="643"/>
      <c r="O109" s="643">
        <v>0.3</v>
      </c>
      <c r="P109" s="643">
        <v>0.1</v>
      </c>
      <c r="Q109" s="643">
        <v>0.1</v>
      </c>
      <c r="R109" s="643"/>
      <c r="S109" s="643"/>
      <c r="T109" s="643"/>
      <c r="U109" s="643"/>
      <c r="V109" s="644"/>
      <c r="W109" s="938"/>
      <c r="X109" s="1990"/>
    </row>
    <row r="110" spans="1:24" ht="14.25">
      <c r="A110" s="927" t="s">
        <v>1007</v>
      </c>
      <c r="B110" s="561">
        <v>25</v>
      </c>
      <c r="C110" s="561">
        <v>16</v>
      </c>
      <c r="D110" s="561">
        <v>23.1</v>
      </c>
      <c r="E110" s="642">
        <v>0.2</v>
      </c>
      <c r="F110" s="561" t="s">
        <v>996</v>
      </c>
      <c r="G110" s="561" t="s">
        <v>298</v>
      </c>
      <c r="H110" s="561" t="s">
        <v>357</v>
      </c>
      <c r="I110" s="561"/>
      <c r="J110" s="561"/>
      <c r="K110" s="561"/>
      <c r="L110" s="1303"/>
      <c r="M110" s="598">
        <f t="shared" si="3"/>
        <v>0.1</v>
      </c>
      <c r="N110" s="643"/>
      <c r="O110" s="643">
        <v>0.06</v>
      </c>
      <c r="P110" s="643">
        <v>0.02</v>
      </c>
      <c r="Q110" s="643">
        <v>0.02</v>
      </c>
      <c r="R110" s="643"/>
      <c r="S110" s="643"/>
      <c r="T110" s="643"/>
      <c r="U110" s="643"/>
      <c r="V110" s="644"/>
      <c r="W110" s="938"/>
      <c r="X110" s="1990"/>
    </row>
    <row r="111" spans="1:24" ht="14.25">
      <c r="A111" s="927" t="s">
        <v>1007</v>
      </c>
      <c r="B111" s="561">
        <v>26</v>
      </c>
      <c r="C111" s="561">
        <v>21</v>
      </c>
      <c r="D111" s="561">
        <v>45.2</v>
      </c>
      <c r="E111" s="642">
        <v>0.2</v>
      </c>
      <c r="F111" s="561" t="s">
        <v>996</v>
      </c>
      <c r="G111" s="561" t="s">
        <v>292</v>
      </c>
      <c r="H111" s="561" t="s">
        <v>357</v>
      </c>
      <c r="I111" s="561"/>
      <c r="J111" s="561"/>
      <c r="K111" s="561"/>
      <c r="L111" s="1303"/>
      <c r="M111" s="598">
        <f t="shared" si="3"/>
        <v>0.1</v>
      </c>
      <c r="N111" s="643"/>
      <c r="O111" s="643">
        <v>0.06</v>
      </c>
      <c r="P111" s="643">
        <v>0.02</v>
      </c>
      <c r="Q111" s="643">
        <v>0.02</v>
      </c>
      <c r="R111" s="643"/>
      <c r="S111" s="643"/>
      <c r="T111" s="643"/>
      <c r="U111" s="643"/>
      <c r="V111" s="644"/>
      <c r="W111" s="938"/>
      <c r="X111" s="1990"/>
    </row>
    <row r="112" spans="1:24" ht="14.25">
      <c r="A112" s="927" t="s">
        <v>1008</v>
      </c>
      <c r="B112" s="561">
        <v>28</v>
      </c>
      <c r="C112" s="561">
        <v>31</v>
      </c>
      <c r="D112" s="561">
        <v>14.1</v>
      </c>
      <c r="E112" s="561">
        <v>0.9</v>
      </c>
      <c r="F112" s="561" t="s">
        <v>996</v>
      </c>
      <c r="G112" s="561" t="s">
        <v>292</v>
      </c>
      <c r="H112" s="561" t="s">
        <v>357</v>
      </c>
      <c r="I112" s="561"/>
      <c r="J112" s="561"/>
      <c r="K112" s="561"/>
      <c r="L112" s="1303"/>
      <c r="M112" s="598">
        <f t="shared" si="3"/>
        <v>0.38</v>
      </c>
      <c r="N112" s="643"/>
      <c r="O112" s="643">
        <v>0.2</v>
      </c>
      <c r="P112" s="643">
        <v>0.09</v>
      </c>
      <c r="Q112" s="643">
        <v>0.09</v>
      </c>
      <c r="R112" s="643"/>
      <c r="S112" s="643"/>
      <c r="T112" s="643"/>
      <c r="U112" s="643"/>
      <c r="V112" s="644"/>
      <c r="W112" s="938"/>
      <c r="X112" s="1990"/>
    </row>
    <row r="113" spans="1:24" ht="14.25">
      <c r="A113" s="927" t="s">
        <v>1009</v>
      </c>
      <c r="B113" s="561">
        <v>29</v>
      </c>
      <c r="C113" s="561">
        <v>38</v>
      </c>
      <c r="D113" s="561">
        <v>37</v>
      </c>
      <c r="E113" s="642">
        <v>0.8</v>
      </c>
      <c r="F113" s="561" t="s">
        <v>996</v>
      </c>
      <c r="G113" s="561" t="s">
        <v>292</v>
      </c>
      <c r="H113" s="561" t="s">
        <v>357</v>
      </c>
      <c r="I113" s="561"/>
      <c r="J113" s="561"/>
      <c r="K113" s="561"/>
      <c r="L113" s="1303"/>
      <c r="M113" s="598">
        <f t="shared" si="3"/>
        <v>0.36000000000000004</v>
      </c>
      <c r="N113" s="643"/>
      <c r="O113" s="643">
        <v>0.2</v>
      </c>
      <c r="P113" s="643">
        <v>0.08</v>
      </c>
      <c r="Q113" s="643">
        <v>0.08</v>
      </c>
      <c r="R113" s="643"/>
      <c r="S113" s="643"/>
      <c r="T113" s="643"/>
      <c r="U113" s="643"/>
      <c r="V113" s="644"/>
      <c r="W113" s="938"/>
      <c r="X113" s="1990"/>
    </row>
    <row r="114" spans="1:24" ht="14.25">
      <c r="A114" s="927" t="s">
        <v>1009</v>
      </c>
      <c r="B114" s="561">
        <v>30</v>
      </c>
      <c r="C114" s="561">
        <v>41</v>
      </c>
      <c r="D114" s="561">
        <v>9.2</v>
      </c>
      <c r="E114" s="642">
        <v>0.8</v>
      </c>
      <c r="F114" s="561" t="s">
        <v>996</v>
      </c>
      <c r="G114" s="561" t="s">
        <v>299</v>
      </c>
      <c r="H114" s="561" t="s">
        <v>357</v>
      </c>
      <c r="I114" s="561"/>
      <c r="J114" s="561"/>
      <c r="K114" s="561"/>
      <c r="L114" s="1303"/>
      <c r="M114" s="598">
        <f t="shared" si="3"/>
        <v>0.36000000000000004</v>
      </c>
      <c r="N114" s="643"/>
      <c r="O114" s="643">
        <v>0.2</v>
      </c>
      <c r="P114" s="643">
        <v>0.08</v>
      </c>
      <c r="Q114" s="643">
        <v>0.08</v>
      </c>
      <c r="R114" s="643"/>
      <c r="S114" s="643"/>
      <c r="T114" s="643"/>
      <c r="U114" s="643"/>
      <c r="V114" s="644"/>
      <c r="W114" s="938"/>
      <c r="X114" s="1990"/>
    </row>
    <row r="115" spans="1:24" ht="14.25">
      <c r="A115" s="927" t="s">
        <v>1009</v>
      </c>
      <c r="B115" s="561">
        <v>31</v>
      </c>
      <c r="C115" s="561">
        <v>41</v>
      </c>
      <c r="D115" s="561">
        <v>9.3</v>
      </c>
      <c r="E115" s="561">
        <v>0.6</v>
      </c>
      <c r="F115" s="561" t="s">
        <v>996</v>
      </c>
      <c r="G115" s="561" t="s">
        <v>299</v>
      </c>
      <c r="H115" s="561" t="s">
        <v>357</v>
      </c>
      <c r="I115" s="561"/>
      <c r="J115" s="561"/>
      <c r="K115" s="561"/>
      <c r="L115" s="1303"/>
      <c r="M115" s="598">
        <f t="shared" si="3"/>
        <v>0.25</v>
      </c>
      <c r="N115" s="643"/>
      <c r="O115" s="643">
        <v>0.15</v>
      </c>
      <c r="P115" s="643">
        <v>0.05</v>
      </c>
      <c r="Q115" s="643">
        <v>0.05</v>
      </c>
      <c r="R115" s="643"/>
      <c r="S115" s="643"/>
      <c r="T115" s="643"/>
      <c r="U115" s="643"/>
      <c r="V115" s="644"/>
      <c r="W115" s="938"/>
      <c r="X115" s="1990"/>
    </row>
    <row r="116" spans="1:24" ht="14.25">
      <c r="A116" s="927" t="s">
        <v>1010</v>
      </c>
      <c r="B116" s="561">
        <v>32</v>
      </c>
      <c r="C116" s="561">
        <v>42</v>
      </c>
      <c r="D116" s="561">
        <v>12.4</v>
      </c>
      <c r="E116" s="642">
        <v>0.8</v>
      </c>
      <c r="F116" s="561" t="s">
        <v>996</v>
      </c>
      <c r="G116" s="561" t="s">
        <v>292</v>
      </c>
      <c r="H116" s="561" t="s">
        <v>357</v>
      </c>
      <c r="I116" s="561"/>
      <c r="J116" s="561"/>
      <c r="K116" s="561"/>
      <c r="L116" s="1303"/>
      <c r="M116" s="598">
        <f t="shared" si="3"/>
        <v>0.26</v>
      </c>
      <c r="N116" s="643"/>
      <c r="O116" s="643">
        <v>0.1</v>
      </c>
      <c r="P116" s="643">
        <v>0.08</v>
      </c>
      <c r="Q116" s="643">
        <v>0.08</v>
      </c>
      <c r="R116" s="643"/>
      <c r="S116" s="643"/>
      <c r="T116" s="643"/>
      <c r="U116" s="643"/>
      <c r="V116" s="644"/>
      <c r="W116" s="938"/>
      <c r="X116" s="1990"/>
    </row>
    <row r="117" spans="1:24" ht="14.25">
      <c r="A117" s="927" t="s">
        <v>1010</v>
      </c>
      <c r="B117" s="561">
        <v>33</v>
      </c>
      <c r="C117" s="561">
        <v>43</v>
      </c>
      <c r="D117" s="561">
        <v>52.3</v>
      </c>
      <c r="E117" s="642">
        <v>1</v>
      </c>
      <c r="F117" s="561" t="s">
        <v>996</v>
      </c>
      <c r="G117" s="561" t="s">
        <v>298</v>
      </c>
      <c r="H117" s="561" t="s">
        <v>357</v>
      </c>
      <c r="I117" s="561"/>
      <c r="J117" s="561"/>
      <c r="K117" s="561"/>
      <c r="L117" s="1303"/>
      <c r="M117" s="598">
        <f t="shared" si="3"/>
        <v>0.5</v>
      </c>
      <c r="N117" s="643"/>
      <c r="O117" s="643">
        <v>0.3</v>
      </c>
      <c r="P117" s="643">
        <v>0.1</v>
      </c>
      <c r="Q117" s="643">
        <v>0.1</v>
      </c>
      <c r="R117" s="643"/>
      <c r="S117" s="643"/>
      <c r="T117" s="643"/>
      <c r="U117" s="643"/>
      <c r="V117" s="644"/>
      <c r="W117" s="938"/>
      <c r="X117" s="1990"/>
    </row>
    <row r="118" spans="1:24" ht="14.25">
      <c r="A118" s="927" t="s">
        <v>1010</v>
      </c>
      <c r="B118" s="561">
        <v>34</v>
      </c>
      <c r="C118" s="561">
        <v>43</v>
      </c>
      <c r="D118" s="561">
        <v>52.4</v>
      </c>
      <c r="E118" s="642">
        <v>0.8</v>
      </c>
      <c r="F118" s="561" t="s">
        <v>996</v>
      </c>
      <c r="G118" s="561" t="s">
        <v>298</v>
      </c>
      <c r="H118" s="561" t="s">
        <v>357</v>
      </c>
      <c r="I118" s="561"/>
      <c r="J118" s="561"/>
      <c r="K118" s="561"/>
      <c r="L118" s="1303"/>
      <c r="M118" s="598">
        <f t="shared" si="3"/>
        <v>0.36000000000000004</v>
      </c>
      <c r="N118" s="643"/>
      <c r="O118" s="643">
        <v>0.2</v>
      </c>
      <c r="P118" s="643">
        <v>0.08</v>
      </c>
      <c r="Q118" s="643">
        <v>0.08</v>
      </c>
      <c r="R118" s="643"/>
      <c r="S118" s="643"/>
      <c r="T118" s="643"/>
      <c r="U118" s="643"/>
      <c r="V118" s="644"/>
      <c r="W118" s="938"/>
      <c r="X118" s="1990"/>
    </row>
    <row r="119" spans="1:24" ht="14.25">
      <c r="A119" s="927" t="s">
        <v>1010</v>
      </c>
      <c r="B119" s="561">
        <v>35</v>
      </c>
      <c r="C119" s="561">
        <v>43</v>
      </c>
      <c r="D119" s="561">
        <v>52.5</v>
      </c>
      <c r="E119" s="642">
        <v>0.9</v>
      </c>
      <c r="F119" s="561" t="s">
        <v>996</v>
      </c>
      <c r="G119" s="561" t="s">
        <v>298</v>
      </c>
      <c r="H119" s="561" t="s">
        <v>357</v>
      </c>
      <c r="I119" s="561"/>
      <c r="J119" s="561"/>
      <c r="K119" s="561"/>
      <c r="L119" s="1303"/>
      <c r="M119" s="598">
        <f t="shared" si="3"/>
        <v>0.28</v>
      </c>
      <c r="N119" s="643"/>
      <c r="O119" s="643">
        <v>0.1</v>
      </c>
      <c r="P119" s="643">
        <v>0.09</v>
      </c>
      <c r="Q119" s="643">
        <v>0.09</v>
      </c>
      <c r="R119" s="643"/>
      <c r="S119" s="643"/>
      <c r="T119" s="643"/>
      <c r="U119" s="643"/>
      <c r="V119" s="644"/>
      <c r="W119" s="938"/>
      <c r="X119" s="1990"/>
    </row>
    <row r="120" spans="1:24" ht="14.25">
      <c r="A120" s="927" t="s">
        <v>1011</v>
      </c>
      <c r="B120" s="561">
        <v>36</v>
      </c>
      <c r="C120" s="561">
        <v>50</v>
      </c>
      <c r="D120" s="561">
        <v>19.1</v>
      </c>
      <c r="E120" s="642">
        <v>0.1</v>
      </c>
      <c r="F120" s="561" t="s">
        <v>996</v>
      </c>
      <c r="G120" s="561" t="s">
        <v>177</v>
      </c>
      <c r="H120" s="561" t="s">
        <v>357</v>
      </c>
      <c r="I120" s="561"/>
      <c r="J120" s="561"/>
      <c r="K120" s="561"/>
      <c r="L120" s="1303"/>
      <c r="M120" s="598">
        <f t="shared" si="3"/>
        <v>0.04</v>
      </c>
      <c r="N120" s="643"/>
      <c r="O120" s="643">
        <v>0.02</v>
      </c>
      <c r="P120" s="643">
        <v>0.01</v>
      </c>
      <c r="Q120" s="643">
        <v>0.01</v>
      </c>
      <c r="R120" s="643"/>
      <c r="S120" s="643"/>
      <c r="T120" s="643"/>
      <c r="U120" s="643"/>
      <c r="V120" s="644"/>
      <c r="W120" s="938"/>
      <c r="X120" s="1990"/>
    </row>
    <row r="121" spans="1:24" ht="14.25">
      <c r="A121" s="927" t="s">
        <v>1011</v>
      </c>
      <c r="B121" s="561">
        <v>37</v>
      </c>
      <c r="C121" s="561">
        <v>53</v>
      </c>
      <c r="D121" s="561">
        <v>2.12</v>
      </c>
      <c r="E121" s="642">
        <v>1</v>
      </c>
      <c r="F121" s="561" t="s">
        <v>996</v>
      </c>
      <c r="G121" s="561" t="s">
        <v>298</v>
      </c>
      <c r="H121" s="561" t="s">
        <v>357</v>
      </c>
      <c r="I121" s="561"/>
      <c r="J121" s="561"/>
      <c r="K121" s="561"/>
      <c r="L121" s="1303"/>
      <c r="M121" s="598">
        <f t="shared" si="3"/>
        <v>0.5</v>
      </c>
      <c r="N121" s="643"/>
      <c r="O121" s="643">
        <v>0.3</v>
      </c>
      <c r="P121" s="643">
        <v>0.1</v>
      </c>
      <c r="Q121" s="643">
        <v>0.1</v>
      </c>
      <c r="R121" s="643"/>
      <c r="S121" s="643"/>
      <c r="T121" s="643"/>
      <c r="U121" s="643"/>
      <c r="V121" s="644"/>
      <c r="W121" s="938"/>
      <c r="X121" s="1990"/>
    </row>
    <row r="122" spans="1:24" ht="15" thickBot="1">
      <c r="A122" s="927" t="s">
        <v>1011</v>
      </c>
      <c r="B122" s="561">
        <v>37</v>
      </c>
      <c r="C122" s="561">
        <v>53</v>
      </c>
      <c r="D122" s="561">
        <v>2.13</v>
      </c>
      <c r="E122" s="642">
        <v>1</v>
      </c>
      <c r="F122" s="561" t="s">
        <v>996</v>
      </c>
      <c r="G122" s="561" t="s">
        <v>298</v>
      </c>
      <c r="H122" s="561" t="s">
        <v>357</v>
      </c>
      <c r="I122" s="1298"/>
      <c r="J122" s="1298"/>
      <c r="K122" s="1298"/>
      <c r="L122" s="1304"/>
      <c r="M122" s="1305">
        <f t="shared" si="3"/>
        <v>0.4</v>
      </c>
      <c r="N122" s="1301"/>
      <c r="O122" s="1301">
        <v>0.2</v>
      </c>
      <c r="P122" s="1301">
        <v>0.1</v>
      </c>
      <c r="Q122" s="1301">
        <v>0.1</v>
      </c>
      <c r="R122" s="1301"/>
      <c r="S122" s="1301"/>
      <c r="T122" s="1301"/>
      <c r="U122" s="1301"/>
      <c r="V122" s="936"/>
      <c r="W122" s="938"/>
      <c r="X122" s="1990"/>
    </row>
    <row r="123" spans="1:24" ht="15" thickBot="1">
      <c r="A123" s="1944" t="s">
        <v>249</v>
      </c>
      <c r="B123" s="1945"/>
      <c r="C123" s="1945"/>
      <c r="D123" s="1945"/>
      <c r="E123" s="1946">
        <f>SUM(E106:E122)</f>
        <v>11.7</v>
      </c>
      <c r="F123" s="1947"/>
      <c r="G123" s="1945"/>
      <c r="H123" s="1945"/>
      <c r="I123" s="1945"/>
      <c r="J123" s="1945"/>
      <c r="K123" s="1945"/>
      <c r="L123" s="1945"/>
      <c r="M123" s="1948">
        <f>SUM(M106:M122)</f>
        <v>5.09</v>
      </c>
      <c r="N123" s="1948">
        <f>SUM(N106:N122)</f>
        <v>0</v>
      </c>
      <c r="O123" s="1948">
        <f>SUM(O106:O122)</f>
        <v>2.77</v>
      </c>
      <c r="P123" s="1948">
        <f>SUM(P106:P122)</f>
        <v>1.1600000000000001</v>
      </c>
      <c r="Q123" s="1948">
        <f>SUM(Q106:Q122)</f>
        <v>1.1600000000000001</v>
      </c>
      <c r="R123" s="1948"/>
      <c r="S123" s="1948"/>
      <c r="T123" s="1948"/>
      <c r="U123" s="1948"/>
      <c r="V123" s="1948"/>
      <c r="W123" s="1948"/>
      <c r="X123" s="1990"/>
    </row>
    <row r="124" spans="1:24" ht="15" thickBot="1">
      <c r="A124" s="1944" t="s">
        <v>611</v>
      </c>
      <c r="B124" s="1945"/>
      <c r="C124" s="1945"/>
      <c r="D124" s="1945"/>
      <c r="E124" s="1946">
        <f>E123+E104</f>
        <v>30.799999999999997</v>
      </c>
      <c r="F124" s="1947"/>
      <c r="G124" s="1945"/>
      <c r="H124" s="1945"/>
      <c r="I124" s="1945"/>
      <c r="J124" s="1945"/>
      <c r="K124" s="1945"/>
      <c r="L124" s="1945"/>
      <c r="M124" s="1948">
        <f aca="true" t="shared" si="4" ref="M124:V124">M123+M104</f>
        <v>110.55</v>
      </c>
      <c r="N124" s="1948">
        <f t="shared" si="4"/>
        <v>50.32000000000001</v>
      </c>
      <c r="O124" s="1948">
        <f t="shared" si="4"/>
        <v>34.02</v>
      </c>
      <c r="P124" s="1948">
        <f t="shared" si="4"/>
        <v>12.510000000000003</v>
      </c>
      <c r="Q124" s="1948">
        <f t="shared" si="4"/>
        <v>6.679999999999998</v>
      </c>
      <c r="R124" s="1948">
        <f t="shared" si="4"/>
        <v>0.12</v>
      </c>
      <c r="S124" s="1948">
        <f t="shared" si="4"/>
        <v>0.22</v>
      </c>
      <c r="T124" s="1948">
        <f t="shared" si="4"/>
        <v>0.18</v>
      </c>
      <c r="U124" s="1948">
        <f t="shared" si="4"/>
        <v>0.7300000000000002</v>
      </c>
      <c r="V124" s="1948">
        <f t="shared" si="4"/>
        <v>5.77</v>
      </c>
      <c r="W124" s="1948"/>
      <c r="X124" s="1990"/>
    </row>
    <row r="125" spans="1:24" ht="14.25">
      <c r="A125" s="1951"/>
      <c r="B125" s="1991"/>
      <c r="C125" s="1991"/>
      <c r="D125" s="1991"/>
      <c r="E125" s="1992"/>
      <c r="F125" s="1960"/>
      <c r="G125" s="1991"/>
      <c r="H125" s="1991"/>
      <c r="I125" s="1991"/>
      <c r="J125" s="1991"/>
      <c r="K125" s="1991"/>
      <c r="L125" s="1991"/>
      <c r="M125" s="1950"/>
      <c r="N125" s="1950"/>
      <c r="O125" s="1950"/>
      <c r="P125" s="1950"/>
      <c r="Q125" s="1950"/>
      <c r="R125" s="1950"/>
      <c r="S125" s="1950"/>
      <c r="T125" s="1950"/>
      <c r="U125" s="1993"/>
      <c r="V125" s="1993"/>
      <c r="W125" s="1993"/>
      <c r="X125" s="1990"/>
    </row>
    <row r="126" spans="1:24" ht="15" thickBot="1">
      <c r="A126" s="1959"/>
      <c r="B126" s="1961"/>
      <c r="C126" s="1961"/>
      <c r="D126" s="1965"/>
      <c r="E126" s="1966"/>
      <c r="F126" s="1960"/>
      <c r="G126" s="1960"/>
      <c r="H126" s="1960"/>
      <c r="I126" s="1961"/>
      <c r="J126" s="1961"/>
      <c r="K126" s="1960"/>
      <c r="L126" s="1960"/>
      <c r="M126" s="1962"/>
      <c r="N126" s="1962"/>
      <c r="O126" s="1962"/>
      <c r="P126" s="1962"/>
      <c r="Q126" s="1962"/>
      <c r="R126" s="1962"/>
      <c r="S126" s="1962"/>
      <c r="T126" s="1963"/>
      <c r="U126" s="1963"/>
      <c r="V126" s="1964"/>
      <c r="W126" s="1990"/>
      <c r="X126" s="1990"/>
    </row>
    <row r="127" spans="1:24" ht="14.25">
      <c r="A127" s="1967" t="s">
        <v>421</v>
      </c>
      <c r="B127" s="1968" t="s">
        <v>226</v>
      </c>
      <c r="C127" s="1968" t="s">
        <v>492</v>
      </c>
      <c r="D127" s="1968" t="s">
        <v>493</v>
      </c>
      <c r="E127" s="1968" t="s">
        <v>494</v>
      </c>
      <c r="F127" s="1968" t="s">
        <v>495</v>
      </c>
      <c r="G127" s="1968" t="s">
        <v>496</v>
      </c>
      <c r="H127" s="1968" t="s">
        <v>230</v>
      </c>
      <c r="I127" s="1969" t="s">
        <v>497</v>
      </c>
      <c r="J127" s="1970"/>
      <c r="K127" s="1968" t="s">
        <v>231</v>
      </c>
      <c r="L127" s="1968"/>
      <c r="M127" s="2466" t="s">
        <v>498</v>
      </c>
      <c r="N127" s="2466"/>
      <c r="O127" s="2466"/>
      <c r="P127" s="2466"/>
      <c r="Q127" s="2466"/>
      <c r="R127" s="2466"/>
      <c r="S127" s="2466"/>
      <c r="T127" s="2466"/>
      <c r="U127" s="2466"/>
      <c r="V127" s="2467"/>
      <c r="W127" s="2469"/>
      <c r="X127" s="1990"/>
    </row>
    <row r="128" spans="1:24" ht="14.25">
      <c r="A128" s="1974" t="s">
        <v>500</v>
      </c>
      <c r="B128" s="1882" t="s">
        <v>477</v>
      </c>
      <c r="C128" s="1882" t="s">
        <v>478</v>
      </c>
      <c r="D128" s="1882" t="s">
        <v>479</v>
      </c>
      <c r="E128" s="1882" t="s">
        <v>501</v>
      </c>
      <c r="F128" s="1882" t="s">
        <v>502</v>
      </c>
      <c r="G128" s="1882" t="s">
        <v>503</v>
      </c>
      <c r="H128" s="1882" t="s">
        <v>238</v>
      </c>
      <c r="I128" s="1881" t="s">
        <v>239</v>
      </c>
      <c r="J128" s="1881" t="s">
        <v>504</v>
      </c>
      <c r="K128" s="1882" t="s">
        <v>437</v>
      </c>
      <c r="L128" s="1882" t="s">
        <v>505</v>
      </c>
      <c r="M128" s="2472" t="s">
        <v>585</v>
      </c>
      <c r="N128" s="2473"/>
      <c r="O128" s="2473"/>
      <c r="P128" s="2473"/>
      <c r="Q128" s="2473"/>
      <c r="R128" s="2473"/>
      <c r="S128" s="2473"/>
      <c r="T128" s="2473"/>
      <c r="U128" s="2474"/>
      <c r="V128" s="2468"/>
      <c r="W128" s="2470"/>
      <c r="X128" s="1990"/>
    </row>
    <row r="129" spans="1:24" ht="14.25">
      <c r="A129" s="1974" t="s">
        <v>587</v>
      </c>
      <c r="B129" s="1882" t="s">
        <v>484</v>
      </c>
      <c r="C129" s="1882"/>
      <c r="D129" s="1882"/>
      <c r="E129" s="1882" t="s">
        <v>588</v>
      </c>
      <c r="F129" s="1882"/>
      <c r="G129" s="1882" t="s">
        <v>589</v>
      </c>
      <c r="H129" s="1882" t="s">
        <v>245</v>
      </c>
      <c r="I129" s="1882" t="s">
        <v>444</v>
      </c>
      <c r="J129" s="1882" t="s">
        <v>590</v>
      </c>
      <c r="K129" s="1882"/>
      <c r="L129" s="1882" t="s">
        <v>591</v>
      </c>
      <c r="M129" s="2475" t="s">
        <v>2012</v>
      </c>
      <c r="N129" s="2478" t="s">
        <v>2013</v>
      </c>
      <c r="O129" s="2478"/>
      <c r="P129" s="2478"/>
      <c r="Q129" s="2478"/>
      <c r="R129" s="2478"/>
      <c r="S129" s="2478"/>
      <c r="T129" s="2478"/>
      <c r="U129" s="2478"/>
      <c r="V129" s="2468"/>
      <c r="W129" s="2470"/>
      <c r="X129" s="1990"/>
    </row>
    <row r="130" spans="1:24" ht="14.25">
      <c r="A130" s="1974" t="s">
        <v>594</v>
      </c>
      <c r="B130" s="1882"/>
      <c r="C130" s="1882"/>
      <c r="D130" s="1882"/>
      <c r="E130" s="1882"/>
      <c r="F130" s="1882"/>
      <c r="G130" s="1882" t="s">
        <v>595</v>
      </c>
      <c r="H130" s="1882" t="s">
        <v>596</v>
      </c>
      <c r="I130" s="1882" t="s">
        <v>254</v>
      </c>
      <c r="J130" s="1882" t="s">
        <v>503</v>
      </c>
      <c r="K130" s="1882"/>
      <c r="L130" s="1882"/>
      <c r="M130" s="2476"/>
      <c r="N130" s="2478"/>
      <c r="O130" s="2478"/>
      <c r="P130" s="2478"/>
      <c r="Q130" s="2478"/>
      <c r="R130" s="2478"/>
      <c r="S130" s="2478"/>
      <c r="T130" s="2478"/>
      <c r="U130" s="2478"/>
      <c r="V130" s="2468"/>
      <c r="W130" s="2470"/>
      <c r="X130" s="1990"/>
    </row>
    <row r="131" spans="1:24" ht="14.25">
      <c r="A131" s="1974" t="s">
        <v>599</v>
      </c>
      <c r="B131" s="1882"/>
      <c r="C131" s="1882"/>
      <c r="D131" s="1882"/>
      <c r="E131" s="1882"/>
      <c r="F131" s="1882"/>
      <c r="G131" s="1882" t="s">
        <v>600</v>
      </c>
      <c r="H131" s="1882"/>
      <c r="I131" s="1882"/>
      <c r="J131" s="1882" t="s">
        <v>601</v>
      </c>
      <c r="K131" s="1882"/>
      <c r="L131" s="1882"/>
      <c r="M131" s="2476"/>
      <c r="N131" s="2458" t="s">
        <v>289</v>
      </c>
      <c r="O131" s="2458" t="s">
        <v>168</v>
      </c>
      <c r="P131" s="2458" t="s">
        <v>617</v>
      </c>
      <c r="Q131" s="2458" t="s">
        <v>259</v>
      </c>
      <c r="R131" s="2458" t="s">
        <v>839</v>
      </c>
      <c r="S131" s="2458" t="s">
        <v>202</v>
      </c>
      <c r="T131" s="2458" t="s">
        <v>612</v>
      </c>
      <c r="U131" s="2458" t="s">
        <v>613</v>
      </c>
      <c r="V131" s="2468"/>
      <c r="W131" s="2470"/>
      <c r="X131" s="1990"/>
    </row>
    <row r="132" spans="1:24" ht="14.25">
      <c r="A132" s="1983"/>
      <c r="B132" s="560"/>
      <c r="C132" s="560"/>
      <c r="D132" s="560"/>
      <c r="E132" s="560"/>
      <c r="F132" s="560"/>
      <c r="G132" s="560" t="s">
        <v>603</v>
      </c>
      <c r="H132" s="560"/>
      <c r="I132" s="560"/>
      <c r="J132" s="560" t="s">
        <v>255</v>
      </c>
      <c r="K132" s="560"/>
      <c r="L132" s="560"/>
      <c r="M132" s="2477"/>
      <c r="N132" s="2459"/>
      <c r="O132" s="2459"/>
      <c r="P132" s="2459"/>
      <c r="Q132" s="2459"/>
      <c r="R132" s="2459"/>
      <c r="S132" s="2459"/>
      <c r="T132" s="2459"/>
      <c r="U132" s="2459"/>
      <c r="V132" s="2459"/>
      <c r="W132" s="2471"/>
      <c r="X132" s="1990"/>
    </row>
    <row r="133" spans="1:24" ht="14.25">
      <c r="A133" s="1994">
        <v>1</v>
      </c>
      <c r="B133" s="559">
        <v>2</v>
      </c>
      <c r="C133" s="559">
        <v>3</v>
      </c>
      <c r="D133" s="559">
        <v>4</v>
      </c>
      <c r="E133" s="559">
        <v>5</v>
      </c>
      <c r="F133" s="559">
        <v>6</v>
      </c>
      <c r="G133" s="559">
        <v>7</v>
      </c>
      <c r="H133" s="559">
        <v>8</v>
      </c>
      <c r="I133" s="559">
        <v>9</v>
      </c>
      <c r="J133" s="559">
        <v>10</v>
      </c>
      <c r="K133" s="559">
        <v>11</v>
      </c>
      <c r="L133" s="560">
        <v>12</v>
      </c>
      <c r="M133" s="1995">
        <v>13</v>
      </c>
      <c r="N133" s="1995">
        <v>14</v>
      </c>
      <c r="O133" s="1995">
        <v>15</v>
      </c>
      <c r="P133" s="1995">
        <v>16</v>
      </c>
      <c r="Q133" s="1995">
        <v>17</v>
      </c>
      <c r="R133" s="1995">
        <v>18</v>
      </c>
      <c r="S133" s="1995">
        <v>19</v>
      </c>
      <c r="T133" s="1995">
        <v>20</v>
      </c>
      <c r="U133" s="1995">
        <v>21</v>
      </c>
      <c r="V133" s="1995">
        <v>22</v>
      </c>
      <c r="W133" s="1996">
        <v>22</v>
      </c>
      <c r="X133" s="1990"/>
    </row>
    <row r="134" spans="1:24" ht="14.25">
      <c r="A134" s="2460" t="s">
        <v>2014</v>
      </c>
      <c r="B134" s="2461"/>
      <c r="C134" s="2461"/>
      <c r="D134" s="2461"/>
      <c r="E134" s="2461"/>
      <c r="F134" s="2461"/>
      <c r="G134" s="2461"/>
      <c r="H134" s="2461"/>
      <c r="I134" s="2461"/>
      <c r="J134" s="2461"/>
      <c r="K134" s="2461"/>
      <c r="L134" s="2461"/>
      <c r="M134" s="2461"/>
      <c r="N134" s="2461"/>
      <c r="O134" s="2461"/>
      <c r="P134" s="2461"/>
      <c r="Q134" s="2461"/>
      <c r="R134" s="2461"/>
      <c r="S134" s="2461"/>
      <c r="T134" s="2461"/>
      <c r="U134" s="2461"/>
      <c r="V134" s="2461"/>
      <c r="W134" s="2462"/>
      <c r="X134" s="1990"/>
    </row>
    <row r="135" spans="1:24" ht="14.25">
      <c r="A135" s="1273" t="s">
        <v>1387</v>
      </c>
      <c r="B135" s="641">
        <v>1</v>
      </c>
      <c r="C135" s="641">
        <v>3</v>
      </c>
      <c r="D135" s="641">
        <v>40.6</v>
      </c>
      <c r="E135" s="1306">
        <v>0.9</v>
      </c>
      <c r="F135" s="561" t="s">
        <v>604</v>
      </c>
      <c r="G135" s="641" t="s">
        <v>292</v>
      </c>
      <c r="H135" s="561" t="s">
        <v>357</v>
      </c>
      <c r="I135" s="641" t="s">
        <v>454</v>
      </c>
      <c r="J135" s="641" t="s">
        <v>455</v>
      </c>
      <c r="K135" s="641" t="s">
        <v>606</v>
      </c>
      <c r="L135" s="641" t="s">
        <v>1388</v>
      </c>
      <c r="M135" s="1291">
        <v>5.34</v>
      </c>
      <c r="N135" s="646">
        <v>3.09</v>
      </c>
      <c r="O135" s="646">
        <v>1.03</v>
      </c>
      <c r="P135" s="646"/>
      <c r="Q135" s="641">
        <v>0.51</v>
      </c>
      <c r="R135" s="641">
        <v>0.61</v>
      </c>
      <c r="S135" s="932">
        <v>0.1</v>
      </c>
      <c r="T135" s="647"/>
      <c r="U135" s="647"/>
      <c r="V135" s="647"/>
      <c r="W135" s="647"/>
      <c r="X135" s="1990"/>
    </row>
    <row r="136" spans="1:24" ht="14.25">
      <c r="A136" s="1273" t="s">
        <v>1387</v>
      </c>
      <c r="B136" s="561">
        <v>2</v>
      </c>
      <c r="C136" s="561">
        <v>7</v>
      </c>
      <c r="D136" s="1307">
        <v>5.5</v>
      </c>
      <c r="E136" s="642">
        <v>0.7</v>
      </c>
      <c r="F136" s="561" t="s">
        <v>604</v>
      </c>
      <c r="G136" s="641" t="s">
        <v>292</v>
      </c>
      <c r="H136" s="561" t="s">
        <v>357</v>
      </c>
      <c r="I136" s="641" t="s">
        <v>454</v>
      </c>
      <c r="J136" s="641" t="s">
        <v>455</v>
      </c>
      <c r="K136" s="641" t="s">
        <v>606</v>
      </c>
      <c r="L136" s="641" t="s">
        <v>1388</v>
      </c>
      <c r="M136" s="598">
        <v>4.2</v>
      </c>
      <c r="N136" s="643">
        <v>2.4</v>
      </c>
      <c r="O136" s="643">
        <v>0.8</v>
      </c>
      <c r="P136" s="643"/>
      <c r="Q136" s="561">
        <v>0.4</v>
      </c>
      <c r="R136" s="561">
        <v>0.5</v>
      </c>
      <c r="S136" s="932">
        <v>0.1</v>
      </c>
      <c r="T136" s="644"/>
      <c r="U136" s="644"/>
      <c r="V136" s="644"/>
      <c r="W136" s="930"/>
      <c r="X136" s="1990"/>
    </row>
    <row r="137" spans="1:24" ht="14.25">
      <c r="A137" s="1273" t="s">
        <v>1387</v>
      </c>
      <c r="B137" s="561">
        <v>3</v>
      </c>
      <c r="C137" s="561">
        <v>7</v>
      </c>
      <c r="D137" s="561">
        <v>5.6</v>
      </c>
      <c r="E137" s="642">
        <v>0.6</v>
      </c>
      <c r="F137" s="561" t="s">
        <v>607</v>
      </c>
      <c r="G137" s="641" t="s">
        <v>292</v>
      </c>
      <c r="H137" s="561" t="s">
        <v>357</v>
      </c>
      <c r="I137" s="641" t="s">
        <v>454</v>
      </c>
      <c r="J137" s="641" t="s">
        <v>455</v>
      </c>
      <c r="K137" s="641" t="s">
        <v>606</v>
      </c>
      <c r="L137" s="641" t="s">
        <v>1389</v>
      </c>
      <c r="M137" s="598">
        <v>3.62</v>
      </c>
      <c r="N137" s="643">
        <v>0.68</v>
      </c>
      <c r="O137" s="643">
        <v>2.06</v>
      </c>
      <c r="P137" s="643"/>
      <c r="Q137" s="561">
        <v>0.34</v>
      </c>
      <c r="R137" s="561">
        <v>0.44</v>
      </c>
      <c r="S137" s="932">
        <v>0.1</v>
      </c>
      <c r="T137" s="644"/>
      <c r="U137" s="644"/>
      <c r="V137" s="644"/>
      <c r="W137" s="930"/>
      <c r="X137" s="1990"/>
    </row>
    <row r="138" spans="1:24" ht="14.25">
      <c r="A138" s="1273" t="s">
        <v>1387</v>
      </c>
      <c r="B138" s="561">
        <v>4</v>
      </c>
      <c r="C138" s="561">
        <v>8</v>
      </c>
      <c r="D138" s="561">
        <v>3.8</v>
      </c>
      <c r="E138" s="642">
        <v>0.9</v>
      </c>
      <c r="F138" s="561" t="s">
        <v>604</v>
      </c>
      <c r="G138" s="641" t="s">
        <v>292</v>
      </c>
      <c r="H138" s="561" t="s">
        <v>357</v>
      </c>
      <c r="I138" s="641" t="s">
        <v>454</v>
      </c>
      <c r="J138" s="641" t="s">
        <v>455</v>
      </c>
      <c r="K138" s="641" t="s">
        <v>606</v>
      </c>
      <c r="L138" s="641" t="s">
        <v>1388</v>
      </c>
      <c r="M138" s="598">
        <f>M135</f>
        <v>5.34</v>
      </c>
      <c r="N138" s="643">
        <f>N135</f>
        <v>3.09</v>
      </c>
      <c r="O138" s="643">
        <f>O135</f>
        <v>1.03</v>
      </c>
      <c r="P138" s="643"/>
      <c r="Q138" s="561">
        <f>Q135</f>
        <v>0.51</v>
      </c>
      <c r="R138" s="561">
        <f>R135</f>
        <v>0.61</v>
      </c>
      <c r="S138" s="932">
        <v>0.1</v>
      </c>
      <c r="T138" s="644"/>
      <c r="U138" s="644"/>
      <c r="V138" s="644"/>
      <c r="W138" s="930"/>
      <c r="X138" s="1990"/>
    </row>
    <row r="139" spans="1:24" ht="15" thickBot="1">
      <c r="A139" s="1273" t="s">
        <v>1387</v>
      </c>
      <c r="B139" s="562">
        <v>5</v>
      </c>
      <c r="C139" s="561">
        <v>8</v>
      </c>
      <c r="D139" s="561">
        <v>10.3</v>
      </c>
      <c r="E139" s="642">
        <v>0.8</v>
      </c>
      <c r="F139" s="561" t="s">
        <v>607</v>
      </c>
      <c r="G139" s="641" t="s">
        <v>292</v>
      </c>
      <c r="H139" s="561" t="s">
        <v>357</v>
      </c>
      <c r="I139" s="641" t="s">
        <v>454</v>
      </c>
      <c r="J139" s="641" t="s">
        <v>455</v>
      </c>
      <c r="K139" s="641" t="s">
        <v>606</v>
      </c>
      <c r="L139" s="641" t="s">
        <v>1389</v>
      </c>
      <c r="M139" s="598">
        <v>4.77</v>
      </c>
      <c r="N139" s="643">
        <v>0.91</v>
      </c>
      <c r="O139" s="643">
        <v>2.74</v>
      </c>
      <c r="P139" s="643"/>
      <c r="Q139" s="561">
        <v>0.46</v>
      </c>
      <c r="R139" s="561">
        <v>0.56</v>
      </c>
      <c r="S139" s="932">
        <v>0.1</v>
      </c>
      <c r="T139" s="644"/>
      <c r="U139" s="644"/>
      <c r="V139" s="644"/>
      <c r="W139" s="930"/>
      <c r="X139" s="1990"/>
    </row>
    <row r="140" spans="1:24" ht="15" thickBot="1">
      <c r="A140" s="1997" t="s">
        <v>249</v>
      </c>
      <c r="B140" s="1998"/>
      <c r="C140" s="1999"/>
      <c r="D140" s="1999"/>
      <c r="E140" s="2000">
        <f>SUM(E135:E139)</f>
        <v>3.9000000000000004</v>
      </c>
      <c r="F140" s="1999"/>
      <c r="G140" s="1999"/>
      <c r="H140" s="1999"/>
      <c r="I140" s="1999"/>
      <c r="J140" s="1999"/>
      <c r="K140" s="1999"/>
      <c r="L140" s="1999"/>
      <c r="M140" s="2001">
        <f aca="true" t="shared" si="5" ref="M140:W140">SUM(M135:M139)</f>
        <v>23.27</v>
      </c>
      <c r="N140" s="2001">
        <f t="shared" si="5"/>
        <v>10.17</v>
      </c>
      <c r="O140" s="2001">
        <f t="shared" si="5"/>
        <v>7.66</v>
      </c>
      <c r="P140" s="2001">
        <f t="shared" si="5"/>
        <v>0</v>
      </c>
      <c r="Q140" s="2001">
        <f t="shared" si="5"/>
        <v>2.22</v>
      </c>
      <c r="R140" s="2001">
        <f t="shared" si="5"/>
        <v>2.7199999999999998</v>
      </c>
      <c r="S140" s="2001">
        <f>SUM(S135:S139)</f>
        <v>0.5</v>
      </c>
      <c r="T140" s="2001">
        <f t="shared" si="5"/>
        <v>0</v>
      </c>
      <c r="U140" s="2001">
        <f t="shared" si="5"/>
        <v>0</v>
      </c>
      <c r="V140" s="2002">
        <f t="shared" si="5"/>
        <v>0</v>
      </c>
      <c r="W140" s="2003">
        <f t="shared" si="5"/>
        <v>0</v>
      </c>
      <c r="X140" s="1990"/>
    </row>
    <row r="141" spans="1:24" ht="15" thickBot="1">
      <c r="A141" s="2004"/>
      <c r="B141" s="2005"/>
      <c r="C141" s="2005"/>
      <c r="D141" s="2005"/>
      <c r="E141" s="2005"/>
      <c r="F141" s="2005"/>
      <c r="G141" s="2005"/>
      <c r="H141" s="2005"/>
      <c r="I141" s="2005"/>
      <c r="J141" s="2005"/>
      <c r="K141" s="2005"/>
      <c r="L141" s="2005"/>
      <c r="M141" s="2005"/>
      <c r="N141" s="2005"/>
      <c r="O141" s="2005"/>
      <c r="P141" s="2005"/>
      <c r="Q141" s="2005"/>
      <c r="R141" s="2005"/>
      <c r="S141" s="2005"/>
      <c r="T141" s="2005"/>
      <c r="U141" s="2005"/>
      <c r="V141" s="2005"/>
      <c r="W141" s="2006"/>
      <c r="X141" s="1990"/>
    </row>
    <row r="142" spans="1:24" ht="15" thickBot="1">
      <c r="A142" s="2004" t="s">
        <v>609</v>
      </c>
      <c r="B142" s="2005"/>
      <c r="C142" s="2005"/>
      <c r="D142" s="2005"/>
      <c r="E142" s="2005"/>
      <c r="F142" s="2005"/>
      <c r="G142" s="2005"/>
      <c r="H142" s="2005"/>
      <c r="I142" s="2005"/>
      <c r="J142" s="2005"/>
      <c r="K142" s="2005"/>
      <c r="L142" s="2005"/>
      <c r="M142" s="2005"/>
      <c r="N142" s="2005"/>
      <c r="O142" s="2005"/>
      <c r="P142" s="2005"/>
      <c r="Q142" s="2005"/>
      <c r="R142" s="2005"/>
      <c r="S142" s="2005"/>
      <c r="T142" s="2005"/>
      <c r="U142" s="2005"/>
      <c r="V142" s="2005"/>
      <c r="W142" s="2007"/>
      <c r="X142" s="1990"/>
    </row>
    <row r="143" spans="1:24" ht="14.25">
      <c r="A143" s="1273" t="s">
        <v>1390</v>
      </c>
      <c r="B143" s="641" t="s">
        <v>1391</v>
      </c>
      <c r="C143" s="641">
        <v>38</v>
      </c>
      <c r="D143" s="1308">
        <v>13.1</v>
      </c>
      <c r="E143" s="1306">
        <v>0.9</v>
      </c>
      <c r="F143" s="561" t="s">
        <v>1392</v>
      </c>
      <c r="G143" s="561" t="s">
        <v>321</v>
      </c>
      <c r="H143" s="561" t="s">
        <v>357</v>
      </c>
      <c r="I143" s="641"/>
      <c r="J143" s="641"/>
      <c r="K143" s="641"/>
      <c r="L143" s="1309"/>
      <c r="M143" s="1291">
        <v>0.5</v>
      </c>
      <c r="N143" s="1291"/>
      <c r="O143" s="646">
        <v>0.3</v>
      </c>
      <c r="P143" s="646"/>
      <c r="Q143" s="646">
        <v>0.1</v>
      </c>
      <c r="R143" s="646">
        <v>0.1</v>
      </c>
      <c r="S143" s="1291"/>
      <c r="T143" s="1291"/>
      <c r="U143" s="1291"/>
      <c r="V143" s="1310"/>
      <c r="W143" s="1311"/>
      <c r="X143" s="1990"/>
    </row>
    <row r="144" spans="1:24" ht="14.25">
      <c r="A144" s="1273" t="s">
        <v>1393</v>
      </c>
      <c r="B144" s="561">
        <v>7</v>
      </c>
      <c r="C144" s="561">
        <v>54</v>
      </c>
      <c r="D144" s="1308">
        <v>4.1</v>
      </c>
      <c r="E144" s="642">
        <v>0.8</v>
      </c>
      <c r="F144" s="561" t="s">
        <v>1392</v>
      </c>
      <c r="G144" s="561" t="s">
        <v>321</v>
      </c>
      <c r="H144" s="561" t="s">
        <v>357</v>
      </c>
      <c r="I144" s="561"/>
      <c r="J144" s="561"/>
      <c r="K144" s="561"/>
      <c r="L144" s="1312"/>
      <c r="M144" s="1291">
        <v>0.5</v>
      </c>
      <c r="N144" s="598"/>
      <c r="O144" s="646">
        <v>0.3</v>
      </c>
      <c r="P144" s="643"/>
      <c r="Q144" s="646">
        <v>0.1</v>
      </c>
      <c r="R144" s="646">
        <v>0.1</v>
      </c>
      <c r="S144" s="598"/>
      <c r="T144" s="598"/>
      <c r="U144" s="598"/>
      <c r="V144" s="1313"/>
      <c r="W144" s="1314"/>
      <c r="X144" s="1990"/>
    </row>
    <row r="145" spans="1:24" ht="14.25">
      <c r="A145" s="1273" t="s">
        <v>1393</v>
      </c>
      <c r="B145" s="561">
        <v>8</v>
      </c>
      <c r="C145" s="561">
        <v>54</v>
      </c>
      <c r="D145" s="1308">
        <v>4.2</v>
      </c>
      <c r="E145" s="642">
        <v>1</v>
      </c>
      <c r="F145" s="561" t="s">
        <v>1392</v>
      </c>
      <c r="G145" s="561" t="s">
        <v>321</v>
      </c>
      <c r="H145" s="561" t="s">
        <v>357</v>
      </c>
      <c r="I145" s="561"/>
      <c r="J145" s="561"/>
      <c r="K145" s="561"/>
      <c r="L145" s="1312"/>
      <c r="M145" s="1291">
        <v>0.5</v>
      </c>
      <c r="N145" s="598"/>
      <c r="O145" s="646">
        <v>0.3</v>
      </c>
      <c r="P145" s="643"/>
      <c r="Q145" s="646">
        <v>0.1</v>
      </c>
      <c r="R145" s="646">
        <v>0.1</v>
      </c>
      <c r="S145" s="598"/>
      <c r="T145" s="598"/>
      <c r="U145" s="598"/>
      <c r="V145" s="1313"/>
      <c r="W145" s="1314"/>
      <c r="X145" s="1990"/>
    </row>
    <row r="146" spans="1:24" ht="14.25">
      <c r="A146" s="1273" t="s">
        <v>1393</v>
      </c>
      <c r="B146" s="1315">
        <v>9</v>
      </c>
      <c r="C146" s="561">
        <v>54</v>
      </c>
      <c r="D146" s="1308">
        <v>4.3</v>
      </c>
      <c r="E146" s="642">
        <v>0.9</v>
      </c>
      <c r="F146" s="561" t="s">
        <v>1392</v>
      </c>
      <c r="G146" s="561" t="s">
        <v>321</v>
      </c>
      <c r="H146" s="561" t="s">
        <v>357</v>
      </c>
      <c r="I146" s="561"/>
      <c r="J146" s="561"/>
      <c r="K146" s="561"/>
      <c r="L146" s="1312"/>
      <c r="M146" s="1291">
        <v>0.5</v>
      </c>
      <c r="N146" s="598"/>
      <c r="O146" s="646">
        <v>0.3</v>
      </c>
      <c r="P146" s="643"/>
      <c r="Q146" s="646">
        <v>0.1</v>
      </c>
      <c r="R146" s="646">
        <v>0.1</v>
      </c>
      <c r="S146" s="598"/>
      <c r="T146" s="598"/>
      <c r="U146" s="598"/>
      <c r="V146" s="1313"/>
      <c r="W146" s="1314"/>
      <c r="X146" s="1990"/>
    </row>
    <row r="147" spans="1:24" ht="14.25">
      <c r="A147" s="1273" t="s">
        <v>1390</v>
      </c>
      <c r="B147" s="561">
        <v>10</v>
      </c>
      <c r="C147" s="561">
        <v>66</v>
      </c>
      <c r="D147" s="1308">
        <v>3.2</v>
      </c>
      <c r="E147" s="642">
        <v>1</v>
      </c>
      <c r="F147" s="561" t="s">
        <v>1392</v>
      </c>
      <c r="G147" s="561" t="s">
        <v>321</v>
      </c>
      <c r="H147" s="561" t="s">
        <v>357</v>
      </c>
      <c r="I147" s="561"/>
      <c r="J147" s="561"/>
      <c r="K147" s="561"/>
      <c r="L147" s="1312"/>
      <c r="M147" s="1291">
        <v>0.5</v>
      </c>
      <c r="N147" s="598"/>
      <c r="O147" s="646">
        <v>0.3</v>
      </c>
      <c r="P147" s="643"/>
      <c r="Q147" s="646">
        <v>0.1</v>
      </c>
      <c r="R147" s="646">
        <v>0.1</v>
      </c>
      <c r="S147" s="598"/>
      <c r="T147" s="598"/>
      <c r="U147" s="598"/>
      <c r="V147" s="1313"/>
      <c r="W147" s="1314"/>
      <c r="X147" s="1990"/>
    </row>
    <row r="148" spans="1:24" ht="14.25">
      <c r="A148" s="1273" t="s">
        <v>1390</v>
      </c>
      <c r="B148" s="561">
        <v>11</v>
      </c>
      <c r="C148" s="561">
        <v>66</v>
      </c>
      <c r="D148" s="1308">
        <v>6.1</v>
      </c>
      <c r="E148" s="642">
        <v>1</v>
      </c>
      <c r="F148" s="561" t="s">
        <v>1392</v>
      </c>
      <c r="G148" s="561" t="s">
        <v>321</v>
      </c>
      <c r="H148" s="561" t="s">
        <v>357</v>
      </c>
      <c r="I148" s="561"/>
      <c r="J148" s="561"/>
      <c r="K148" s="561"/>
      <c r="L148" s="1312"/>
      <c r="M148" s="1291">
        <v>0.5</v>
      </c>
      <c r="N148" s="598"/>
      <c r="O148" s="646">
        <v>0.3</v>
      </c>
      <c r="P148" s="643"/>
      <c r="Q148" s="646">
        <v>0.1</v>
      </c>
      <c r="R148" s="646">
        <v>0.1</v>
      </c>
      <c r="S148" s="598"/>
      <c r="T148" s="598"/>
      <c r="U148" s="598"/>
      <c r="V148" s="1313"/>
      <c r="W148" s="1314"/>
      <c r="X148" s="1990"/>
    </row>
    <row r="149" spans="1:24" ht="14.25">
      <c r="A149" s="1273" t="s">
        <v>1390</v>
      </c>
      <c r="B149" s="561">
        <v>12</v>
      </c>
      <c r="C149" s="561">
        <v>66</v>
      </c>
      <c r="D149" s="1308">
        <v>6.2</v>
      </c>
      <c r="E149" s="642">
        <v>0.6</v>
      </c>
      <c r="F149" s="561" t="s">
        <v>1392</v>
      </c>
      <c r="G149" s="561" t="s">
        <v>321</v>
      </c>
      <c r="H149" s="561" t="s">
        <v>357</v>
      </c>
      <c r="I149" s="561"/>
      <c r="J149" s="561"/>
      <c r="K149" s="561"/>
      <c r="L149" s="1312"/>
      <c r="M149" s="1291">
        <v>0.5</v>
      </c>
      <c r="N149" s="598"/>
      <c r="O149" s="646">
        <v>0.3</v>
      </c>
      <c r="P149" s="643"/>
      <c r="Q149" s="646">
        <v>0.1</v>
      </c>
      <c r="R149" s="646">
        <v>0.1</v>
      </c>
      <c r="S149" s="598"/>
      <c r="T149" s="598"/>
      <c r="U149" s="598"/>
      <c r="V149" s="1313"/>
      <c r="W149" s="1314"/>
      <c r="X149" s="1990"/>
    </row>
    <row r="150" spans="1:24" ht="14.25">
      <c r="A150" s="1273" t="s">
        <v>1390</v>
      </c>
      <c r="B150" s="561">
        <v>13</v>
      </c>
      <c r="C150" s="561">
        <v>66</v>
      </c>
      <c r="D150" s="1308">
        <v>6.3</v>
      </c>
      <c r="E150" s="642">
        <v>0.9</v>
      </c>
      <c r="F150" s="561" t="s">
        <v>1392</v>
      </c>
      <c r="G150" s="561" t="s">
        <v>321</v>
      </c>
      <c r="H150" s="561" t="s">
        <v>357</v>
      </c>
      <c r="I150" s="561"/>
      <c r="J150" s="561"/>
      <c r="K150" s="561"/>
      <c r="L150" s="1312"/>
      <c r="M150" s="1291">
        <v>0.5</v>
      </c>
      <c r="N150" s="598"/>
      <c r="O150" s="646">
        <v>0.3</v>
      </c>
      <c r="P150" s="643"/>
      <c r="Q150" s="646">
        <v>0.1</v>
      </c>
      <c r="R150" s="646">
        <v>0.1</v>
      </c>
      <c r="S150" s="598"/>
      <c r="T150" s="598"/>
      <c r="U150" s="598"/>
      <c r="V150" s="1313"/>
      <c r="W150" s="1314"/>
      <c r="X150" s="1990"/>
    </row>
    <row r="151" spans="1:24" ht="14.25">
      <c r="A151" s="1273" t="s">
        <v>1390</v>
      </c>
      <c r="B151" s="561">
        <v>14</v>
      </c>
      <c r="C151" s="561">
        <v>72</v>
      </c>
      <c r="D151" s="1308">
        <v>9.1</v>
      </c>
      <c r="E151" s="561">
        <v>0.7</v>
      </c>
      <c r="F151" s="561" t="s">
        <v>1392</v>
      </c>
      <c r="G151" s="561" t="s">
        <v>321</v>
      </c>
      <c r="H151" s="561" t="s">
        <v>357</v>
      </c>
      <c r="I151" s="561"/>
      <c r="J151" s="561"/>
      <c r="K151" s="561"/>
      <c r="L151" s="1312"/>
      <c r="M151" s="1291">
        <v>0.5</v>
      </c>
      <c r="N151" s="598"/>
      <c r="O151" s="646">
        <v>0.3</v>
      </c>
      <c r="P151" s="643"/>
      <c r="Q151" s="646">
        <v>0.1</v>
      </c>
      <c r="R151" s="646">
        <v>0.1</v>
      </c>
      <c r="S151" s="598"/>
      <c r="T151" s="598"/>
      <c r="U151" s="598"/>
      <c r="V151" s="1313"/>
      <c r="W151" s="1314"/>
      <c r="X151" s="1990"/>
    </row>
    <row r="152" spans="1:24" ht="14.25">
      <c r="A152" s="1273" t="s">
        <v>1390</v>
      </c>
      <c r="B152" s="561">
        <v>15</v>
      </c>
      <c r="C152" s="561">
        <v>72</v>
      </c>
      <c r="D152" s="1308">
        <v>9.2</v>
      </c>
      <c r="E152" s="642">
        <v>0.7</v>
      </c>
      <c r="F152" s="561" t="s">
        <v>1392</v>
      </c>
      <c r="G152" s="561" t="s">
        <v>321</v>
      </c>
      <c r="H152" s="561" t="s">
        <v>357</v>
      </c>
      <c r="I152" s="561"/>
      <c r="J152" s="561"/>
      <c r="K152" s="561"/>
      <c r="L152" s="1312"/>
      <c r="M152" s="1291">
        <v>0.5</v>
      </c>
      <c r="N152" s="598"/>
      <c r="O152" s="646">
        <v>0.3</v>
      </c>
      <c r="P152" s="643"/>
      <c r="Q152" s="646">
        <v>0.1</v>
      </c>
      <c r="R152" s="646">
        <v>0.1</v>
      </c>
      <c r="S152" s="598"/>
      <c r="T152" s="598"/>
      <c r="U152" s="598"/>
      <c r="V152" s="1313"/>
      <c r="W152" s="1314"/>
      <c r="X152" s="1990"/>
    </row>
    <row r="153" spans="1:24" ht="14.25">
      <c r="A153" s="1273" t="s">
        <v>1390</v>
      </c>
      <c r="B153" s="561">
        <v>16</v>
      </c>
      <c r="C153" s="561">
        <v>72</v>
      </c>
      <c r="D153" s="1308">
        <v>9.3</v>
      </c>
      <c r="E153" s="561">
        <v>0.9</v>
      </c>
      <c r="F153" s="561" t="s">
        <v>1392</v>
      </c>
      <c r="G153" s="561" t="s">
        <v>321</v>
      </c>
      <c r="H153" s="561" t="s">
        <v>357</v>
      </c>
      <c r="I153" s="561"/>
      <c r="J153" s="561"/>
      <c r="K153" s="561"/>
      <c r="L153" s="1312"/>
      <c r="M153" s="1291">
        <v>0.5</v>
      </c>
      <c r="N153" s="598"/>
      <c r="O153" s="646">
        <v>0.3</v>
      </c>
      <c r="P153" s="643"/>
      <c r="Q153" s="646">
        <v>0.1</v>
      </c>
      <c r="R153" s="646">
        <v>0.1</v>
      </c>
      <c r="S153" s="598"/>
      <c r="T153" s="598"/>
      <c r="U153" s="598"/>
      <c r="V153" s="1313"/>
      <c r="W153" s="1314"/>
      <c r="X153" s="1990"/>
    </row>
    <row r="154" spans="1:24" ht="14.25">
      <c r="A154" s="1273" t="s">
        <v>1390</v>
      </c>
      <c r="B154" s="561">
        <v>17</v>
      </c>
      <c r="C154" s="561">
        <v>74</v>
      </c>
      <c r="D154" s="1308">
        <v>7.2</v>
      </c>
      <c r="E154" s="642">
        <v>0.9</v>
      </c>
      <c r="F154" s="561" t="s">
        <v>1392</v>
      </c>
      <c r="G154" s="561" t="s">
        <v>321</v>
      </c>
      <c r="H154" s="561" t="s">
        <v>357</v>
      </c>
      <c r="I154" s="561"/>
      <c r="J154" s="561"/>
      <c r="K154" s="561"/>
      <c r="L154" s="1312"/>
      <c r="M154" s="1291">
        <v>0.5</v>
      </c>
      <c r="N154" s="598"/>
      <c r="O154" s="646">
        <v>0.3</v>
      </c>
      <c r="P154" s="643"/>
      <c r="Q154" s="646">
        <v>0.1</v>
      </c>
      <c r="R154" s="646">
        <v>0.1</v>
      </c>
      <c r="S154" s="598"/>
      <c r="T154" s="598"/>
      <c r="U154" s="598"/>
      <c r="V154" s="1313"/>
      <c r="W154" s="1314"/>
      <c r="X154" s="1990"/>
    </row>
    <row r="155" spans="1:24" ht="15" thickBot="1">
      <c r="A155" s="1273" t="s">
        <v>1390</v>
      </c>
      <c r="B155" s="1298">
        <v>18</v>
      </c>
      <c r="C155" s="1298">
        <v>74</v>
      </c>
      <c r="D155" s="1308">
        <v>7.3</v>
      </c>
      <c r="E155" s="1300">
        <v>1</v>
      </c>
      <c r="F155" s="561" t="s">
        <v>1392</v>
      </c>
      <c r="G155" s="561" t="s">
        <v>321</v>
      </c>
      <c r="H155" s="561" t="s">
        <v>357</v>
      </c>
      <c r="I155" s="1298"/>
      <c r="J155" s="1298"/>
      <c r="K155" s="1298"/>
      <c r="L155" s="1316"/>
      <c r="M155" s="1291">
        <v>0.5</v>
      </c>
      <c r="N155" s="1305"/>
      <c r="O155" s="646">
        <v>0.3</v>
      </c>
      <c r="P155" s="1301"/>
      <c r="Q155" s="646">
        <v>0.1</v>
      </c>
      <c r="R155" s="646">
        <v>0.1</v>
      </c>
      <c r="S155" s="1305"/>
      <c r="T155" s="1305"/>
      <c r="U155" s="1305"/>
      <c r="V155" s="1317"/>
      <c r="W155" s="1318"/>
      <c r="X155" s="1990"/>
    </row>
    <row r="156" spans="1:24" ht="15" thickBot="1">
      <c r="A156" s="1904" t="s">
        <v>249</v>
      </c>
      <c r="B156" s="1907"/>
      <c r="C156" s="1907"/>
      <c r="D156" s="1907"/>
      <c r="E156" s="1905">
        <f>SUM(E143:E155)</f>
        <v>11.3</v>
      </c>
      <c r="F156" s="1907"/>
      <c r="G156" s="1907"/>
      <c r="H156" s="1907"/>
      <c r="I156" s="1907"/>
      <c r="J156" s="1907"/>
      <c r="K156" s="1907"/>
      <c r="L156" s="1907" t="s">
        <v>144</v>
      </c>
      <c r="M156" s="1908">
        <f>SUM(M143:M155)</f>
        <v>6.5</v>
      </c>
      <c r="N156" s="1905">
        <f aca="true" t="shared" si="6" ref="N156:W156">SUM(N143:N154)</f>
        <v>0</v>
      </c>
      <c r="O156" s="1908">
        <f>SUM(O143:O155)</f>
        <v>3.899999999999999</v>
      </c>
      <c r="P156" s="1905">
        <f t="shared" si="6"/>
        <v>0</v>
      </c>
      <c r="Q156" s="1908">
        <f>SUM(Q143:Q155)</f>
        <v>1.3</v>
      </c>
      <c r="R156" s="1908">
        <f>SUM(R143:R155)</f>
        <v>1.3</v>
      </c>
      <c r="S156" s="1905">
        <f t="shared" si="6"/>
        <v>0</v>
      </c>
      <c r="T156" s="1905">
        <f t="shared" si="6"/>
        <v>0</v>
      </c>
      <c r="U156" s="1905">
        <f t="shared" si="6"/>
        <v>0</v>
      </c>
      <c r="V156" s="1905">
        <f t="shared" si="6"/>
        <v>0</v>
      </c>
      <c r="W156" s="1905">
        <f t="shared" si="6"/>
        <v>0</v>
      </c>
      <c r="X156" s="1990"/>
    </row>
    <row r="157" spans="1:24" ht="15" thickBot="1">
      <c r="A157" s="2455"/>
      <c r="B157" s="2456"/>
      <c r="C157" s="2456"/>
      <c r="D157" s="2456"/>
      <c r="E157" s="2456"/>
      <c r="F157" s="2456"/>
      <c r="G157" s="2456"/>
      <c r="H157" s="2456"/>
      <c r="I157" s="2456"/>
      <c r="J157" s="2456"/>
      <c r="K157" s="2456"/>
      <c r="L157" s="2456"/>
      <c r="M157" s="2456"/>
      <c r="N157" s="2456"/>
      <c r="O157" s="2456"/>
      <c r="P157" s="2456"/>
      <c r="Q157" s="2456"/>
      <c r="R157" s="2456"/>
      <c r="S157" s="2456"/>
      <c r="T157" s="2456"/>
      <c r="U157" s="2456"/>
      <c r="V157" s="2456"/>
      <c r="W157" s="2457"/>
      <c r="X157" s="1990"/>
    </row>
    <row r="158" spans="1:24" ht="15" thickBot="1">
      <c r="A158" s="1929" t="s">
        <v>611</v>
      </c>
      <c r="B158" s="2008"/>
      <c r="C158" s="2008"/>
      <c r="D158" s="2008"/>
      <c r="E158" s="1931">
        <f>E140+E156</f>
        <v>15.200000000000001</v>
      </c>
      <c r="F158" s="2008"/>
      <c r="G158" s="2008"/>
      <c r="H158" s="2008"/>
      <c r="I158" s="2008"/>
      <c r="J158" s="2008"/>
      <c r="K158" s="2008"/>
      <c r="L158" s="2008"/>
      <c r="M158" s="2009">
        <f aca="true" t="shared" si="7" ref="M158:W158">M156+M140</f>
        <v>29.77</v>
      </c>
      <c r="N158" s="2009">
        <f t="shared" si="7"/>
        <v>10.17</v>
      </c>
      <c r="O158" s="2009">
        <f t="shared" si="7"/>
        <v>11.559999999999999</v>
      </c>
      <c r="P158" s="2009">
        <f t="shared" si="7"/>
        <v>0</v>
      </c>
      <c r="Q158" s="2009">
        <f t="shared" si="7"/>
        <v>3.5200000000000005</v>
      </c>
      <c r="R158" s="2009">
        <f t="shared" si="7"/>
        <v>4.02</v>
      </c>
      <c r="S158" s="2009">
        <f t="shared" si="7"/>
        <v>0.5</v>
      </c>
      <c r="T158" s="2009">
        <f t="shared" si="7"/>
        <v>0</v>
      </c>
      <c r="U158" s="2009">
        <f t="shared" si="7"/>
        <v>0</v>
      </c>
      <c r="V158" s="2009">
        <f t="shared" si="7"/>
        <v>0</v>
      </c>
      <c r="W158" s="2009">
        <f t="shared" si="7"/>
        <v>0</v>
      </c>
      <c r="X158" s="1990"/>
    </row>
    <row r="159" spans="1:24" ht="14.25">
      <c r="A159" s="1951"/>
      <c r="B159" s="1991"/>
      <c r="C159" s="1991"/>
      <c r="D159" s="1991"/>
      <c r="E159" s="2010"/>
      <c r="F159" s="2011"/>
      <c r="G159" s="1991"/>
      <c r="H159" s="1991"/>
      <c r="I159" s="1991"/>
      <c r="J159" s="1991"/>
      <c r="K159" s="1991"/>
      <c r="L159" s="1991"/>
      <c r="M159" s="2012"/>
      <c r="N159" s="2012"/>
      <c r="O159" s="2012"/>
      <c r="P159" s="2012"/>
      <c r="Q159" s="2012"/>
      <c r="R159" s="2012"/>
      <c r="S159" s="2012"/>
      <c r="T159" s="2012"/>
      <c r="U159" s="2012"/>
      <c r="V159" s="1950"/>
      <c r="W159" s="1990"/>
      <c r="X159" s="1990"/>
    </row>
    <row r="160" spans="1:24" ht="15" thickBot="1">
      <c r="A160" s="1964"/>
      <c r="B160" s="1964"/>
      <c r="C160" s="1964"/>
      <c r="D160" s="1964"/>
      <c r="E160" s="1964"/>
      <c r="F160" s="1964"/>
      <c r="G160" s="1964"/>
      <c r="H160" s="1964"/>
      <c r="I160" s="1964"/>
      <c r="J160" s="1964"/>
      <c r="K160" s="1964"/>
      <c r="L160" s="1964"/>
      <c r="M160" s="1964"/>
      <c r="N160" s="1964"/>
      <c r="O160" s="1964"/>
      <c r="P160" s="1964"/>
      <c r="Q160" s="1964"/>
      <c r="R160" s="1964"/>
      <c r="S160" s="1964"/>
      <c r="T160" s="1964"/>
      <c r="U160" s="1964"/>
      <c r="V160" s="1964"/>
      <c r="W160" s="1990"/>
      <c r="X160" s="1990"/>
    </row>
    <row r="161" spans="1:24" ht="14.25">
      <c r="A161" s="1967" t="s">
        <v>421</v>
      </c>
      <c r="B161" s="1968" t="s">
        <v>226</v>
      </c>
      <c r="C161" s="1968" t="s">
        <v>492</v>
      </c>
      <c r="D161" s="1968" t="s">
        <v>493</v>
      </c>
      <c r="E161" s="1968" t="s">
        <v>494</v>
      </c>
      <c r="F161" s="1968" t="s">
        <v>495</v>
      </c>
      <c r="G161" s="1968" t="s">
        <v>496</v>
      </c>
      <c r="H161" s="1968" t="s">
        <v>230</v>
      </c>
      <c r="I161" s="2013" t="s">
        <v>497</v>
      </c>
      <c r="J161" s="2014"/>
      <c r="K161" s="1968" t="s">
        <v>231</v>
      </c>
      <c r="L161" s="1968"/>
      <c r="M161" s="2015" t="s">
        <v>498</v>
      </c>
      <c r="N161" s="2016"/>
      <c r="O161" s="2016"/>
      <c r="P161" s="2016"/>
      <c r="Q161" s="2016"/>
      <c r="R161" s="2016"/>
      <c r="S161" s="2016"/>
      <c r="T161" s="2016"/>
      <c r="U161" s="2016"/>
      <c r="V161" s="2016"/>
      <c r="W161" s="2017" t="s">
        <v>499</v>
      </c>
      <c r="X161" s="1990"/>
    </row>
    <row r="162" spans="1:24" ht="14.25">
      <c r="A162" s="1974" t="s">
        <v>500</v>
      </c>
      <c r="B162" s="1882" t="s">
        <v>477</v>
      </c>
      <c r="C162" s="1882" t="s">
        <v>478</v>
      </c>
      <c r="D162" s="1882" t="s">
        <v>479</v>
      </c>
      <c r="E162" s="1882" t="s">
        <v>501</v>
      </c>
      <c r="F162" s="1882" t="s">
        <v>502</v>
      </c>
      <c r="G162" s="1882" t="s">
        <v>503</v>
      </c>
      <c r="H162" s="1882" t="s">
        <v>238</v>
      </c>
      <c r="I162" s="1881" t="s">
        <v>239</v>
      </c>
      <c r="J162" s="1881" t="s">
        <v>504</v>
      </c>
      <c r="K162" s="1882" t="s">
        <v>437</v>
      </c>
      <c r="L162" s="1882" t="s">
        <v>505</v>
      </c>
      <c r="M162" s="1986" t="s">
        <v>585</v>
      </c>
      <c r="N162" s="1963"/>
      <c r="O162" s="1963"/>
      <c r="P162" s="1963"/>
      <c r="Q162" s="1963"/>
      <c r="R162" s="1963"/>
      <c r="S162" s="1963"/>
      <c r="T162" s="1963"/>
      <c r="U162" s="1963"/>
      <c r="V162" s="1963"/>
      <c r="W162" s="2018" t="s">
        <v>586</v>
      </c>
      <c r="X162" s="1990"/>
    </row>
    <row r="163" spans="1:24" ht="14.25">
      <c r="A163" s="1974" t="s">
        <v>587</v>
      </c>
      <c r="B163" s="1882" t="s">
        <v>484</v>
      </c>
      <c r="C163" s="1882"/>
      <c r="D163" s="1882"/>
      <c r="E163" s="1882" t="s">
        <v>588</v>
      </c>
      <c r="F163" s="1882"/>
      <c r="G163" s="1882" t="s">
        <v>589</v>
      </c>
      <c r="H163" s="1882" t="s">
        <v>245</v>
      </c>
      <c r="I163" s="1882" t="s">
        <v>444</v>
      </c>
      <c r="J163" s="1882" t="s">
        <v>590</v>
      </c>
      <c r="K163" s="1882"/>
      <c r="L163" s="1882" t="s">
        <v>591</v>
      </c>
      <c r="M163" s="2019" t="s">
        <v>592</v>
      </c>
      <c r="N163" s="1987" t="s">
        <v>593</v>
      </c>
      <c r="O163" s="2020"/>
      <c r="P163" s="2020"/>
      <c r="Q163" s="2020"/>
      <c r="R163" s="2020"/>
      <c r="S163" s="2020"/>
      <c r="T163" s="2020"/>
      <c r="U163" s="2020"/>
      <c r="V163" s="2021"/>
      <c r="W163" s="2018"/>
      <c r="X163" s="1990"/>
    </row>
    <row r="164" spans="1:24" ht="14.25">
      <c r="A164" s="1974" t="s">
        <v>594</v>
      </c>
      <c r="B164" s="1882"/>
      <c r="C164" s="1882"/>
      <c r="D164" s="1882"/>
      <c r="E164" s="1882"/>
      <c r="F164" s="1882"/>
      <c r="G164" s="1882" t="s">
        <v>595</v>
      </c>
      <c r="H164" s="1882" t="s">
        <v>596</v>
      </c>
      <c r="I164" s="1882" t="s">
        <v>254</v>
      </c>
      <c r="J164" s="1882" t="s">
        <v>503</v>
      </c>
      <c r="K164" s="1882"/>
      <c r="L164" s="1882"/>
      <c r="M164" s="2019" t="s">
        <v>597</v>
      </c>
      <c r="N164" s="1986" t="s">
        <v>598</v>
      </c>
      <c r="O164" s="2022"/>
      <c r="P164" s="2022"/>
      <c r="Q164" s="2022"/>
      <c r="R164" s="1963"/>
      <c r="S164" s="1963"/>
      <c r="T164" s="2022"/>
      <c r="U164" s="1963"/>
      <c r="V164" s="1963"/>
      <c r="W164" s="2018"/>
      <c r="X164" s="1990"/>
    </row>
    <row r="165" spans="1:24" ht="14.25">
      <c r="A165" s="1974" t="s">
        <v>599</v>
      </c>
      <c r="B165" s="1882"/>
      <c r="C165" s="1882"/>
      <c r="D165" s="1882"/>
      <c r="E165" s="1882"/>
      <c r="F165" s="1882"/>
      <c r="G165" s="1882" t="s">
        <v>600</v>
      </c>
      <c r="H165" s="1882"/>
      <c r="I165" s="1882"/>
      <c r="J165" s="1882" t="s">
        <v>601</v>
      </c>
      <c r="K165" s="1882"/>
      <c r="L165" s="1882"/>
      <c r="M165" s="1882" t="s">
        <v>602</v>
      </c>
      <c r="N165" s="926" t="s">
        <v>289</v>
      </c>
      <c r="O165" s="926" t="s">
        <v>168</v>
      </c>
      <c r="P165" s="926" t="s">
        <v>202</v>
      </c>
      <c r="Q165" s="926" t="s">
        <v>259</v>
      </c>
      <c r="R165" s="2023" t="s">
        <v>261</v>
      </c>
      <c r="S165" s="929" t="s">
        <v>123</v>
      </c>
      <c r="T165" s="2023" t="s">
        <v>613</v>
      </c>
      <c r="U165" s="2024" t="s">
        <v>614</v>
      </c>
      <c r="V165" s="2024" t="s">
        <v>612</v>
      </c>
      <c r="W165" s="2025" t="s">
        <v>291</v>
      </c>
      <c r="X165" s="1990"/>
    </row>
    <row r="166" spans="1:24" ht="14.25">
      <c r="A166" s="1983"/>
      <c r="B166" s="560"/>
      <c r="C166" s="560"/>
      <c r="D166" s="560"/>
      <c r="E166" s="560"/>
      <c r="F166" s="560"/>
      <c r="G166" s="560" t="s">
        <v>603</v>
      </c>
      <c r="H166" s="560"/>
      <c r="I166" s="560"/>
      <c r="J166" s="560" t="s">
        <v>255</v>
      </c>
      <c r="K166" s="560"/>
      <c r="L166" s="560"/>
      <c r="M166" s="560"/>
      <c r="N166" s="560"/>
      <c r="O166" s="560"/>
      <c r="P166" s="560"/>
      <c r="Q166" s="1986"/>
      <c r="R166" s="1986"/>
      <c r="S166" s="560"/>
      <c r="T166" s="2026"/>
      <c r="U166" s="2027"/>
      <c r="V166" s="2027"/>
      <c r="W166" s="2028"/>
      <c r="X166" s="1990"/>
    </row>
    <row r="167" spans="1:24" ht="14.25">
      <c r="A167" s="1994">
        <v>1</v>
      </c>
      <c r="B167" s="559">
        <v>2</v>
      </c>
      <c r="C167" s="559">
        <v>3</v>
      </c>
      <c r="D167" s="559">
        <v>4</v>
      </c>
      <c r="E167" s="559">
        <v>5</v>
      </c>
      <c r="F167" s="559">
        <v>6</v>
      </c>
      <c r="G167" s="559">
        <v>7</v>
      </c>
      <c r="H167" s="559">
        <v>8</v>
      </c>
      <c r="I167" s="559">
        <v>9</v>
      </c>
      <c r="J167" s="559">
        <v>10</v>
      </c>
      <c r="K167" s="559">
        <v>11</v>
      </c>
      <c r="L167" s="560">
        <v>12</v>
      </c>
      <c r="M167" s="559">
        <v>13</v>
      </c>
      <c r="N167" s="559">
        <v>14</v>
      </c>
      <c r="O167" s="559">
        <v>15</v>
      </c>
      <c r="P167" s="559">
        <v>16</v>
      </c>
      <c r="Q167" s="559">
        <v>17</v>
      </c>
      <c r="R167" s="559">
        <v>18</v>
      </c>
      <c r="S167" s="1986">
        <v>19</v>
      </c>
      <c r="T167" s="1987">
        <v>20</v>
      </c>
      <c r="U167" s="1987">
        <v>21</v>
      </c>
      <c r="V167" s="1987">
        <v>22</v>
      </c>
      <c r="W167" s="1988">
        <v>23</v>
      </c>
      <c r="X167" s="1990"/>
    </row>
    <row r="168" spans="1:24" ht="14.25">
      <c r="A168" s="2029"/>
      <c r="B168" s="2030"/>
      <c r="C168" s="2030"/>
      <c r="D168" s="2030"/>
      <c r="E168" s="2030"/>
      <c r="F168" s="2030"/>
      <c r="G168" s="2030"/>
      <c r="H168" s="1933" t="s">
        <v>2015</v>
      </c>
      <c r="I168" s="2030"/>
      <c r="J168" s="2030"/>
      <c r="K168" s="2030"/>
      <c r="L168" s="2030"/>
      <c r="M168" s="2030"/>
      <c r="N168" s="2030"/>
      <c r="O168" s="2030"/>
      <c r="P168" s="2030"/>
      <c r="Q168" s="2030"/>
      <c r="R168" s="2030"/>
      <c r="S168" s="2030"/>
      <c r="T168" s="2030"/>
      <c r="U168" s="2031"/>
      <c r="V168" s="1963"/>
      <c r="W168" s="1926"/>
      <c r="X168" s="1990"/>
    </row>
    <row r="169" spans="1:24" ht="14.25">
      <c r="A169" s="927" t="s">
        <v>615</v>
      </c>
      <c r="B169" s="561">
        <v>1</v>
      </c>
      <c r="C169" s="561">
        <v>6</v>
      </c>
      <c r="D169" s="561">
        <v>23</v>
      </c>
      <c r="E169" s="561">
        <v>0.6</v>
      </c>
      <c r="F169" s="561" t="s">
        <v>607</v>
      </c>
      <c r="G169" s="561" t="s">
        <v>292</v>
      </c>
      <c r="H169" s="561" t="s">
        <v>357</v>
      </c>
      <c r="I169" s="561" t="s">
        <v>454</v>
      </c>
      <c r="J169" s="561" t="s">
        <v>455</v>
      </c>
      <c r="K169" s="561" t="s">
        <v>608</v>
      </c>
      <c r="L169" s="561" t="s">
        <v>1394</v>
      </c>
      <c r="M169" s="598">
        <v>3.06</v>
      </c>
      <c r="N169" s="643">
        <v>0.86</v>
      </c>
      <c r="O169" s="643">
        <v>1.71</v>
      </c>
      <c r="P169" s="643">
        <v>0.05</v>
      </c>
      <c r="Q169" s="561">
        <v>0.05</v>
      </c>
      <c r="R169" s="561">
        <v>0.34</v>
      </c>
      <c r="S169" s="643"/>
      <c r="T169" s="643">
        <v>0.05</v>
      </c>
      <c r="U169" s="643"/>
      <c r="V169" s="643"/>
      <c r="W169" s="930"/>
      <c r="X169" s="2032">
        <f aca="true" t="shared" si="8" ref="X169:X184">SUM(N169:W169)</f>
        <v>3.059999999999999</v>
      </c>
    </row>
    <row r="170" spans="1:24" ht="14.25">
      <c r="A170" s="927" t="s">
        <v>615</v>
      </c>
      <c r="B170" s="561">
        <v>2</v>
      </c>
      <c r="C170" s="561">
        <v>8</v>
      </c>
      <c r="D170" s="561">
        <v>31.1</v>
      </c>
      <c r="E170" s="642">
        <v>1</v>
      </c>
      <c r="F170" s="561" t="s">
        <v>607</v>
      </c>
      <c r="G170" s="561" t="s">
        <v>292</v>
      </c>
      <c r="H170" s="561" t="s">
        <v>357</v>
      </c>
      <c r="I170" s="561" t="s">
        <v>454</v>
      </c>
      <c r="J170" s="561" t="s">
        <v>455</v>
      </c>
      <c r="K170" s="561" t="s">
        <v>608</v>
      </c>
      <c r="L170" s="561" t="s">
        <v>1394</v>
      </c>
      <c r="M170" s="598">
        <v>5.11</v>
      </c>
      <c r="N170" s="643">
        <v>1.43</v>
      </c>
      <c r="O170" s="643">
        <v>2.85</v>
      </c>
      <c r="P170" s="643">
        <v>0.1</v>
      </c>
      <c r="Q170" s="561">
        <v>0.1</v>
      </c>
      <c r="R170" s="561">
        <v>0.58</v>
      </c>
      <c r="S170" s="561"/>
      <c r="T170" s="643">
        <v>0.05</v>
      </c>
      <c r="U170" s="643"/>
      <c r="V170" s="643"/>
      <c r="W170" s="930"/>
      <c r="X170" s="2032">
        <f t="shared" si="8"/>
        <v>5.109999999999999</v>
      </c>
    </row>
    <row r="171" spans="1:24" ht="14.25">
      <c r="A171" s="927" t="s">
        <v>615</v>
      </c>
      <c r="B171" s="561">
        <v>3</v>
      </c>
      <c r="C171" s="561">
        <v>9</v>
      </c>
      <c r="D171" s="561">
        <v>19.4</v>
      </c>
      <c r="E171" s="642">
        <v>0.5</v>
      </c>
      <c r="F171" s="561" t="s">
        <v>604</v>
      </c>
      <c r="G171" s="561" t="s">
        <v>298</v>
      </c>
      <c r="H171" s="561" t="s">
        <v>357</v>
      </c>
      <c r="I171" s="561" t="s">
        <v>454</v>
      </c>
      <c r="J171" s="561" t="s">
        <v>455</v>
      </c>
      <c r="K171" s="561" t="s">
        <v>606</v>
      </c>
      <c r="L171" s="561" t="s">
        <v>1395</v>
      </c>
      <c r="M171" s="598">
        <v>2.98</v>
      </c>
      <c r="N171" s="643">
        <v>1.72</v>
      </c>
      <c r="O171" s="643">
        <v>0.58</v>
      </c>
      <c r="P171" s="643"/>
      <c r="Q171" s="561">
        <v>0.29</v>
      </c>
      <c r="R171" s="561">
        <v>0.34</v>
      </c>
      <c r="S171" s="561"/>
      <c r="T171" s="643"/>
      <c r="U171" s="643"/>
      <c r="V171" s="643">
        <v>0.05</v>
      </c>
      <c r="W171" s="930"/>
      <c r="X171" s="2032">
        <f t="shared" si="8"/>
        <v>2.9799999999999995</v>
      </c>
    </row>
    <row r="172" spans="1:24" ht="14.25">
      <c r="A172" s="927" t="s">
        <v>615</v>
      </c>
      <c r="B172" s="561">
        <v>4</v>
      </c>
      <c r="C172" s="561">
        <v>13</v>
      </c>
      <c r="D172" s="561">
        <v>2.2</v>
      </c>
      <c r="E172" s="642">
        <v>0.8</v>
      </c>
      <c r="F172" s="561" t="s">
        <v>607</v>
      </c>
      <c r="G172" s="561" t="s">
        <v>321</v>
      </c>
      <c r="H172" s="561" t="s">
        <v>357</v>
      </c>
      <c r="I172" s="561" t="s">
        <v>454</v>
      </c>
      <c r="J172" s="561" t="s">
        <v>455</v>
      </c>
      <c r="K172" s="561" t="s">
        <v>608</v>
      </c>
      <c r="L172" s="561" t="s">
        <v>1396</v>
      </c>
      <c r="M172" s="598">
        <v>4.11</v>
      </c>
      <c r="N172" s="643"/>
      <c r="O172" s="643">
        <v>2.28</v>
      </c>
      <c r="P172" s="643">
        <v>0.38</v>
      </c>
      <c r="Q172" s="561">
        <v>0.38</v>
      </c>
      <c r="R172" s="561">
        <v>0.87</v>
      </c>
      <c r="S172" s="561"/>
      <c r="T172" s="643">
        <v>0.1</v>
      </c>
      <c r="U172" s="643"/>
      <c r="V172" s="643"/>
      <c r="W172" s="930">
        <v>0.1</v>
      </c>
      <c r="X172" s="2032">
        <f t="shared" si="8"/>
        <v>4.109999999999999</v>
      </c>
    </row>
    <row r="173" spans="1:24" ht="14.25">
      <c r="A173" s="927" t="s">
        <v>615</v>
      </c>
      <c r="B173" s="561">
        <v>5</v>
      </c>
      <c r="C173" s="561">
        <v>13</v>
      </c>
      <c r="D173" s="561">
        <v>27</v>
      </c>
      <c r="E173" s="561">
        <v>1</v>
      </c>
      <c r="F173" s="561" t="s">
        <v>604</v>
      </c>
      <c r="G173" s="561" t="s">
        <v>292</v>
      </c>
      <c r="H173" s="561" t="s">
        <v>357</v>
      </c>
      <c r="I173" s="561" t="s">
        <v>454</v>
      </c>
      <c r="J173" s="561" t="s">
        <v>455</v>
      </c>
      <c r="K173" s="561" t="s">
        <v>1005</v>
      </c>
      <c r="L173" s="561" t="s">
        <v>730</v>
      </c>
      <c r="M173" s="598">
        <v>5.83</v>
      </c>
      <c r="N173" s="643">
        <v>3.43</v>
      </c>
      <c r="O173" s="643">
        <v>1.15</v>
      </c>
      <c r="P173" s="643"/>
      <c r="Q173" s="561">
        <v>0.57</v>
      </c>
      <c r="R173" s="643">
        <v>0.67</v>
      </c>
      <c r="S173" s="561"/>
      <c r="T173" s="643"/>
      <c r="U173" s="643">
        <v>0.01</v>
      </c>
      <c r="V173" s="643"/>
      <c r="W173" s="930"/>
      <c r="X173" s="2032">
        <f t="shared" si="8"/>
        <v>5.83</v>
      </c>
    </row>
    <row r="174" spans="1:24" ht="14.25">
      <c r="A174" s="927" t="s">
        <v>615</v>
      </c>
      <c r="B174" s="561">
        <v>6</v>
      </c>
      <c r="C174" s="561">
        <v>16</v>
      </c>
      <c r="D174" s="561">
        <v>42.1</v>
      </c>
      <c r="E174" s="561">
        <v>0.7</v>
      </c>
      <c r="F174" s="561" t="s">
        <v>604</v>
      </c>
      <c r="G174" s="561" t="s">
        <v>298</v>
      </c>
      <c r="H174" s="561" t="s">
        <v>357</v>
      </c>
      <c r="I174" s="561" t="s">
        <v>454</v>
      </c>
      <c r="J174" s="561" t="s">
        <v>455</v>
      </c>
      <c r="K174" s="561" t="s">
        <v>606</v>
      </c>
      <c r="L174" s="561" t="s">
        <v>1397</v>
      </c>
      <c r="M174" s="598">
        <v>4.07</v>
      </c>
      <c r="N174" s="643">
        <v>2.4</v>
      </c>
      <c r="O174" s="643">
        <v>0.81</v>
      </c>
      <c r="P174" s="643"/>
      <c r="Q174" s="643">
        <v>0.4</v>
      </c>
      <c r="R174" s="643">
        <v>0.45</v>
      </c>
      <c r="S174" s="643"/>
      <c r="T174" s="561"/>
      <c r="U174" s="561">
        <v>0.01</v>
      </c>
      <c r="V174" s="561"/>
      <c r="W174" s="931"/>
      <c r="X174" s="2032">
        <f t="shared" si="8"/>
        <v>4.069999999999999</v>
      </c>
    </row>
    <row r="175" spans="1:24" ht="14.25">
      <c r="A175" s="927" t="s">
        <v>615</v>
      </c>
      <c r="B175" s="561">
        <v>7</v>
      </c>
      <c r="C175" s="561">
        <v>16</v>
      </c>
      <c r="D175" s="561">
        <v>44.1</v>
      </c>
      <c r="E175" s="561">
        <v>0.8</v>
      </c>
      <c r="F175" s="561" t="s">
        <v>604</v>
      </c>
      <c r="G175" s="561" t="s">
        <v>298</v>
      </c>
      <c r="H175" s="561" t="s">
        <v>357</v>
      </c>
      <c r="I175" s="561" t="s">
        <v>454</v>
      </c>
      <c r="J175" s="561" t="s">
        <v>455</v>
      </c>
      <c r="K175" s="561" t="s">
        <v>606</v>
      </c>
      <c r="L175" s="561" t="s">
        <v>1397</v>
      </c>
      <c r="M175" s="598">
        <v>4.69</v>
      </c>
      <c r="N175" s="643">
        <v>2.74</v>
      </c>
      <c r="O175" s="643">
        <v>0.92</v>
      </c>
      <c r="P175" s="643"/>
      <c r="Q175" s="561">
        <v>0.46</v>
      </c>
      <c r="R175" s="643">
        <v>0.56</v>
      </c>
      <c r="S175" s="643"/>
      <c r="T175" s="561"/>
      <c r="U175" s="561">
        <v>0.01</v>
      </c>
      <c r="V175" s="561"/>
      <c r="W175" s="931"/>
      <c r="X175" s="2032">
        <f t="shared" si="8"/>
        <v>4.6899999999999995</v>
      </c>
    </row>
    <row r="176" spans="1:24" ht="14.25">
      <c r="A176" s="927" t="s">
        <v>615</v>
      </c>
      <c r="B176" s="561">
        <v>8</v>
      </c>
      <c r="C176" s="561">
        <v>21</v>
      </c>
      <c r="D176" s="561">
        <v>20.1</v>
      </c>
      <c r="E176" s="642">
        <v>1</v>
      </c>
      <c r="F176" s="561" t="s">
        <v>604</v>
      </c>
      <c r="G176" s="561" t="s">
        <v>298</v>
      </c>
      <c r="H176" s="561" t="s">
        <v>357</v>
      </c>
      <c r="I176" s="561" t="s">
        <v>454</v>
      </c>
      <c r="J176" s="561" t="s">
        <v>455</v>
      </c>
      <c r="K176" s="561" t="s">
        <v>606</v>
      </c>
      <c r="L176" s="561" t="s">
        <v>1395</v>
      </c>
      <c r="M176" s="598">
        <v>5.83</v>
      </c>
      <c r="N176" s="643">
        <v>3.43</v>
      </c>
      <c r="O176" s="643">
        <v>1.15</v>
      </c>
      <c r="P176" s="643"/>
      <c r="Q176" s="561">
        <v>0.57</v>
      </c>
      <c r="R176" s="561">
        <v>0.67</v>
      </c>
      <c r="S176" s="643"/>
      <c r="T176" s="643"/>
      <c r="U176" s="643"/>
      <c r="V176" s="643">
        <v>0.01</v>
      </c>
      <c r="W176" s="930"/>
      <c r="X176" s="2032">
        <f t="shared" si="8"/>
        <v>5.83</v>
      </c>
    </row>
    <row r="177" spans="1:24" ht="14.25">
      <c r="A177" s="927" t="s">
        <v>615</v>
      </c>
      <c r="B177" s="561">
        <v>9</v>
      </c>
      <c r="C177" s="561">
        <v>29</v>
      </c>
      <c r="D177" s="561">
        <v>45</v>
      </c>
      <c r="E177" s="642">
        <v>0.9</v>
      </c>
      <c r="F177" s="561" t="s">
        <v>607</v>
      </c>
      <c r="G177" s="561" t="s">
        <v>292</v>
      </c>
      <c r="H177" s="561" t="s">
        <v>357</v>
      </c>
      <c r="I177" s="561" t="s">
        <v>454</v>
      </c>
      <c r="J177" s="561" t="s">
        <v>455</v>
      </c>
      <c r="K177" s="561" t="s">
        <v>608</v>
      </c>
      <c r="L177" s="561" t="s">
        <v>1394</v>
      </c>
      <c r="M177" s="598">
        <v>4.64</v>
      </c>
      <c r="N177" s="643">
        <v>1.29</v>
      </c>
      <c r="O177" s="643">
        <v>2.57</v>
      </c>
      <c r="P177" s="643">
        <v>0.1</v>
      </c>
      <c r="Q177" s="643">
        <v>0.1</v>
      </c>
      <c r="R177" s="561">
        <v>0.53</v>
      </c>
      <c r="S177" s="643"/>
      <c r="T177" s="643">
        <v>0.05</v>
      </c>
      <c r="U177" s="643"/>
      <c r="V177" s="643"/>
      <c r="W177" s="930"/>
      <c r="X177" s="2032">
        <f t="shared" si="8"/>
        <v>4.64</v>
      </c>
    </row>
    <row r="178" spans="1:24" ht="14.25">
      <c r="A178" s="927" t="s">
        <v>615</v>
      </c>
      <c r="B178" s="561">
        <v>10</v>
      </c>
      <c r="C178" s="561">
        <v>32</v>
      </c>
      <c r="D178" s="561">
        <v>19.2</v>
      </c>
      <c r="E178" s="561">
        <v>1</v>
      </c>
      <c r="F178" s="561" t="s">
        <v>604</v>
      </c>
      <c r="G178" s="561" t="s">
        <v>292</v>
      </c>
      <c r="H178" s="561" t="s">
        <v>357</v>
      </c>
      <c r="I178" s="561" t="s">
        <v>454</v>
      </c>
      <c r="J178" s="561" t="s">
        <v>455</v>
      </c>
      <c r="K178" s="561" t="s">
        <v>606</v>
      </c>
      <c r="L178" s="561" t="s">
        <v>730</v>
      </c>
      <c r="M178" s="598">
        <v>5.83</v>
      </c>
      <c r="N178" s="643">
        <v>3.43</v>
      </c>
      <c r="O178" s="643">
        <v>1.15</v>
      </c>
      <c r="P178" s="643"/>
      <c r="Q178" s="561">
        <v>0.57</v>
      </c>
      <c r="R178" s="561">
        <v>0.67</v>
      </c>
      <c r="S178" s="561"/>
      <c r="T178" s="643"/>
      <c r="U178" s="643">
        <v>0.01</v>
      </c>
      <c r="V178" s="643"/>
      <c r="W178" s="931"/>
      <c r="X178" s="2032">
        <f t="shared" si="8"/>
        <v>5.83</v>
      </c>
    </row>
    <row r="179" spans="1:24" ht="14.25">
      <c r="A179" s="927" t="s">
        <v>615</v>
      </c>
      <c r="B179" s="561">
        <v>11</v>
      </c>
      <c r="C179" s="561">
        <v>33</v>
      </c>
      <c r="D179" s="561">
        <v>19.4</v>
      </c>
      <c r="E179" s="642">
        <v>0.4</v>
      </c>
      <c r="F179" s="561" t="s">
        <v>604</v>
      </c>
      <c r="G179" s="561" t="s">
        <v>298</v>
      </c>
      <c r="H179" s="561" t="s">
        <v>357</v>
      </c>
      <c r="I179" s="561" t="s">
        <v>454</v>
      </c>
      <c r="J179" s="561" t="s">
        <v>455</v>
      </c>
      <c r="K179" s="561" t="s">
        <v>606</v>
      </c>
      <c r="L179" s="561" t="s">
        <v>1398</v>
      </c>
      <c r="M179" s="598">
        <v>2.49</v>
      </c>
      <c r="N179" s="643">
        <v>1.37</v>
      </c>
      <c r="O179" s="643">
        <v>0.46</v>
      </c>
      <c r="P179" s="643"/>
      <c r="Q179" s="643">
        <v>0.23</v>
      </c>
      <c r="R179" s="561">
        <v>0.28</v>
      </c>
      <c r="S179" s="643"/>
      <c r="T179" s="643"/>
      <c r="U179" s="643"/>
      <c r="V179" s="643">
        <v>0.05</v>
      </c>
      <c r="W179" s="930">
        <v>0.1</v>
      </c>
      <c r="X179" s="2032">
        <f t="shared" si="8"/>
        <v>2.4899999999999998</v>
      </c>
    </row>
    <row r="180" spans="1:24" ht="14.25">
      <c r="A180" s="927" t="s">
        <v>615</v>
      </c>
      <c r="B180" s="561">
        <v>12</v>
      </c>
      <c r="C180" s="561">
        <v>47</v>
      </c>
      <c r="D180" s="945" t="s">
        <v>1212</v>
      </c>
      <c r="E180" s="561">
        <v>1</v>
      </c>
      <c r="F180" s="561" t="s">
        <v>607</v>
      </c>
      <c r="G180" s="561" t="s">
        <v>292</v>
      </c>
      <c r="H180" s="561" t="s">
        <v>357</v>
      </c>
      <c r="I180" s="561" t="s">
        <v>454</v>
      </c>
      <c r="J180" s="561" t="s">
        <v>455</v>
      </c>
      <c r="K180" s="561" t="s">
        <v>608</v>
      </c>
      <c r="L180" s="561" t="s">
        <v>1394</v>
      </c>
      <c r="M180" s="598">
        <v>5.11</v>
      </c>
      <c r="N180" s="643">
        <v>1.43</v>
      </c>
      <c r="O180" s="643">
        <v>2.85</v>
      </c>
      <c r="P180" s="643">
        <v>0.1</v>
      </c>
      <c r="Q180" s="643">
        <v>0.1</v>
      </c>
      <c r="R180" s="561">
        <v>0.58</v>
      </c>
      <c r="S180" s="643"/>
      <c r="T180" s="643">
        <v>0.05</v>
      </c>
      <c r="U180" s="643"/>
      <c r="V180" s="643"/>
      <c r="W180" s="930"/>
      <c r="X180" s="2032">
        <f t="shared" si="8"/>
        <v>5.109999999999999</v>
      </c>
    </row>
    <row r="181" spans="1:24" ht="14.25">
      <c r="A181" s="927" t="s">
        <v>615</v>
      </c>
      <c r="B181" s="561">
        <v>13</v>
      </c>
      <c r="C181" s="561">
        <v>54</v>
      </c>
      <c r="D181" s="561">
        <v>4.1</v>
      </c>
      <c r="E181" s="561">
        <v>0.9</v>
      </c>
      <c r="F181" s="561" t="s">
        <v>604</v>
      </c>
      <c r="G181" s="561" t="s">
        <v>292</v>
      </c>
      <c r="H181" s="561" t="s">
        <v>357</v>
      </c>
      <c r="I181" s="561" t="s">
        <v>454</v>
      </c>
      <c r="J181" s="561" t="s">
        <v>455</v>
      </c>
      <c r="K181" s="561" t="s">
        <v>606</v>
      </c>
      <c r="L181" s="561" t="s">
        <v>1399</v>
      </c>
      <c r="M181" s="598">
        <v>5.56</v>
      </c>
      <c r="N181" s="643">
        <v>3.09</v>
      </c>
      <c r="O181" s="643">
        <v>1.04</v>
      </c>
      <c r="P181" s="643"/>
      <c r="Q181" s="561">
        <v>0.51</v>
      </c>
      <c r="R181" s="561">
        <v>0.61</v>
      </c>
      <c r="S181" s="643"/>
      <c r="T181" s="643"/>
      <c r="U181" s="643">
        <v>0.01</v>
      </c>
      <c r="V181" s="643"/>
      <c r="W181" s="930">
        <v>0.3</v>
      </c>
      <c r="X181" s="2032">
        <f t="shared" si="8"/>
        <v>5.56</v>
      </c>
    </row>
    <row r="182" spans="1:24" ht="14.25">
      <c r="A182" s="927" t="s">
        <v>1400</v>
      </c>
      <c r="B182" s="561">
        <v>14</v>
      </c>
      <c r="C182" s="561">
        <v>63</v>
      </c>
      <c r="D182" s="945" t="s">
        <v>1401</v>
      </c>
      <c r="E182" s="642">
        <v>1</v>
      </c>
      <c r="F182" s="561" t="s">
        <v>604</v>
      </c>
      <c r="G182" s="561" t="s">
        <v>292</v>
      </c>
      <c r="H182" s="561" t="s">
        <v>357</v>
      </c>
      <c r="I182" s="561" t="s">
        <v>454</v>
      </c>
      <c r="J182" s="561" t="s">
        <v>455</v>
      </c>
      <c r="K182" s="561" t="s">
        <v>606</v>
      </c>
      <c r="L182" s="561" t="s">
        <v>730</v>
      </c>
      <c r="M182" s="598">
        <v>5.93</v>
      </c>
      <c r="N182" s="643">
        <v>3.43</v>
      </c>
      <c r="O182" s="643">
        <v>1.72</v>
      </c>
      <c r="P182" s="643"/>
      <c r="Q182" s="561">
        <v>0.1</v>
      </c>
      <c r="R182" s="561">
        <v>0.67</v>
      </c>
      <c r="S182" s="643"/>
      <c r="T182" s="643"/>
      <c r="U182" s="643">
        <v>0.01</v>
      </c>
      <c r="V182" s="643"/>
      <c r="W182" s="930"/>
      <c r="X182" s="2032">
        <f t="shared" si="8"/>
        <v>5.93</v>
      </c>
    </row>
    <row r="183" spans="1:24" ht="14.25">
      <c r="A183" s="927" t="s">
        <v>1400</v>
      </c>
      <c r="B183" s="561">
        <v>15</v>
      </c>
      <c r="C183" s="561">
        <v>64</v>
      </c>
      <c r="D183" s="561">
        <v>36.1</v>
      </c>
      <c r="E183" s="642">
        <v>1</v>
      </c>
      <c r="F183" s="561" t="s">
        <v>604</v>
      </c>
      <c r="G183" s="561" t="s">
        <v>292</v>
      </c>
      <c r="H183" s="561" t="s">
        <v>357</v>
      </c>
      <c r="I183" s="561" t="s">
        <v>454</v>
      </c>
      <c r="J183" s="561" t="s">
        <v>455</v>
      </c>
      <c r="K183" s="561" t="s">
        <v>606</v>
      </c>
      <c r="L183" s="561" t="s">
        <v>1402</v>
      </c>
      <c r="M183" s="598">
        <v>5.83</v>
      </c>
      <c r="N183" s="643">
        <v>3.43</v>
      </c>
      <c r="O183" s="643">
        <v>1.15</v>
      </c>
      <c r="P183" s="643"/>
      <c r="Q183" s="561">
        <v>0.57</v>
      </c>
      <c r="R183" s="561">
        <v>0.67</v>
      </c>
      <c r="S183" s="643"/>
      <c r="T183" s="643"/>
      <c r="U183" s="643">
        <v>0.01</v>
      </c>
      <c r="V183" s="643"/>
      <c r="W183" s="930"/>
      <c r="X183" s="2032">
        <f t="shared" si="8"/>
        <v>5.83</v>
      </c>
    </row>
    <row r="184" spans="1:24" ht="14.25">
      <c r="A184" s="928" t="s">
        <v>1400</v>
      </c>
      <c r="B184" s="929">
        <v>16</v>
      </c>
      <c r="C184" s="929">
        <v>69</v>
      </c>
      <c r="D184" s="929">
        <v>11.1</v>
      </c>
      <c r="E184" s="929">
        <v>1</v>
      </c>
      <c r="F184" s="929" t="s">
        <v>607</v>
      </c>
      <c r="G184" s="929" t="s">
        <v>321</v>
      </c>
      <c r="H184" s="929" t="s">
        <v>357</v>
      </c>
      <c r="I184" s="929" t="s">
        <v>454</v>
      </c>
      <c r="J184" s="929" t="s">
        <v>455</v>
      </c>
      <c r="K184" s="929" t="s">
        <v>608</v>
      </c>
      <c r="L184" s="929" t="s">
        <v>1403</v>
      </c>
      <c r="M184" s="1927">
        <v>4.87</v>
      </c>
      <c r="N184" s="935"/>
      <c r="O184" s="935">
        <v>2.86</v>
      </c>
      <c r="P184" s="935"/>
      <c r="Q184" s="935">
        <v>0.95</v>
      </c>
      <c r="R184" s="935">
        <v>1.05</v>
      </c>
      <c r="S184" s="935"/>
      <c r="T184" s="935">
        <v>0.01</v>
      </c>
      <c r="U184" s="935"/>
      <c r="V184" s="935"/>
      <c r="W184" s="946"/>
      <c r="X184" s="2032">
        <f t="shared" si="8"/>
        <v>4.869999999999999</v>
      </c>
    </row>
    <row r="185" spans="1:24" ht="14.25">
      <c r="A185" s="2033" t="s">
        <v>615</v>
      </c>
      <c r="B185" s="561">
        <v>17</v>
      </c>
      <c r="C185" s="561">
        <v>62</v>
      </c>
      <c r="D185" s="945" t="s">
        <v>1741</v>
      </c>
      <c r="E185" s="642">
        <v>0.9</v>
      </c>
      <c r="F185" s="211" t="s">
        <v>610</v>
      </c>
      <c r="G185" s="211" t="s">
        <v>616</v>
      </c>
      <c r="H185" s="561" t="s">
        <v>357</v>
      </c>
      <c r="I185" s="561" t="s">
        <v>454</v>
      </c>
      <c r="J185" s="561" t="s">
        <v>455</v>
      </c>
      <c r="K185" s="561" t="s">
        <v>608</v>
      </c>
      <c r="L185" s="561" t="s">
        <v>837</v>
      </c>
      <c r="M185" s="598">
        <v>4.28</v>
      </c>
      <c r="N185" s="598"/>
      <c r="O185" s="643"/>
      <c r="P185" s="598"/>
      <c r="Q185" s="598"/>
      <c r="R185" s="598"/>
      <c r="S185" s="598"/>
      <c r="T185" s="598"/>
      <c r="U185" s="598"/>
      <c r="V185" s="1313"/>
      <c r="W185" s="930">
        <v>4.28</v>
      </c>
      <c r="X185" s="2032"/>
    </row>
    <row r="186" spans="1:24" ht="15" thickBot="1">
      <c r="A186" s="2033" t="s">
        <v>615</v>
      </c>
      <c r="B186" s="561">
        <v>18</v>
      </c>
      <c r="C186" s="211">
        <v>39</v>
      </c>
      <c r="D186" s="211">
        <v>17.1</v>
      </c>
      <c r="E186" s="648">
        <v>1</v>
      </c>
      <c r="F186" s="211" t="s">
        <v>610</v>
      </c>
      <c r="G186" s="211" t="s">
        <v>304</v>
      </c>
      <c r="H186" s="561" t="s">
        <v>357</v>
      </c>
      <c r="I186" s="561" t="s">
        <v>454</v>
      </c>
      <c r="J186" s="561" t="s">
        <v>455</v>
      </c>
      <c r="K186" s="561" t="s">
        <v>608</v>
      </c>
      <c r="L186" s="561" t="s">
        <v>837</v>
      </c>
      <c r="M186" s="598">
        <v>4.76</v>
      </c>
      <c r="N186" s="598"/>
      <c r="O186" s="643"/>
      <c r="P186" s="598"/>
      <c r="Q186" s="598"/>
      <c r="R186" s="598"/>
      <c r="S186" s="598"/>
      <c r="T186" s="598"/>
      <c r="U186" s="598"/>
      <c r="V186" s="1313"/>
      <c r="W186" s="930">
        <v>4.76</v>
      </c>
      <c r="X186" s="2032"/>
    </row>
    <row r="187" spans="1:24" ht="15" thickBot="1">
      <c r="A187" s="1904" t="s">
        <v>249</v>
      </c>
      <c r="B187" s="1905"/>
      <c r="C187" s="1905"/>
      <c r="D187" s="1905"/>
      <c r="E187" s="1906">
        <v>13.6</v>
      </c>
      <c r="F187" s="1905"/>
      <c r="G187" s="1905"/>
      <c r="H187" s="1905"/>
      <c r="I187" s="2034"/>
      <c r="J187" s="2034"/>
      <c r="K187" s="2034"/>
      <c r="L187" s="2035"/>
      <c r="M187" s="2036">
        <f aca="true" t="shared" si="9" ref="M187:W187">SUM(M169:M186)</f>
        <v>84.98000000000002</v>
      </c>
      <c r="N187" s="2036">
        <f t="shared" si="9"/>
        <v>33.480000000000004</v>
      </c>
      <c r="O187" s="2036">
        <f t="shared" si="9"/>
        <v>25.25</v>
      </c>
      <c r="P187" s="2036">
        <f t="shared" si="9"/>
        <v>0.73</v>
      </c>
      <c r="Q187" s="2036">
        <f t="shared" si="9"/>
        <v>5.95</v>
      </c>
      <c r="R187" s="2036">
        <f t="shared" si="9"/>
        <v>9.540000000000003</v>
      </c>
      <c r="S187" s="2036">
        <f t="shared" si="9"/>
        <v>0</v>
      </c>
      <c r="T187" s="2036">
        <f t="shared" si="9"/>
        <v>0.31</v>
      </c>
      <c r="U187" s="2036">
        <f t="shared" si="9"/>
        <v>0.07</v>
      </c>
      <c r="V187" s="2036">
        <f t="shared" si="9"/>
        <v>0.11000000000000001</v>
      </c>
      <c r="W187" s="2036">
        <f t="shared" si="9"/>
        <v>9.54</v>
      </c>
      <c r="X187" s="2032"/>
    </row>
    <row r="188" spans="1:24" ht="14.25">
      <c r="A188" s="1273" t="s">
        <v>609</v>
      </c>
      <c r="B188" s="641"/>
      <c r="C188" s="641"/>
      <c r="D188" s="641"/>
      <c r="E188" s="1306"/>
      <c r="F188" s="641"/>
      <c r="G188" s="641"/>
      <c r="H188" s="641"/>
      <c r="I188" s="2037"/>
      <c r="J188" s="2037"/>
      <c r="K188" s="2037"/>
      <c r="L188" s="2037"/>
      <c r="M188" s="2038"/>
      <c r="N188" s="2038"/>
      <c r="O188" s="2038"/>
      <c r="P188" s="2038"/>
      <c r="Q188" s="2038"/>
      <c r="R188" s="2038"/>
      <c r="S188" s="2038"/>
      <c r="T188" s="2038"/>
      <c r="U188" s="2037"/>
      <c r="V188" s="2037"/>
      <c r="W188" s="1293"/>
      <c r="X188" s="1990"/>
    </row>
    <row r="189" spans="1:24" ht="14.25">
      <c r="A189" s="927" t="s">
        <v>615</v>
      </c>
      <c r="B189" s="561">
        <v>19</v>
      </c>
      <c r="C189" s="561">
        <v>17</v>
      </c>
      <c r="D189" s="945" t="s">
        <v>1184</v>
      </c>
      <c r="E189" s="642">
        <v>0.9</v>
      </c>
      <c r="F189" s="561" t="s">
        <v>604</v>
      </c>
      <c r="G189" s="562" t="s">
        <v>177</v>
      </c>
      <c r="H189" s="561" t="s">
        <v>357</v>
      </c>
      <c r="I189" s="558"/>
      <c r="J189" s="558"/>
      <c r="K189" s="558"/>
      <c r="L189" s="558"/>
      <c r="M189" s="563">
        <v>0.5</v>
      </c>
      <c r="N189" s="563"/>
      <c r="O189" s="558">
        <v>0.3</v>
      </c>
      <c r="P189" s="558"/>
      <c r="Q189" s="558">
        <v>0.1</v>
      </c>
      <c r="R189" s="558">
        <v>0.1</v>
      </c>
      <c r="S189" s="558"/>
      <c r="T189" s="558"/>
      <c r="U189" s="558"/>
      <c r="V189" s="558"/>
      <c r="W189" s="931"/>
      <c r="X189" s="1990"/>
    </row>
    <row r="190" spans="1:24" ht="14.25">
      <c r="A190" s="927" t="s">
        <v>615</v>
      </c>
      <c r="B190" s="561">
        <v>20</v>
      </c>
      <c r="C190" s="561">
        <v>18</v>
      </c>
      <c r="D190" s="561">
        <v>20.1</v>
      </c>
      <c r="E190" s="642">
        <v>0.9</v>
      </c>
      <c r="F190" s="561" t="s">
        <v>604</v>
      </c>
      <c r="G190" s="561" t="s">
        <v>292</v>
      </c>
      <c r="H190" s="561" t="s">
        <v>357</v>
      </c>
      <c r="I190" s="558"/>
      <c r="J190" s="558"/>
      <c r="K190" s="558"/>
      <c r="L190" s="558"/>
      <c r="M190" s="563">
        <v>0.5</v>
      </c>
      <c r="N190" s="563"/>
      <c r="O190" s="558">
        <v>0.3</v>
      </c>
      <c r="P190" s="558"/>
      <c r="Q190" s="558">
        <v>0.1</v>
      </c>
      <c r="R190" s="558">
        <v>0.1</v>
      </c>
      <c r="S190" s="558"/>
      <c r="T190" s="558"/>
      <c r="U190" s="558"/>
      <c r="V190" s="558"/>
      <c r="W190" s="931"/>
      <c r="X190" s="1990"/>
    </row>
    <row r="191" spans="1:24" ht="14.25">
      <c r="A191" s="927" t="s">
        <v>615</v>
      </c>
      <c r="B191" s="561">
        <v>21</v>
      </c>
      <c r="C191" s="561">
        <v>19</v>
      </c>
      <c r="D191" s="561">
        <v>31.2</v>
      </c>
      <c r="E191" s="561">
        <v>0.9</v>
      </c>
      <c r="F191" s="561" t="s">
        <v>604</v>
      </c>
      <c r="G191" s="561" t="s">
        <v>292</v>
      </c>
      <c r="H191" s="561" t="s">
        <v>357</v>
      </c>
      <c r="I191" s="558"/>
      <c r="J191" s="558"/>
      <c r="K191" s="558"/>
      <c r="L191" s="558"/>
      <c r="M191" s="563">
        <v>0.5</v>
      </c>
      <c r="N191" s="563"/>
      <c r="O191" s="558">
        <v>0.3</v>
      </c>
      <c r="P191" s="558"/>
      <c r="Q191" s="558">
        <v>0.1</v>
      </c>
      <c r="R191" s="558">
        <v>0.1</v>
      </c>
      <c r="S191" s="558"/>
      <c r="T191" s="558"/>
      <c r="U191" s="558"/>
      <c r="V191" s="558"/>
      <c r="W191" s="931"/>
      <c r="X191" s="1990"/>
    </row>
    <row r="192" spans="1:24" ht="14.25">
      <c r="A192" s="927" t="s">
        <v>615</v>
      </c>
      <c r="B192" s="561">
        <v>22</v>
      </c>
      <c r="C192" s="561">
        <v>46</v>
      </c>
      <c r="D192" s="945" t="s">
        <v>907</v>
      </c>
      <c r="E192" s="642">
        <v>1</v>
      </c>
      <c r="F192" s="561" t="s">
        <v>604</v>
      </c>
      <c r="G192" s="561" t="s">
        <v>298</v>
      </c>
      <c r="H192" s="561" t="s">
        <v>357</v>
      </c>
      <c r="I192" s="558"/>
      <c r="J192" s="558"/>
      <c r="K192" s="558"/>
      <c r="L192" s="558"/>
      <c r="M192" s="563">
        <v>0.5</v>
      </c>
      <c r="N192" s="563"/>
      <c r="O192" s="558">
        <v>0.3</v>
      </c>
      <c r="P192" s="558"/>
      <c r="Q192" s="558">
        <v>0.1</v>
      </c>
      <c r="R192" s="558">
        <v>0.1</v>
      </c>
      <c r="S192" s="558"/>
      <c r="T192" s="558"/>
      <c r="U192" s="558"/>
      <c r="V192" s="558"/>
      <c r="W192" s="931"/>
      <c r="X192" s="1990"/>
    </row>
    <row r="193" spans="1:24" ht="14.25">
      <c r="A193" s="927" t="s">
        <v>615</v>
      </c>
      <c r="B193" s="561">
        <v>23</v>
      </c>
      <c r="C193" s="561">
        <v>46</v>
      </c>
      <c r="D193" s="945" t="s">
        <v>875</v>
      </c>
      <c r="E193" s="947">
        <v>1</v>
      </c>
      <c r="F193" s="561" t="s">
        <v>604</v>
      </c>
      <c r="G193" s="561" t="s">
        <v>298</v>
      </c>
      <c r="H193" s="561" t="s">
        <v>357</v>
      </c>
      <c r="I193" s="558"/>
      <c r="J193" s="558"/>
      <c r="K193" s="558"/>
      <c r="L193" s="558"/>
      <c r="M193" s="563">
        <v>0.5</v>
      </c>
      <c r="N193" s="563"/>
      <c r="O193" s="558">
        <v>0.3</v>
      </c>
      <c r="P193" s="558"/>
      <c r="Q193" s="558">
        <v>0.1</v>
      </c>
      <c r="R193" s="558">
        <v>0.1</v>
      </c>
      <c r="S193" s="558"/>
      <c r="T193" s="558"/>
      <c r="U193" s="558"/>
      <c r="V193" s="558"/>
      <c r="W193" s="931"/>
      <c r="X193" s="1990"/>
    </row>
    <row r="194" spans="1:24" ht="14.25">
      <c r="A194" s="927" t="s">
        <v>615</v>
      </c>
      <c r="B194" s="561">
        <v>24</v>
      </c>
      <c r="C194" s="561">
        <v>46</v>
      </c>
      <c r="D194" s="948" t="s">
        <v>1187</v>
      </c>
      <c r="E194" s="645">
        <v>0.9</v>
      </c>
      <c r="F194" s="561" t="s">
        <v>604</v>
      </c>
      <c r="G194" s="561" t="s">
        <v>298</v>
      </c>
      <c r="H194" s="561" t="s">
        <v>357</v>
      </c>
      <c r="I194" s="558"/>
      <c r="J194" s="558"/>
      <c r="K194" s="558"/>
      <c r="L194" s="558"/>
      <c r="M194" s="563">
        <v>0.5</v>
      </c>
      <c r="N194" s="563"/>
      <c r="O194" s="558">
        <v>0.3</v>
      </c>
      <c r="P194" s="558"/>
      <c r="Q194" s="558">
        <v>0.1</v>
      </c>
      <c r="R194" s="558">
        <v>0.1</v>
      </c>
      <c r="S194" s="558"/>
      <c r="T194" s="558"/>
      <c r="U194" s="558"/>
      <c r="V194" s="558"/>
      <c r="W194" s="931"/>
      <c r="X194" s="1990"/>
    </row>
    <row r="195" spans="1:24" ht="14.25">
      <c r="A195" s="927" t="s">
        <v>615</v>
      </c>
      <c r="B195" s="561">
        <v>25</v>
      </c>
      <c r="C195" s="561">
        <v>46</v>
      </c>
      <c r="D195" s="945" t="s">
        <v>1211</v>
      </c>
      <c r="E195" s="561">
        <v>0.7</v>
      </c>
      <c r="F195" s="561" t="s">
        <v>604</v>
      </c>
      <c r="G195" s="562" t="s">
        <v>298</v>
      </c>
      <c r="H195" s="561" t="s">
        <v>357</v>
      </c>
      <c r="I195" s="558"/>
      <c r="J195" s="558"/>
      <c r="K195" s="558"/>
      <c r="L195" s="558"/>
      <c r="M195" s="563">
        <v>0.5</v>
      </c>
      <c r="N195" s="563"/>
      <c r="O195" s="558">
        <v>0.3</v>
      </c>
      <c r="P195" s="558"/>
      <c r="Q195" s="558">
        <v>0.1</v>
      </c>
      <c r="R195" s="558">
        <v>0.1</v>
      </c>
      <c r="S195" s="558"/>
      <c r="T195" s="558"/>
      <c r="U195" s="558"/>
      <c r="V195" s="558"/>
      <c r="W195" s="931"/>
      <c r="X195" s="1990"/>
    </row>
    <row r="196" spans="1:24" ht="15" thickBot="1">
      <c r="A196" s="927" t="s">
        <v>615</v>
      </c>
      <c r="B196" s="561">
        <v>26</v>
      </c>
      <c r="C196" s="561">
        <v>53</v>
      </c>
      <c r="D196" s="945" t="s">
        <v>385</v>
      </c>
      <c r="E196" s="561">
        <v>1</v>
      </c>
      <c r="F196" s="561" t="s">
        <v>604</v>
      </c>
      <c r="G196" s="562" t="s">
        <v>298</v>
      </c>
      <c r="H196" s="561" t="s">
        <v>357</v>
      </c>
      <c r="I196" s="558"/>
      <c r="J196" s="558"/>
      <c r="K196" s="558"/>
      <c r="L196" s="558"/>
      <c r="M196" s="563">
        <v>0.5</v>
      </c>
      <c r="N196" s="563"/>
      <c r="O196" s="558">
        <v>0.3</v>
      </c>
      <c r="P196" s="558"/>
      <c r="Q196" s="558">
        <v>0.1</v>
      </c>
      <c r="R196" s="558">
        <v>0.1</v>
      </c>
      <c r="S196" s="558"/>
      <c r="T196" s="558"/>
      <c r="U196" s="558"/>
      <c r="V196" s="558"/>
      <c r="W196" s="931"/>
      <c r="X196" s="1990"/>
    </row>
    <row r="197" spans="1:24" ht="15" thickBot="1">
      <c r="A197" s="1904" t="s">
        <v>249</v>
      </c>
      <c r="B197" s="1905"/>
      <c r="C197" s="1905"/>
      <c r="D197" s="1905"/>
      <c r="E197" s="1905">
        <v>9.2</v>
      </c>
      <c r="F197" s="1905"/>
      <c r="G197" s="1905"/>
      <c r="H197" s="1905"/>
      <c r="I197" s="2034"/>
      <c r="J197" s="2034"/>
      <c r="K197" s="2034"/>
      <c r="L197" s="2034" t="s">
        <v>144</v>
      </c>
      <c r="M197" s="2039">
        <f>SUM(M189:M196)</f>
        <v>4</v>
      </c>
      <c r="N197" s="2034"/>
      <c r="O197" s="2039">
        <f>SUM(O189:O196)</f>
        <v>2.4</v>
      </c>
      <c r="P197" s="2034"/>
      <c r="Q197" s="2039">
        <f>SUM(Q189:Q196)</f>
        <v>0.7999999999999999</v>
      </c>
      <c r="R197" s="2039">
        <f>SUM(R189:R196)</f>
        <v>0.7999999999999999</v>
      </c>
      <c r="S197" s="2034"/>
      <c r="T197" s="2034"/>
      <c r="U197" s="2034"/>
      <c r="V197" s="2034"/>
      <c r="W197" s="1928"/>
      <c r="X197" s="1990"/>
    </row>
    <row r="198" spans="1:24" ht="15" thickBot="1">
      <c r="A198" s="1904" t="s">
        <v>611</v>
      </c>
      <c r="B198" s="1905"/>
      <c r="C198" s="1905"/>
      <c r="D198" s="2040"/>
      <c r="E198" s="1905">
        <v>22.8</v>
      </c>
      <c r="F198" s="1905"/>
      <c r="G198" s="2041"/>
      <c r="H198" s="1905"/>
      <c r="I198" s="2034"/>
      <c r="J198" s="2034"/>
      <c r="K198" s="2034"/>
      <c r="L198" s="2034"/>
      <c r="M198" s="2036">
        <f aca="true" t="shared" si="10" ref="M198:U198">M197+M187</f>
        <v>88.98000000000002</v>
      </c>
      <c r="N198" s="2036">
        <f t="shared" si="10"/>
        <v>33.480000000000004</v>
      </c>
      <c r="O198" s="2036">
        <f t="shared" si="10"/>
        <v>27.65</v>
      </c>
      <c r="P198" s="2036">
        <f t="shared" si="10"/>
        <v>0.73</v>
      </c>
      <c r="Q198" s="2036">
        <f t="shared" si="10"/>
        <v>6.75</v>
      </c>
      <c r="R198" s="2036">
        <f t="shared" si="10"/>
        <v>10.340000000000003</v>
      </c>
      <c r="S198" s="2036">
        <f t="shared" si="10"/>
        <v>0</v>
      </c>
      <c r="T198" s="2036">
        <f t="shared" si="10"/>
        <v>0.31</v>
      </c>
      <c r="U198" s="2036">
        <f t="shared" si="10"/>
        <v>0.07</v>
      </c>
      <c r="V198" s="2034">
        <v>0.11</v>
      </c>
      <c r="W198" s="1909">
        <f>W187</f>
        <v>9.54</v>
      </c>
      <c r="X198" s="1990"/>
    </row>
    <row r="199" spans="1:24" ht="14.25">
      <c r="A199" s="2042"/>
      <c r="B199" s="1961"/>
      <c r="C199" s="1961"/>
      <c r="D199" s="1961"/>
      <c r="E199" s="2043"/>
      <c r="F199" s="1960"/>
      <c r="G199" s="1961"/>
      <c r="H199" s="1961"/>
      <c r="I199" s="1889"/>
      <c r="J199" s="1889"/>
      <c r="K199" s="1889"/>
      <c r="L199" s="1889"/>
      <c r="M199" s="1962"/>
      <c r="N199" s="1962"/>
      <c r="O199" s="1962"/>
      <c r="P199" s="1962"/>
      <c r="Q199" s="1962"/>
      <c r="R199" s="1962"/>
      <c r="S199" s="1962"/>
      <c r="T199" s="1889"/>
      <c r="U199" s="1889"/>
      <c r="V199" s="1889"/>
      <c r="W199" s="1990"/>
      <c r="X199" s="1990"/>
    </row>
    <row r="200" spans="1:24" ht="15" thickBot="1">
      <c r="A200" s="1964"/>
      <c r="B200" s="1964"/>
      <c r="C200" s="1964"/>
      <c r="D200" s="1964"/>
      <c r="E200" s="1964"/>
      <c r="F200" s="1964"/>
      <c r="G200" s="1964"/>
      <c r="H200" s="1964"/>
      <c r="I200" s="1964"/>
      <c r="J200" s="1964"/>
      <c r="K200" s="1964"/>
      <c r="L200" s="1964"/>
      <c r="M200" s="1964"/>
      <c r="N200" s="1964"/>
      <c r="O200" s="1964"/>
      <c r="P200" s="1964"/>
      <c r="Q200" s="1964"/>
      <c r="R200" s="1964"/>
      <c r="S200" s="1964"/>
      <c r="T200" s="1964"/>
      <c r="U200" s="1964"/>
      <c r="V200" s="1964"/>
      <c r="W200" s="1990"/>
      <c r="X200" s="1990"/>
    </row>
    <row r="201" spans="1:24" ht="14.25">
      <c r="A201" s="1967" t="s">
        <v>421</v>
      </c>
      <c r="B201" s="1968" t="s">
        <v>226</v>
      </c>
      <c r="C201" s="1968" t="s">
        <v>492</v>
      </c>
      <c r="D201" s="1968" t="s">
        <v>493</v>
      </c>
      <c r="E201" s="1968" t="s">
        <v>494</v>
      </c>
      <c r="F201" s="1968" t="s">
        <v>495</v>
      </c>
      <c r="G201" s="1968" t="s">
        <v>496</v>
      </c>
      <c r="H201" s="1968" t="s">
        <v>230</v>
      </c>
      <c r="I201" s="1969" t="s">
        <v>497</v>
      </c>
      <c r="J201" s="1970"/>
      <c r="K201" s="1968" t="s">
        <v>231</v>
      </c>
      <c r="L201" s="1968"/>
      <c r="M201" s="1971" t="s">
        <v>498</v>
      </c>
      <c r="N201" s="1972"/>
      <c r="O201" s="1972"/>
      <c r="P201" s="1972"/>
      <c r="Q201" s="1972"/>
      <c r="R201" s="1972"/>
      <c r="S201" s="1972"/>
      <c r="T201" s="1972"/>
      <c r="U201" s="1972"/>
      <c r="V201" s="1973" t="s">
        <v>499</v>
      </c>
      <c r="W201" s="1990"/>
      <c r="X201" s="1990"/>
    </row>
    <row r="202" spans="1:24" ht="14.25">
      <c r="A202" s="1974" t="s">
        <v>500</v>
      </c>
      <c r="B202" s="1882" t="s">
        <v>477</v>
      </c>
      <c r="C202" s="1882" t="s">
        <v>478</v>
      </c>
      <c r="D202" s="1882" t="s">
        <v>479</v>
      </c>
      <c r="E202" s="1882" t="s">
        <v>501</v>
      </c>
      <c r="F202" s="1882" t="s">
        <v>502</v>
      </c>
      <c r="G202" s="1882" t="s">
        <v>503</v>
      </c>
      <c r="H202" s="1882" t="s">
        <v>238</v>
      </c>
      <c r="I202" s="1881" t="s">
        <v>239</v>
      </c>
      <c r="J202" s="1881" t="s">
        <v>504</v>
      </c>
      <c r="K202" s="1882" t="s">
        <v>437</v>
      </c>
      <c r="L202" s="1882" t="s">
        <v>505</v>
      </c>
      <c r="M202" s="1975" t="s">
        <v>585</v>
      </c>
      <c r="N202" s="1889"/>
      <c r="O202" s="1889"/>
      <c r="P202" s="1889"/>
      <c r="Q202" s="1889"/>
      <c r="R202" s="1889"/>
      <c r="S202" s="1889"/>
      <c r="T202" s="1889"/>
      <c r="U202" s="1889"/>
      <c r="V202" s="1976" t="s">
        <v>586</v>
      </c>
      <c r="W202" s="1990"/>
      <c r="X202" s="1990"/>
    </row>
    <row r="203" spans="1:24" ht="14.25">
      <c r="A203" s="1974" t="s">
        <v>587</v>
      </c>
      <c r="B203" s="1882" t="s">
        <v>484</v>
      </c>
      <c r="C203" s="1882"/>
      <c r="D203" s="1882"/>
      <c r="E203" s="1882" t="s">
        <v>588</v>
      </c>
      <c r="F203" s="1882"/>
      <c r="G203" s="1882" t="s">
        <v>589</v>
      </c>
      <c r="H203" s="1882" t="s">
        <v>245</v>
      </c>
      <c r="I203" s="1882" t="s">
        <v>444</v>
      </c>
      <c r="J203" s="1882" t="s">
        <v>590</v>
      </c>
      <c r="K203" s="1882"/>
      <c r="L203" s="1882" t="s">
        <v>591</v>
      </c>
      <c r="M203" s="1977" t="s">
        <v>592</v>
      </c>
      <c r="N203" s="2447" t="s">
        <v>593</v>
      </c>
      <c r="O203" s="2448"/>
      <c r="P203" s="2448"/>
      <c r="Q203" s="2448"/>
      <c r="R203" s="2448"/>
      <c r="S203" s="2448"/>
      <c r="T203" s="2448"/>
      <c r="U203" s="2448"/>
      <c r="V203" s="1976"/>
      <c r="W203" s="1990"/>
      <c r="X203" s="1990"/>
    </row>
    <row r="204" spans="1:24" ht="14.25">
      <c r="A204" s="1974" t="s">
        <v>594</v>
      </c>
      <c r="B204" s="1882"/>
      <c r="C204" s="1882"/>
      <c r="D204" s="1882"/>
      <c r="E204" s="1882"/>
      <c r="F204" s="1882"/>
      <c r="G204" s="1882" t="s">
        <v>595</v>
      </c>
      <c r="H204" s="1882" t="s">
        <v>596</v>
      </c>
      <c r="I204" s="1882" t="s">
        <v>254</v>
      </c>
      <c r="J204" s="1882" t="s">
        <v>503</v>
      </c>
      <c r="K204" s="1882"/>
      <c r="L204" s="1882"/>
      <c r="M204" s="1977" t="s">
        <v>597</v>
      </c>
      <c r="N204" s="2447" t="s">
        <v>598</v>
      </c>
      <c r="O204" s="2448"/>
      <c r="P204" s="2448"/>
      <c r="Q204" s="2448"/>
      <c r="R204" s="2448"/>
      <c r="S204" s="2448"/>
      <c r="T204" s="2448"/>
      <c r="U204" s="2448"/>
      <c r="V204" s="1976"/>
      <c r="W204" s="1990"/>
      <c r="X204" s="1990"/>
    </row>
    <row r="205" spans="1:24" ht="14.25">
      <c r="A205" s="1974" t="s">
        <v>599</v>
      </c>
      <c r="B205" s="1882"/>
      <c r="C205" s="1882"/>
      <c r="D205" s="1882"/>
      <c r="E205" s="1882"/>
      <c r="F205" s="1882"/>
      <c r="G205" s="1882" t="s">
        <v>600</v>
      </c>
      <c r="H205" s="1882"/>
      <c r="I205" s="1882"/>
      <c r="J205" s="1882" t="s">
        <v>601</v>
      </c>
      <c r="K205" s="1882"/>
      <c r="L205" s="1882"/>
      <c r="M205" s="1982" t="s">
        <v>602</v>
      </c>
      <c r="N205" s="926" t="s">
        <v>289</v>
      </c>
      <c r="O205" s="926" t="s">
        <v>202</v>
      </c>
      <c r="P205" s="926" t="s">
        <v>168</v>
      </c>
      <c r="Q205" s="926" t="s">
        <v>259</v>
      </c>
      <c r="R205" s="2023" t="s">
        <v>261</v>
      </c>
      <c r="S205" s="929" t="s">
        <v>612</v>
      </c>
      <c r="T205" s="2023" t="s">
        <v>614</v>
      </c>
      <c r="U205" s="2024" t="s">
        <v>291</v>
      </c>
      <c r="V205" s="2025"/>
      <c r="W205" s="1990"/>
      <c r="X205" s="1990"/>
    </row>
    <row r="206" spans="1:24" ht="14.25">
      <c r="A206" s="1983"/>
      <c r="B206" s="560"/>
      <c r="C206" s="560"/>
      <c r="D206" s="560"/>
      <c r="E206" s="560"/>
      <c r="F206" s="560"/>
      <c r="G206" s="560" t="s">
        <v>603</v>
      </c>
      <c r="H206" s="560"/>
      <c r="I206" s="560"/>
      <c r="J206" s="560" t="s">
        <v>255</v>
      </c>
      <c r="K206" s="560"/>
      <c r="L206" s="560"/>
      <c r="M206" s="1984"/>
      <c r="N206" s="560"/>
      <c r="O206" s="560"/>
      <c r="P206" s="560"/>
      <c r="Q206" s="1986"/>
      <c r="R206" s="1986"/>
      <c r="S206" s="560"/>
      <c r="T206" s="2026"/>
      <c r="U206" s="2027"/>
      <c r="V206" s="2028"/>
      <c r="W206" s="1990"/>
      <c r="X206" s="1990"/>
    </row>
    <row r="207" spans="1:24" ht="14.25">
      <c r="A207" s="1994">
        <v>1</v>
      </c>
      <c r="B207" s="559">
        <v>2</v>
      </c>
      <c r="C207" s="559">
        <v>3</v>
      </c>
      <c r="D207" s="559">
        <v>4</v>
      </c>
      <c r="E207" s="559">
        <v>5</v>
      </c>
      <c r="F207" s="559">
        <v>6</v>
      </c>
      <c r="G207" s="559">
        <v>7</v>
      </c>
      <c r="H207" s="559">
        <v>8</v>
      </c>
      <c r="I207" s="559">
        <v>9</v>
      </c>
      <c r="J207" s="559">
        <v>10</v>
      </c>
      <c r="K207" s="559">
        <v>11</v>
      </c>
      <c r="L207" s="560">
        <v>12</v>
      </c>
      <c r="M207" s="559">
        <v>13</v>
      </c>
      <c r="N207" s="559">
        <v>14</v>
      </c>
      <c r="O207" s="559">
        <v>15</v>
      </c>
      <c r="P207" s="559">
        <v>16</v>
      </c>
      <c r="Q207" s="559">
        <v>17</v>
      </c>
      <c r="R207" s="559">
        <v>18</v>
      </c>
      <c r="S207" s="1986">
        <v>19</v>
      </c>
      <c r="T207" s="1987">
        <v>20</v>
      </c>
      <c r="U207" s="1987">
        <v>21</v>
      </c>
      <c r="V207" s="1988">
        <v>22</v>
      </c>
      <c r="W207" s="1990"/>
      <c r="X207" s="1990"/>
    </row>
    <row r="208" spans="1:24" ht="14.25">
      <c r="A208" s="2044"/>
      <c r="B208" s="2045"/>
      <c r="C208" s="2045"/>
      <c r="D208" s="2045"/>
      <c r="E208" s="2045"/>
      <c r="F208" s="2045"/>
      <c r="G208" s="2045"/>
      <c r="H208" s="2045" t="s">
        <v>2016</v>
      </c>
      <c r="I208" s="2045"/>
      <c r="J208" s="2045"/>
      <c r="K208" s="2045"/>
      <c r="L208" s="2045"/>
      <c r="M208" s="2045"/>
      <c r="N208" s="2045"/>
      <c r="O208" s="2045"/>
      <c r="P208" s="2045"/>
      <c r="Q208" s="2045"/>
      <c r="R208" s="2045"/>
      <c r="S208" s="2045"/>
      <c r="T208" s="2045"/>
      <c r="U208" s="2046"/>
      <c r="V208" s="2047"/>
      <c r="W208" s="1990"/>
      <c r="X208" s="1990"/>
    </row>
    <row r="209" spans="1:24" ht="14.25">
      <c r="A209" s="1994">
        <v>1</v>
      </c>
      <c r="B209" s="559">
        <v>2</v>
      </c>
      <c r="C209" s="559">
        <v>3</v>
      </c>
      <c r="D209" s="559">
        <v>4</v>
      </c>
      <c r="E209" s="559">
        <v>5</v>
      </c>
      <c r="F209" s="559">
        <v>6</v>
      </c>
      <c r="G209" s="559">
        <v>7</v>
      </c>
      <c r="H209" s="559">
        <v>8</v>
      </c>
      <c r="I209" s="559">
        <v>9</v>
      </c>
      <c r="J209" s="559">
        <v>10</v>
      </c>
      <c r="K209" s="559">
        <v>11</v>
      </c>
      <c r="L209" s="559">
        <v>12</v>
      </c>
      <c r="M209" s="2048">
        <v>13</v>
      </c>
      <c r="N209" s="559">
        <v>14</v>
      </c>
      <c r="O209" s="559">
        <v>15</v>
      </c>
      <c r="P209" s="559">
        <v>16</v>
      </c>
      <c r="Q209" s="559">
        <v>17</v>
      </c>
      <c r="R209" s="559">
        <v>18</v>
      </c>
      <c r="S209" s="1986"/>
      <c r="T209" s="1987">
        <v>19</v>
      </c>
      <c r="U209" s="1987"/>
      <c r="V209" s="2049"/>
      <c r="W209" s="1963"/>
      <c r="X209" s="2032">
        <f aca="true" t="shared" si="11" ref="X209:X226">SUM(N209:W209)</f>
        <v>99</v>
      </c>
    </row>
    <row r="210" spans="1:24" ht="14.25">
      <c r="A210" s="927" t="s">
        <v>1404</v>
      </c>
      <c r="B210" s="945" t="s">
        <v>180</v>
      </c>
      <c r="C210" s="945" t="s">
        <v>180</v>
      </c>
      <c r="D210" s="945" t="s">
        <v>846</v>
      </c>
      <c r="E210" s="945" t="s">
        <v>918</v>
      </c>
      <c r="F210" s="561" t="s">
        <v>1405</v>
      </c>
      <c r="G210" s="561" t="s">
        <v>292</v>
      </c>
      <c r="H210" s="561" t="s">
        <v>357</v>
      </c>
      <c r="I210" s="561" t="s">
        <v>454</v>
      </c>
      <c r="J210" s="561" t="s">
        <v>1406</v>
      </c>
      <c r="K210" s="561" t="s">
        <v>608</v>
      </c>
      <c r="L210" s="561" t="s">
        <v>1407</v>
      </c>
      <c r="M210" s="566">
        <v>3.9</v>
      </c>
      <c r="N210" s="561"/>
      <c r="O210" s="561"/>
      <c r="P210" s="561">
        <v>2.67</v>
      </c>
      <c r="Q210" s="561">
        <v>0.38</v>
      </c>
      <c r="R210" s="561">
        <v>0.84</v>
      </c>
      <c r="S210" s="561">
        <v>0.01</v>
      </c>
      <c r="T210" s="561"/>
      <c r="U210" s="561"/>
      <c r="V210" s="931"/>
      <c r="W210" s="2050"/>
      <c r="X210" s="2032">
        <f t="shared" si="11"/>
        <v>3.8999999999999995</v>
      </c>
    </row>
    <row r="211" spans="1:24" ht="14.25">
      <c r="A211" s="927" t="s">
        <v>1404</v>
      </c>
      <c r="B211" s="945" t="s">
        <v>306</v>
      </c>
      <c r="C211" s="945" t="s">
        <v>180</v>
      </c>
      <c r="D211" s="945" t="s">
        <v>1206</v>
      </c>
      <c r="E211" s="945" t="s">
        <v>924</v>
      </c>
      <c r="F211" s="561" t="s">
        <v>1405</v>
      </c>
      <c r="G211" s="561" t="s">
        <v>292</v>
      </c>
      <c r="H211" s="561" t="s">
        <v>357</v>
      </c>
      <c r="I211" s="561" t="s">
        <v>454</v>
      </c>
      <c r="J211" s="561" t="s">
        <v>1406</v>
      </c>
      <c r="K211" s="561" t="s">
        <v>608</v>
      </c>
      <c r="L211" s="561" t="s">
        <v>1408</v>
      </c>
      <c r="M211" s="566">
        <v>4.84</v>
      </c>
      <c r="N211" s="561"/>
      <c r="O211" s="561">
        <v>0.95</v>
      </c>
      <c r="P211" s="561">
        <v>3.33</v>
      </c>
      <c r="Q211" s="561">
        <v>0.47</v>
      </c>
      <c r="R211" s="561">
        <v>0.08</v>
      </c>
      <c r="S211" s="561">
        <v>0.01</v>
      </c>
      <c r="T211" s="561"/>
      <c r="U211" s="561"/>
      <c r="V211" s="931"/>
      <c r="W211" s="2050"/>
      <c r="X211" s="2032">
        <f t="shared" si="11"/>
        <v>4.84</v>
      </c>
    </row>
    <row r="212" spans="1:24" ht="14.25">
      <c r="A212" s="927" t="s">
        <v>1409</v>
      </c>
      <c r="B212" s="945" t="s">
        <v>273</v>
      </c>
      <c r="C212" s="945" t="s">
        <v>361</v>
      </c>
      <c r="D212" s="945" t="s">
        <v>1410</v>
      </c>
      <c r="E212" s="945" t="s">
        <v>924</v>
      </c>
      <c r="F212" s="561" t="s">
        <v>1405</v>
      </c>
      <c r="G212" s="561" t="s">
        <v>292</v>
      </c>
      <c r="H212" s="561" t="s">
        <v>357</v>
      </c>
      <c r="I212" s="561" t="s">
        <v>454</v>
      </c>
      <c r="J212" s="561" t="s">
        <v>1406</v>
      </c>
      <c r="K212" s="561" t="s">
        <v>608</v>
      </c>
      <c r="L212" s="561" t="s">
        <v>1411</v>
      </c>
      <c r="M212" s="566">
        <v>4.83</v>
      </c>
      <c r="N212" s="561">
        <v>0.47</v>
      </c>
      <c r="O212" s="561">
        <v>0.47</v>
      </c>
      <c r="P212" s="561">
        <v>3.33</v>
      </c>
      <c r="Q212" s="561">
        <v>0.47</v>
      </c>
      <c r="R212" s="561">
        <v>0.08</v>
      </c>
      <c r="S212" s="561">
        <v>0.01</v>
      </c>
      <c r="T212" s="561"/>
      <c r="U212" s="561"/>
      <c r="V212" s="931"/>
      <c r="W212" s="2050"/>
      <c r="X212" s="2032">
        <f t="shared" si="11"/>
        <v>4.829999999999999</v>
      </c>
    </row>
    <row r="213" spans="1:24" ht="14.25">
      <c r="A213" s="927" t="s">
        <v>1412</v>
      </c>
      <c r="B213" s="561">
        <v>4</v>
      </c>
      <c r="C213" s="561">
        <v>7</v>
      </c>
      <c r="D213" s="561">
        <v>4.3</v>
      </c>
      <c r="E213" s="561">
        <v>0.9</v>
      </c>
      <c r="F213" s="561" t="s">
        <v>349</v>
      </c>
      <c r="G213" s="561" t="s">
        <v>292</v>
      </c>
      <c r="H213" s="561" t="s">
        <v>357</v>
      </c>
      <c r="I213" s="561" t="s">
        <v>454</v>
      </c>
      <c r="J213" s="561" t="s">
        <v>1406</v>
      </c>
      <c r="K213" s="561" t="s">
        <v>606</v>
      </c>
      <c r="L213" s="561" t="s">
        <v>1413</v>
      </c>
      <c r="M213" s="566">
        <v>5.19</v>
      </c>
      <c r="N213" s="561">
        <v>3.08</v>
      </c>
      <c r="O213" s="561">
        <v>0.51</v>
      </c>
      <c r="P213" s="561">
        <v>1.03</v>
      </c>
      <c r="Q213" s="561">
        <v>0.51</v>
      </c>
      <c r="R213" s="561">
        <v>0.05</v>
      </c>
      <c r="S213" s="561"/>
      <c r="T213" s="561">
        <v>0.01</v>
      </c>
      <c r="U213" s="561"/>
      <c r="V213" s="931"/>
      <c r="W213" s="2050"/>
      <c r="X213" s="2032">
        <f t="shared" si="11"/>
        <v>5.1899999999999995</v>
      </c>
    </row>
    <row r="214" spans="1:24" ht="14.25">
      <c r="A214" s="927" t="s">
        <v>1414</v>
      </c>
      <c r="B214" s="561">
        <v>5</v>
      </c>
      <c r="C214" s="561">
        <v>18</v>
      </c>
      <c r="D214" s="561">
        <v>30.1</v>
      </c>
      <c r="E214" s="561">
        <v>0.9</v>
      </c>
      <c r="F214" s="561" t="s">
        <v>349</v>
      </c>
      <c r="G214" s="561" t="s">
        <v>177</v>
      </c>
      <c r="H214" s="561" t="s">
        <v>357</v>
      </c>
      <c r="I214" s="561" t="s">
        <v>454</v>
      </c>
      <c r="J214" s="561" t="s">
        <v>1406</v>
      </c>
      <c r="K214" s="561" t="s">
        <v>606</v>
      </c>
      <c r="L214" s="561" t="s">
        <v>1413</v>
      </c>
      <c r="M214" s="566">
        <v>5.19</v>
      </c>
      <c r="N214" s="561">
        <v>3.08</v>
      </c>
      <c r="O214" s="561">
        <v>0.51</v>
      </c>
      <c r="P214" s="561">
        <v>1.03</v>
      </c>
      <c r="Q214" s="561">
        <v>0.51</v>
      </c>
      <c r="R214" s="561">
        <v>0.05</v>
      </c>
      <c r="S214" s="561"/>
      <c r="T214" s="561">
        <v>0.01</v>
      </c>
      <c r="U214" s="561"/>
      <c r="V214" s="931"/>
      <c r="W214" s="2050"/>
      <c r="X214" s="2032">
        <f t="shared" si="11"/>
        <v>5.1899999999999995</v>
      </c>
    </row>
    <row r="215" spans="1:24" ht="14.25">
      <c r="A215" s="927" t="s">
        <v>1414</v>
      </c>
      <c r="B215" s="561">
        <v>6</v>
      </c>
      <c r="C215" s="561">
        <v>18</v>
      </c>
      <c r="D215" s="561">
        <v>41.2</v>
      </c>
      <c r="E215" s="642">
        <v>1</v>
      </c>
      <c r="F215" s="561" t="s">
        <v>349</v>
      </c>
      <c r="G215" s="561" t="s">
        <v>177</v>
      </c>
      <c r="H215" s="561" t="s">
        <v>357</v>
      </c>
      <c r="I215" s="561" t="s">
        <v>454</v>
      </c>
      <c r="J215" s="561" t="s">
        <v>1406</v>
      </c>
      <c r="K215" s="561" t="s">
        <v>606</v>
      </c>
      <c r="L215" s="561" t="s">
        <v>1413</v>
      </c>
      <c r="M215" s="566">
        <v>5.77</v>
      </c>
      <c r="N215" s="561">
        <v>3.43</v>
      </c>
      <c r="O215" s="561">
        <v>0.57</v>
      </c>
      <c r="P215" s="561">
        <v>1.14</v>
      </c>
      <c r="Q215" s="561">
        <v>0.57</v>
      </c>
      <c r="R215" s="561">
        <v>0.05</v>
      </c>
      <c r="S215" s="561"/>
      <c r="T215" s="561">
        <v>0.01</v>
      </c>
      <c r="U215" s="561"/>
      <c r="V215" s="931"/>
      <c r="W215" s="2050"/>
      <c r="X215" s="2032">
        <f t="shared" si="11"/>
        <v>5.77</v>
      </c>
    </row>
    <row r="216" spans="1:24" ht="14.25">
      <c r="A216" s="927" t="s">
        <v>1415</v>
      </c>
      <c r="B216" s="561">
        <v>7</v>
      </c>
      <c r="C216" s="561">
        <v>41</v>
      </c>
      <c r="D216" s="561">
        <v>20.1</v>
      </c>
      <c r="E216" s="561">
        <v>0.7</v>
      </c>
      <c r="F216" s="561" t="s">
        <v>1405</v>
      </c>
      <c r="G216" s="561" t="s">
        <v>292</v>
      </c>
      <c r="H216" s="561" t="s">
        <v>357</v>
      </c>
      <c r="I216" s="561" t="s">
        <v>454</v>
      </c>
      <c r="J216" s="561" t="s">
        <v>1406</v>
      </c>
      <c r="K216" s="561" t="s">
        <v>608</v>
      </c>
      <c r="L216" s="561" t="s">
        <v>1416</v>
      </c>
      <c r="M216" s="566">
        <v>3.37</v>
      </c>
      <c r="N216" s="561">
        <v>0.66</v>
      </c>
      <c r="O216" s="561">
        <v>0.33</v>
      </c>
      <c r="P216" s="561">
        <v>2</v>
      </c>
      <c r="Q216" s="561">
        <v>0.33</v>
      </c>
      <c r="R216" s="561">
        <v>0.05</v>
      </c>
      <c r="S216" s="561"/>
      <c r="T216" s="561"/>
      <c r="U216" s="561"/>
      <c r="V216" s="931"/>
      <c r="W216" s="2050"/>
      <c r="X216" s="2032">
        <f t="shared" si="11"/>
        <v>3.37</v>
      </c>
    </row>
    <row r="217" spans="1:24" ht="14.25">
      <c r="A217" s="927" t="s">
        <v>1415</v>
      </c>
      <c r="B217" s="561">
        <v>8</v>
      </c>
      <c r="C217" s="561">
        <v>46</v>
      </c>
      <c r="D217" s="561">
        <v>20.4</v>
      </c>
      <c r="E217" s="561">
        <v>0.7</v>
      </c>
      <c r="F217" s="561" t="s">
        <v>1405</v>
      </c>
      <c r="G217" s="561" t="s">
        <v>292</v>
      </c>
      <c r="H217" s="561" t="s">
        <v>357</v>
      </c>
      <c r="I217" s="561" t="s">
        <v>454</v>
      </c>
      <c r="J217" s="561" t="s">
        <v>1406</v>
      </c>
      <c r="K217" s="561" t="s">
        <v>608</v>
      </c>
      <c r="L217" s="561" t="s">
        <v>1416</v>
      </c>
      <c r="M217" s="566">
        <v>3.37</v>
      </c>
      <c r="N217" s="561">
        <v>0.66</v>
      </c>
      <c r="O217" s="561">
        <v>0.33</v>
      </c>
      <c r="P217" s="561">
        <v>2</v>
      </c>
      <c r="Q217" s="561">
        <v>0.33</v>
      </c>
      <c r="R217" s="561">
        <v>0.05</v>
      </c>
      <c r="S217" s="561"/>
      <c r="T217" s="561"/>
      <c r="U217" s="561"/>
      <c r="V217" s="931"/>
      <c r="W217" s="2050"/>
      <c r="X217" s="2032">
        <f t="shared" si="11"/>
        <v>3.37</v>
      </c>
    </row>
    <row r="218" spans="1:24" ht="14.25">
      <c r="A218" s="927" t="s">
        <v>1415</v>
      </c>
      <c r="B218" s="561">
        <v>9</v>
      </c>
      <c r="C218" s="561">
        <v>46</v>
      </c>
      <c r="D218" s="561">
        <v>20.5</v>
      </c>
      <c r="E218" s="561">
        <v>0.9</v>
      </c>
      <c r="F218" s="561" t="s">
        <v>1405</v>
      </c>
      <c r="G218" s="561" t="s">
        <v>292</v>
      </c>
      <c r="H218" s="561" t="s">
        <v>357</v>
      </c>
      <c r="I218" s="561" t="s">
        <v>454</v>
      </c>
      <c r="J218" s="561" t="s">
        <v>1406</v>
      </c>
      <c r="K218" s="561" t="s">
        <v>608</v>
      </c>
      <c r="L218" s="561" t="s">
        <v>1417</v>
      </c>
      <c r="M218" s="598">
        <v>4.35</v>
      </c>
      <c r="N218" s="561">
        <v>0.86</v>
      </c>
      <c r="O218" s="561">
        <v>0.43</v>
      </c>
      <c r="P218" s="561">
        <v>2.57</v>
      </c>
      <c r="Q218" s="561">
        <v>0.43</v>
      </c>
      <c r="R218" s="561">
        <v>0.05</v>
      </c>
      <c r="S218" s="561"/>
      <c r="T218" s="561"/>
      <c r="U218" s="561">
        <v>0.01</v>
      </c>
      <c r="V218" s="931"/>
      <c r="W218" s="2050"/>
      <c r="X218" s="2032">
        <f t="shared" si="11"/>
        <v>4.35</v>
      </c>
    </row>
    <row r="219" spans="1:24" ht="15" thickBot="1">
      <c r="A219" s="928" t="s">
        <v>1415</v>
      </c>
      <c r="B219" s="929">
        <v>10</v>
      </c>
      <c r="C219" s="929">
        <v>70</v>
      </c>
      <c r="D219" s="929">
        <v>38.1</v>
      </c>
      <c r="E219" s="929">
        <v>0.9</v>
      </c>
      <c r="F219" s="929" t="s">
        <v>349</v>
      </c>
      <c r="G219" s="929" t="s">
        <v>298</v>
      </c>
      <c r="H219" s="929" t="s">
        <v>357</v>
      </c>
      <c r="I219" s="929" t="s">
        <v>454</v>
      </c>
      <c r="J219" s="929" t="s">
        <v>1406</v>
      </c>
      <c r="K219" s="929" t="s">
        <v>606</v>
      </c>
      <c r="L219" s="929" t="s">
        <v>1413</v>
      </c>
      <c r="M219" s="1927">
        <v>5.15</v>
      </c>
      <c r="N219" s="929">
        <v>3.08</v>
      </c>
      <c r="O219" s="929"/>
      <c r="P219" s="929">
        <v>1.03</v>
      </c>
      <c r="Q219" s="929">
        <v>0.51</v>
      </c>
      <c r="R219" s="929">
        <v>0.52</v>
      </c>
      <c r="S219" s="929"/>
      <c r="T219" s="929">
        <v>0.01</v>
      </c>
      <c r="U219" s="929"/>
      <c r="V219" s="1319"/>
      <c r="W219" s="2050"/>
      <c r="X219" s="2032">
        <f t="shared" si="11"/>
        <v>5.15</v>
      </c>
    </row>
    <row r="220" spans="1:24" ht="15" thickBot="1">
      <c r="A220" s="1904" t="s">
        <v>249</v>
      </c>
      <c r="B220" s="1905"/>
      <c r="C220" s="1905"/>
      <c r="D220" s="1905"/>
      <c r="E220" s="1905">
        <v>8.8</v>
      </c>
      <c r="F220" s="1905"/>
      <c r="G220" s="1905"/>
      <c r="H220" s="1905"/>
      <c r="I220" s="1905"/>
      <c r="J220" s="1905"/>
      <c r="K220" s="1905"/>
      <c r="L220" s="1905"/>
      <c r="M220" s="1908">
        <v>45.96</v>
      </c>
      <c r="N220" s="1905">
        <v>15.32</v>
      </c>
      <c r="O220" s="1905">
        <v>4.1</v>
      </c>
      <c r="P220" s="1905">
        <v>20.13</v>
      </c>
      <c r="Q220" s="1905">
        <v>4.51</v>
      </c>
      <c r="R220" s="1905">
        <v>1.82</v>
      </c>
      <c r="S220" s="1905">
        <v>0.03</v>
      </c>
      <c r="T220" s="1905">
        <v>0.04</v>
      </c>
      <c r="U220" s="1905">
        <v>0.01</v>
      </c>
      <c r="V220" s="1928"/>
      <c r="W220" s="2051"/>
      <c r="X220" s="2032">
        <f t="shared" si="11"/>
        <v>45.959999999999994</v>
      </c>
    </row>
    <row r="221" spans="1:24" ht="14.25">
      <c r="A221" s="2449" t="s">
        <v>825</v>
      </c>
      <c r="B221" s="2450"/>
      <c r="C221" s="2450"/>
      <c r="D221" s="2450"/>
      <c r="E221" s="2450"/>
      <c r="F221" s="2450"/>
      <c r="G221" s="2451"/>
      <c r="H221" s="1274"/>
      <c r="I221" s="1274"/>
      <c r="J221" s="1274"/>
      <c r="K221" s="1287"/>
      <c r="L221" s="1287"/>
      <c r="M221" s="1291"/>
      <c r="N221" s="1287"/>
      <c r="O221" s="1287"/>
      <c r="P221" s="1287"/>
      <c r="Q221" s="1287"/>
      <c r="R221" s="1287"/>
      <c r="S221" s="1287"/>
      <c r="T221" s="1287"/>
      <c r="U221" s="1287"/>
      <c r="V221" s="1293"/>
      <c r="W221" s="2052"/>
      <c r="X221" s="2032">
        <f t="shared" si="11"/>
        <v>0</v>
      </c>
    </row>
    <row r="222" spans="1:24" ht="14.25">
      <c r="A222" s="940" t="s">
        <v>1414</v>
      </c>
      <c r="B222" s="564">
        <v>1</v>
      </c>
      <c r="C222" s="564">
        <v>17</v>
      </c>
      <c r="D222" s="942" t="s">
        <v>848</v>
      </c>
      <c r="E222" s="564">
        <v>0.8</v>
      </c>
      <c r="F222" s="564" t="s">
        <v>349</v>
      </c>
      <c r="G222" s="564" t="s">
        <v>335</v>
      </c>
      <c r="H222" s="564" t="s">
        <v>357</v>
      </c>
      <c r="I222" s="566"/>
      <c r="J222" s="566"/>
      <c r="K222" s="564"/>
      <c r="L222" s="564"/>
      <c r="M222" s="598">
        <f>P222+Q222+R222</f>
        <v>0.3</v>
      </c>
      <c r="N222" s="564"/>
      <c r="O222" s="564"/>
      <c r="P222" s="564">
        <v>0.2</v>
      </c>
      <c r="Q222" s="564">
        <v>0.05</v>
      </c>
      <c r="R222" s="564">
        <v>0.05</v>
      </c>
      <c r="S222" s="564"/>
      <c r="T222" s="564"/>
      <c r="U222" s="564"/>
      <c r="V222" s="943"/>
      <c r="W222" s="2052"/>
      <c r="X222" s="2032">
        <f t="shared" si="11"/>
        <v>0.3</v>
      </c>
    </row>
    <row r="223" spans="1:24" ht="14.25">
      <c r="A223" s="940" t="s">
        <v>1415</v>
      </c>
      <c r="B223" s="564">
        <v>2</v>
      </c>
      <c r="C223" s="564">
        <v>50</v>
      </c>
      <c r="D223" s="564">
        <v>30.2</v>
      </c>
      <c r="E223" s="564">
        <v>0.7</v>
      </c>
      <c r="F223" s="564" t="s">
        <v>349</v>
      </c>
      <c r="G223" s="564" t="s">
        <v>298</v>
      </c>
      <c r="H223" s="564" t="s">
        <v>357</v>
      </c>
      <c r="I223" s="564"/>
      <c r="J223" s="564"/>
      <c r="K223" s="564"/>
      <c r="L223" s="564"/>
      <c r="M223" s="598">
        <f>P223+Q223+R223</f>
        <v>0.25</v>
      </c>
      <c r="N223" s="564"/>
      <c r="O223" s="564"/>
      <c r="P223" s="564">
        <v>0.2</v>
      </c>
      <c r="Q223" s="564">
        <v>0.05</v>
      </c>
      <c r="R223" s="564"/>
      <c r="S223" s="564"/>
      <c r="T223" s="564"/>
      <c r="U223" s="564"/>
      <c r="V223" s="943"/>
      <c r="W223" s="2052"/>
      <c r="X223" s="2032">
        <f t="shared" si="11"/>
        <v>0.25</v>
      </c>
    </row>
    <row r="224" spans="1:24" ht="14.25">
      <c r="A224" s="940" t="s">
        <v>1415</v>
      </c>
      <c r="B224" s="564">
        <v>3</v>
      </c>
      <c r="C224" s="564">
        <v>51</v>
      </c>
      <c r="D224" s="564">
        <v>4.3</v>
      </c>
      <c r="E224" s="565">
        <v>1</v>
      </c>
      <c r="F224" s="564" t="s">
        <v>349</v>
      </c>
      <c r="G224" s="564" t="s">
        <v>298</v>
      </c>
      <c r="H224" s="564" t="s">
        <v>357</v>
      </c>
      <c r="I224" s="564"/>
      <c r="J224" s="564"/>
      <c r="K224" s="564"/>
      <c r="L224" s="564"/>
      <c r="M224" s="598">
        <f>P224+Q224+R224</f>
        <v>0.25</v>
      </c>
      <c r="N224" s="564"/>
      <c r="O224" s="564"/>
      <c r="P224" s="564">
        <v>0.2</v>
      </c>
      <c r="Q224" s="564">
        <v>0.05</v>
      </c>
      <c r="R224" s="564"/>
      <c r="S224" s="564"/>
      <c r="T224" s="564"/>
      <c r="U224" s="564"/>
      <c r="V224" s="943"/>
      <c r="W224" s="2052"/>
      <c r="X224" s="2032">
        <f t="shared" si="11"/>
        <v>0.25</v>
      </c>
    </row>
    <row r="225" spans="1:24" ht="14.25">
      <c r="A225" s="940" t="s">
        <v>1415</v>
      </c>
      <c r="B225" s="564">
        <v>4</v>
      </c>
      <c r="C225" s="564">
        <v>59</v>
      </c>
      <c r="D225" s="564">
        <v>41</v>
      </c>
      <c r="E225" s="565">
        <v>1</v>
      </c>
      <c r="F225" s="564" t="s">
        <v>349</v>
      </c>
      <c r="G225" s="564" t="s">
        <v>298</v>
      </c>
      <c r="H225" s="564" t="s">
        <v>357</v>
      </c>
      <c r="I225" s="564"/>
      <c r="J225" s="564"/>
      <c r="K225" s="564"/>
      <c r="L225" s="564"/>
      <c r="M225" s="598">
        <f>P225+Q225+R225</f>
        <v>0.25</v>
      </c>
      <c r="N225" s="564"/>
      <c r="O225" s="564"/>
      <c r="P225" s="564">
        <v>0.2</v>
      </c>
      <c r="Q225" s="564">
        <v>0.05</v>
      </c>
      <c r="R225" s="564"/>
      <c r="S225" s="564"/>
      <c r="T225" s="564"/>
      <c r="U225" s="564"/>
      <c r="V225" s="943"/>
      <c r="W225" s="2052"/>
      <c r="X225" s="2032">
        <f t="shared" si="11"/>
        <v>0.25</v>
      </c>
    </row>
    <row r="226" spans="1:24" ht="15" thickBot="1">
      <c r="A226" s="940" t="s">
        <v>1415</v>
      </c>
      <c r="B226" s="564">
        <v>5</v>
      </c>
      <c r="C226" s="564">
        <v>59</v>
      </c>
      <c r="D226" s="942" t="s">
        <v>1418</v>
      </c>
      <c r="E226" s="565">
        <v>1</v>
      </c>
      <c r="F226" s="564" t="s">
        <v>349</v>
      </c>
      <c r="G226" s="564" t="s">
        <v>298</v>
      </c>
      <c r="H226" s="564" t="s">
        <v>357</v>
      </c>
      <c r="I226" s="564"/>
      <c r="J226" s="564"/>
      <c r="K226" s="564"/>
      <c r="L226" s="564"/>
      <c r="M226" s="598">
        <f>P226+Q226+R226</f>
        <v>0.25</v>
      </c>
      <c r="N226" s="564"/>
      <c r="O226" s="564"/>
      <c r="P226" s="564">
        <v>0.2</v>
      </c>
      <c r="Q226" s="564">
        <v>0.05</v>
      </c>
      <c r="R226" s="564"/>
      <c r="S226" s="564"/>
      <c r="T226" s="564"/>
      <c r="U226" s="564"/>
      <c r="V226" s="943"/>
      <c r="W226" s="2052"/>
      <c r="X226" s="2032">
        <f t="shared" si="11"/>
        <v>0.25</v>
      </c>
    </row>
    <row r="227" spans="1:24" ht="15" thickBot="1">
      <c r="A227" s="1904" t="s">
        <v>249</v>
      </c>
      <c r="B227" s="1905"/>
      <c r="C227" s="1905"/>
      <c r="D227" s="1905"/>
      <c r="E227" s="1905">
        <v>4.5</v>
      </c>
      <c r="F227" s="1905"/>
      <c r="G227" s="1905"/>
      <c r="H227" s="1905"/>
      <c r="I227" s="1905"/>
      <c r="J227" s="1905"/>
      <c r="K227" s="1905"/>
      <c r="L227" s="1905"/>
      <c r="M227" s="1908">
        <f>SUM(M222:M226)</f>
        <v>1.3</v>
      </c>
      <c r="N227" s="1905"/>
      <c r="O227" s="1905"/>
      <c r="P227" s="1906">
        <v>1</v>
      </c>
      <c r="Q227" s="1905">
        <v>0.25</v>
      </c>
      <c r="R227" s="1905">
        <v>0.05</v>
      </c>
      <c r="S227" s="1905"/>
      <c r="T227" s="1905"/>
      <c r="U227" s="1905"/>
      <c r="V227" s="1928"/>
      <c r="W227" s="1910"/>
      <c r="X227" s="1990"/>
    </row>
    <row r="228" spans="1:24" ht="15" thickBot="1">
      <c r="A228" s="1904" t="s">
        <v>611</v>
      </c>
      <c r="B228" s="2053"/>
      <c r="C228" s="2053"/>
      <c r="D228" s="2053"/>
      <c r="E228" s="2054">
        <f>E227+E220</f>
        <v>13.3</v>
      </c>
      <c r="F228" s="2053"/>
      <c r="G228" s="2053"/>
      <c r="H228" s="2053"/>
      <c r="I228" s="2053"/>
      <c r="J228" s="2053"/>
      <c r="K228" s="2053"/>
      <c r="L228" s="2053"/>
      <c r="M228" s="2054">
        <f aca="true" t="shared" si="12" ref="M228:U228">M227+M220</f>
        <v>47.26</v>
      </c>
      <c r="N228" s="2054">
        <f t="shared" si="12"/>
        <v>15.32</v>
      </c>
      <c r="O228" s="2054">
        <f t="shared" si="12"/>
        <v>4.1</v>
      </c>
      <c r="P228" s="2054">
        <f t="shared" si="12"/>
        <v>21.13</v>
      </c>
      <c r="Q228" s="2054">
        <f t="shared" si="12"/>
        <v>4.76</v>
      </c>
      <c r="R228" s="2054">
        <f t="shared" si="12"/>
        <v>1.87</v>
      </c>
      <c r="S228" s="2054">
        <f t="shared" si="12"/>
        <v>0.03</v>
      </c>
      <c r="T228" s="2054">
        <f t="shared" si="12"/>
        <v>0.04</v>
      </c>
      <c r="U228" s="2054">
        <f t="shared" si="12"/>
        <v>0.01</v>
      </c>
      <c r="V228" s="2054"/>
      <c r="W228" s="1910"/>
      <c r="X228" s="2032">
        <f>SUM(N228:W228)</f>
        <v>47.25999999999999</v>
      </c>
    </row>
    <row r="229" spans="1:24" ht="14.25">
      <c r="A229" s="1910"/>
      <c r="B229" s="1910"/>
      <c r="C229" s="1910"/>
      <c r="D229" s="1910"/>
      <c r="E229" s="1910"/>
      <c r="F229" s="1910"/>
      <c r="G229" s="1910"/>
      <c r="H229" s="1910"/>
      <c r="I229" s="1910"/>
      <c r="J229" s="1910"/>
      <c r="K229" s="1910"/>
      <c r="L229" s="1910"/>
      <c r="M229" s="1910"/>
      <c r="N229" s="1910"/>
      <c r="O229" s="1910"/>
      <c r="P229" s="1910"/>
      <c r="Q229" s="1910"/>
      <c r="R229" s="1910"/>
      <c r="S229" s="1910"/>
      <c r="T229" s="1910"/>
      <c r="U229" s="1910"/>
      <c r="V229" s="1910"/>
      <c r="W229" s="1910"/>
      <c r="X229" s="2032"/>
    </row>
    <row r="230" spans="1:24" ht="15" thickBot="1">
      <c r="A230" s="1959"/>
      <c r="B230" s="1961"/>
      <c r="C230" s="1961"/>
      <c r="D230" s="1965"/>
      <c r="E230" s="1966"/>
      <c r="F230" s="1960"/>
      <c r="G230" s="1960"/>
      <c r="H230" s="1960"/>
      <c r="I230" s="1961"/>
      <c r="J230" s="1961"/>
      <c r="K230" s="1960"/>
      <c r="L230" s="1960"/>
      <c r="M230" s="1962"/>
      <c r="N230" s="1962"/>
      <c r="O230" s="1962"/>
      <c r="P230" s="1962"/>
      <c r="Q230" s="1962"/>
      <c r="R230" s="1962"/>
      <c r="S230" s="1962"/>
      <c r="T230" s="1963"/>
      <c r="U230" s="1963"/>
      <c r="V230" s="1964"/>
      <c r="W230" s="1990"/>
      <c r="X230" s="1990"/>
    </row>
    <row r="231" spans="1:24" ht="14.25">
      <c r="A231" s="1967" t="s">
        <v>421</v>
      </c>
      <c r="B231" s="1968" t="s">
        <v>226</v>
      </c>
      <c r="C231" s="1968" t="s">
        <v>492</v>
      </c>
      <c r="D231" s="1968" t="s">
        <v>493</v>
      </c>
      <c r="E231" s="1968" t="s">
        <v>494</v>
      </c>
      <c r="F231" s="1968" t="s">
        <v>495</v>
      </c>
      <c r="G231" s="1968" t="s">
        <v>496</v>
      </c>
      <c r="H231" s="1968" t="s">
        <v>230</v>
      </c>
      <c r="I231" s="1969" t="s">
        <v>497</v>
      </c>
      <c r="J231" s="1970"/>
      <c r="K231" s="1968" t="s">
        <v>231</v>
      </c>
      <c r="L231" s="1968"/>
      <c r="M231" s="1971" t="s">
        <v>498</v>
      </c>
      <c r="N231" s="1972"/>
      <c r="O231" s="1972"/>
      <c r="P231" s="1972"/>
      <c r="Q231" s="1972"/>
      <c r="R231" s="1972"/>
      <c r="S231" s="1972"/>
      <c r="T231" s="1972"/>
      <c r="U231" s="1972"/>
      <c r="V231" s="2055"/>
      <c r="W231" s="2056" t="s">
        <v>499</v>
      </c>
      <c r="X231" s="1990"/>
    </row>
    <row r="232" spans="1:24" ht="14.25">
      <c r="A232" s="1974" t="s">
        <v>500</v>
      </c>
      <c r="B232" s="1882" t="s">
        <v>477</v>
      </c>
      <c r="C232" s="1882" t="s">
        <v>478</v>
      </c>
      <c r="D232" s="1882" t="s">
        <v>479</v>
      </c>
      <c r="E232" s="1882" t="s">
        <v>501</v>
      </c>
      <c r="F232" s="1882" t="s">
        <v>502</v>
      </c>
      <c r="G232" s="1882" t="s">
        <v>503</v>
      </c>
      <c r="H232" s="1882" t="s">
        <v>238</v>
      </c>
      <c r="I232" s="1881" t="s">
        <v>239</v>
      </c>
      <c r="J232" s="1881" t="s">
        <v>504</v>
      </c>
      <c r="K232" s="1882" t="s">
        <v>437</v>
      </c>
      <c r="L232" s="1882" t="s">
        <v>505</v>
      </c>
      <c r="M232" s="1975" t="s">
        <v>585</v>
      </c>
      <c r="N232" s="1981"/>
      <c r="O232" s="1981"/>
      <c r="P232" s="1981"/>
      <c r="Q232" s="1981"/>
      <c r="R232" s="1981"/>
      <c r="S232" s="1981"/>
      <c r="T232" s="1981"/>
      <c r="U232" s="1981"/>
      <c r="V232" s="2057"/>
      <c r="W232" s="2047" t="s">
        <v>586</v>
      </c>
      <c r="X232" s="1990"/>
    </row>
    <row r="233" spans="1:24" ht="14.25">
      <c r="A233" s="1974" t="s">
        <v>587</v>
      </c>
      <c r="B233" s="1882" t="s">
        <v>484</v>
      </c>
      <c r="C233" s="1882"/>
      <c r="D233" s="1882"/>
      <c r="E233" s="1882" t="s">
        <v>588</v>
      </c>
      <c r="F233" s="1882"/>
      <c r="G233" s="1882" t="s">
        <v>589</v>
      </c>
      <c r="H233" s="1882" t="s">
        <v>245</v>
      </c>
      <c r="I233" s="1882" t="s">
        <v>444</v>
      </c>
      <c r="J233" s="1882" t="s">
        <v>590</v>
      </c>
      <c r="K233" s="1882"/>
      <c r="L233" s="1882" t="s">
        <v>591</v>
      </c>
      <c r="M233" s="1977" t="s">
        <v>592</v>
      </c>
      <c r="N233" s="1978" t="s">
        <v>593</v>
      </c>
      <c r="O233" s="1979"/>
      <c r="P233" s="1979"/>
      <c r="Q233" s="1979"/>
      <c r="R233" s="1979"/>
      <c r="S233" s="1979"/>
      <c r="T233" s="1979"/>
      <c r="U233" s="1979"/>
      <c r="V233" s="1980"/>
      <c r="W233" s="2047"/>
      <c r="X233" s="1990"/>
    </row>
    <row r="234" spans="1:24" ht="14.25">
      <c r="A234" s="1974" t="s">
        <v>594</v>
      </c>
      <c r="B234" s="1882"/>
      <c r="C234" s="1882"/>
      <c r="D234" s="1882"/>
      <c r="E234" s="1882"/>
      <c r="F234" s="1882"/>
      <c r="G234" s="1882" t="s">
        <v>595</v>
      </c>
      <c r="H234" s="1882" t="s">
        <v>596</v>
      </c>
      <c r="I234" s="1882" t="s">
        <v>254</v>
      </c>
      <c r="J234" s="1882" t="s">
        <v>503</v>
      </c>
      <c r="K234" s="1882"/>
      <c r="L234" s="1882"/>
      <c r="M234" s="1977" t="s">
        <v>597</v>
      </c>
      <c r="N234" s="1978" t="s">
        <v>598</v>
      </c>
      <c r="O234" s="1979"/>
      <c r="P234" s="1979"/>
      <c r="Q234" s="1979"/>
      <c r="R234" s="1979"/>
      <c r="S234" s="1979"/>
      <c r="T234" s="1979"/>
      <c r="U234" s="1979"/>
      <c r="V234" s="1980"/>
      <c r="W234" s="2047"/>
      <c r="X234" s="1990"/>
    </row>
    <row r="235" spans="1:24" ht="14.25">
      <c r="A235" s="1974" t="s">
        <v>599</v>
      </c>
      <c r="B235" s="1882"/>
      <c r="C235" s="1882"/>
      <c r="D235" s="1882"/>
      <c r="E235" s="1882"/>
      <c r="F235" s="1882"/>
      <c r="G235" s="1882" t="s">
        <v>600</v>
      </c>
      <c r="H235" s="1882"/>
      <c r="I235" s="1882"/>
      <c r="J235" s="1882" t="s">
        <v>601</v>
      </c>
      <c r="K235" s="1882"/>
      <c r="L235" s="1882"/>
      <c r="M235" s="1982" t="s">
        <v>602</v>
      </c>
      <c r="N235" s="1949" t="s">
        <v>289</v>
      </c>
      <c r="O235" s="1949" t="s">
        <v>168</v>
      </c>
      <c r="P235" s="1949" t="s">
        <v>182</v>
      </c>
      <c r="Q235" s="1949" t="s">
        <v>617</v>
      </c>
      <c r="R235" s="1949" t="s">
        <v>612</v>
      </c>
      <c r="S235" s="2058" t="s">
        <v>613</v>
      </c>
      <c r="T235" s="1949" t="s">
        <v>614</v>
      </c>
      <c r="U235" s="2059" t="s">
        <v>202</v>
      </c>
      <c r="V235" s="2059" t="s">
        <v>291</v>
      </c>
      <c r="W235" s="2060"/>
      <c r="X235" s="1990"/>
    </row>
    <row r="236" spans="1:24" ht="14.25">
      <c r="A236" s="1983"/>
      <c r="B236" s="560"/>
      <c r="C236" s="560"/>
      <c r="D236" s="560"/>
      <c r="E236" s="560"/>
      <c r="F236" s="560"/>
      <c r="G236" s="560" t="s">
        <v>603</v>
      </c>
      <c r="H236" s="560"/>
      <c r="I236" s="560"/>
      <c r="J236" s="560" t="s">
        <v>255</v>
      </c>
      <c r="K236" s="560"/>
      <c r="L236" s="560"/>
      <c r="M236" s="1984"/>
      <c r="N236" s="560"/>
      <c r="O236" s="560"/>
      <c r="P236" s="560"/>
      <c r="Q236" s="560"/>
      <c r="R236" s="560"/>
      <c r="S236" s="1986"/>
      <c r="T236" s="560"/>
      <c r="U236" s="2061"/>
      <c r="V236" s="2061"/>
      <c r="W236" s="2062"/>
      <c r="X236" s="1990"/>
    </row>
    <row r="237" spans="1:24" ht="14.25">
      <c r="A237" s="1994">
        <v>1</v>
      </c>
      <c r="B237" s="559">
        <v>2</v>
      </c>
      <c r="C237" s="559">
        <v>3</v>
      </c>
      <c r="D237" s="559">
        <v>4</v>
      </c>
      <c r="E237" s="559">
        <v>5</v>
      </c>
      <c r="F237" s="559">
        <v>6</v>
      </c>
      <c r="G237" s="559">
        <v>7</v>
      </c>
      <c r="H237" s="559">
        <v>8</v>
      </c>
      <c r="I237" s="559">
        <v>9</v>
      </c>
      <c r="J237" s="559">
        <v>10</v>
      </c>
      <c r="K237" s="559">
        <v>11</v>
      </c>
      <c r="L237" s="560">
        <v>12</v>
      </c>
      <c r="M237" s="559">
        <v>13</v>
      </c>
      <c r="N237" s="559">
        <v>14</v>
      </c>
      <c r="O237" s="559">
        <v>15</v>
      </c>
      <c r="P237" s="559">
        <v>16</v>
      </c>
      <c r="Q237" s="559">
        <v>17</v>
      </c>
      <c r="R237" s="559">
        <v>18</v>
      </c>
      <c r="S237" s="560">
        <v>19</v>
      </c>
      <c r="T237" s="559">
        <v>21</v>
      </c>
      <c r="U237" s="559">
        <v>22</v>
      </c>
      <c r="V237" s="559">
        <v>23</v>
      </c>
      <c r="W237" s="1988">
        <v>24</v>
      </c>
      <c r="X237" s="1990"/>
    </row>
    <row r="238" spans="1:24" ht="14.25">
      <c r="A238" s="2044"/>
      <c r="B238" s="2045"/>
      <c r="C238" s="2045"/>
      <c r="D238" s="2045"/>
      <c r="E238" s="2045"/>
      <c r="F238" s="2045"/>
      <c r="G238" s="2045"/>
      <c r="H238" s="2045" t="s">
        <v>620</v>
      </c>
      <c r="I238" s="2045"/>
      <c r="J238" s="2045"/>
      <c r="K238" s="2045"/>
      <c r="L238" s="2045"/>
      <c r="M238" s="2045"/>
      <c r="N238" s="2045"/>
      <c r="O238" s="2045"/>
      <c r="P238" s="2045"/>
      <c r="Q238" s="2045"/>
      <c r="R238" s="2045"/>
      <c r="S238" s="2045"/>
      <c r="T238" s="2045"/>
      <c r="U238" s="2045"/>
      <c r="V238" s="2063"/>
      <c r="W238" s="2064"/>
      <c r="X238" s="1990"/>
    </row>
    <row r="239" spans="1:24" ht="14.25">
      <c r="A239" s="940" t="s">
        <v>621</v>
      </c>
      <c r="B239" s="564">
        <v>1</v>
      </c>
      <c r="C239" s="564">
        <v>4</v>
      </c>
      <c r="D239" s="564">
        <v>19.3</v>
      </c>
      <c r="E239" s="565">
        <v>0.9</v>
      </c>
      <c r="F239" s="561" t="s">
        <v>604</v>
      </c>
      <c r="G239" s="561" t="s">
        <v>292</v>
      </c>
      <c r="H239" s="564" t="s">
        <v>357</v>
      </c>
      <c r="I239" s="564" t="s">
        <v>454</v>
      </c>
      <c r="J239" s="564" t="s">
        <v>455</v>
      </c>
      <c r="K239" s="561" t="s">
        <v>606</v>
      </c>
      <c r="L239" s="1275" t="s">
        <v>1419</v>
      </c>
      <c r="M239" s="564">
        <v>5.37</v>
      </c>
      <c r="N239" s="564">
        <v>3.09</v>
      </c>
      <c r="O239" s="564">
        <v>1.03</v>
      </c>
      <c r="P239" s="564">
        <v>0.51</v>
      </c>
      <c r="Q239" s="564">
        <v>0.6</v>
      </c>
      <c r="R239" s="564">
        <v>0.05</v>
      </c>
      <c r="S239" s="564"/>
      <c r="T239" s="564"/>
      <c r="U239" s="564">
        <v>0.09</v>
      </c>
      <c r="V239" s="564"/>
      <c r="W239" s="943"/>
      <c r="X239" s="1990"/>
    </row>
    <row r="240" spans="1:24" ht="14.25">
      <c r="A240" s="940" t="s">
        <v>621</v>
      </c>
      <c r="B240" s="564">
        <v>2</v>
      </c>
      <c r="C240" s="564">
        <v>7</v>
      </c>
      <c r="D240" s="941">
        <v>13.1</v>
      </c>
      <c r="E240" s="565">
        <v>1</v>
      </c>
      <c r="F240" s="561" t="s">
        <v>604</v>
      </c>
      <c r="G240" s="561" t="s">
        <v>292</v>
      </c>
      <c r="H240" s="564" t="s">
        <v>357</v>
      </c>
      <c r="I240" s="564" t="s">
        <v>454</v>
      </c>
      <c r="J240" s="564" t="s">
        <v>455</v>
      </c>
      <c r="K240" s="561" t="s">
        <v>606</v>
      </c>
      <c r="L240" s="1275" t="s">
        <v>1420</v>
      </c>
      <c r="M240" s="941">
        <v>5.96</v>
      </c>
      <c r="N240" s="564">
        <v>2.85</v>
      </c>
      <c r="O240" s="564">
        <v>2.28</v>
      </c>
      <c r="P240" s="564">
        <v>0.05</v>
      </c>
      <c r="Q240" s="564">
        <v>0.68</v>
      </c>
      <c r="R240" s="564"/>
      <c r="S240" s="564">
        <v>0.05</v>
      </c>
      <c r="T240" s="564"/>
      <c r="U240" s="564">
        <v>0.05</v>
      </c>
      <c r="V240" s="564"/>
      <c r="W240" s="943"/>
      <c r="X240" s="1990"/>
    </row>
    <row r="241" spans="1:24" ht="14.25">
      <c r="A241" s="940" t="s">
        <v>621</v>
      </c>
      <c r="B241" s="564">
        <v>3</v>
      </c>
      <c r="C241" s="564">
        <v>7</v>
      </c>
      <c r="D241" s="564">
        <v>13.11</v>
      </c>
      <c r="E241" s="565">
        <v>0.4</v>
      </c>
      <c r="F241" s="561" t="s">
        <v>604</v>
      </c>
      <c r="G241" s="561" t="s">
        <v>292</v>
      </c>
      <c r="H241" s="564" t="s">
        <v>357</v>
      </c>
      <c r="I241" s="564" t="s">
        <v>454</v>
      </c>
      <c r="J241" s="564" t="s">
        <v>455</v>
      </c>
      <c r="K241" s="561" t="s">
        <v>606</v>
      </c>
      <c r="L241" s="1275" t="s">
        <v>1420</v>
      </c>
      <c r="M241" s="564">
        <v>2.45</v>
      </c>
      <c r="N241" s="941">
        <v>1.14</v>
      </c>
      <c r="O241" s="564">
        <v>0.91</v>
      </c>
      <c r="P241" s="564">
        <v>0.04</v>
      </c>
      <c r="Q241" s="564">
        <v>0.28</v>
      </c>
      <c r="R241" s="564"/>
      <c r="S241" s="564">
        <v>0.04</v>
      </c>
      <c r="T241" s="564"/>
      <c r="U241" s="564">
        <v>0.04</v>
      </c>
      <c r="V241" s="564"/>
      <c r="W241" s="943"/>
      <c r="X241" s="1990"/>
    </row>
    <row r="242" spans="1:24" ht="14.25">
      <c r="A242" s="940" t="s">
        <v>621</v>
      </c>
      <c r="B242" s="564">
        <v>4</v>
      </c>
      <c r="C242" s="564">
        <v>7</v>
      </c>
      <c r="D242" s="564">
        <v>13.12</v>
      </c>
      <c r="E242" s="564">
        <v>0.6</v>
      </c>
      <c r="F242" s="561" t="s">
        <v>604</v>
      </c>
      <c r="G242" s="561" t="s">
        <v>292</v>
      </c>
      <c r="H242" s="564" t="s">
        <v>357</v>
      </c>
      <c r="I242" s="564" t="s">
        <v>454</v>
      </c>
      <c r="J242" s="564" t="s">
        <v>455</v>
      </c>
      <c r="K242" s="561" t="s">
        <v>606</v>
      </c>
      <c r="L242" s="1275" t="s">
        <v>1420</v>
      </c>
      <c r="M242" s="941">
        <v>3.66</v>
      </c>
      <c r="N242" s="941">
        <v>1.71</v>
      </c>
      <c r="O242" s="941">
        <v>1.37</v>
      </c>
      <c r="P242" s="564">
        <v>0.06</v>
      </c>
      <c r="Q242" s="564">
        <v>0.4</v>
      </c>
      <c r="R242" s="564"/>
      <c r="S242" s="941">
        <v>0.06</v>
      </c>
      <c r="T242" s="564"/>
      <c r="U242" s="564">
        <v>0.06</v>
      </c>
      <c r="V242" s="564"/>
      <c r="W242" s="943"/>
      <c r="X242" s="1990"/>
    </row>
    <row r="243" spans="1:24" ht="14.25">
      <c r="A243" s="940" t="s">
        <v>621</v>
      </c>
      <c r="B243" s="564">
        <v>5</v>
      </c>
      <c r="C243" s="564">
        <v>9</v>
      </c>
      <c r="D243" s="564">
        <v>16.4</v>
      </c>
      <c r="E243" s="564">
        <v>0.9</v>
      </c>
      <c r="F243" s="561" t="s">
        <v>604</v>
      </c>
      <c r="G243" s="561" t="s">
        <v>292</v>
      </c>
      <c r="H243" s="564" t="s">
        <v>357</v>
      </c>
      <c r="I243" s="564" t="s">
        <v>454</v>
      </c>
      <c r="J243" s="561" t="s">
        <v>455</v>
      </c>
      <c r="K243" s="561" t="s">
        <v>606</v>
      </c>
      <c r="L243" s="1275" t="s">
        <v>1421</v>
      </c>
      <c r="M243" s="941">
        <v>5.33</v>
      </c>
      <c r="N243" s="941">
        <v>3.08</v>
      </c>
      <c r="O243" s="941">
        <v>1.54</v>
      </c>
      <c r="P243" s="564"/>
      <c r="Q243" s="564">
        <v>0.62</v>
      </c>
      <c r="R243" s="564"/>
      <c r="S243" s="941">
        <v>0.09</v>
      </c>
      <c r="T243" s="564"/>
      <c r="U243" s="564"/>
      <c r="V243" s="564"/>
      <c r="W243" s="943"/>
      <c r="X243" s="1990"/>
    </row>
    <row r="244" spans="1:24" ht="14.25">
      <c r="A244" s="940" t="s">
        <v>1422</v>
      </c>
      <c r="B244" s="564">
        <v>6</v>
      </c>
      <c r="C244" s="564">
        <v>23</v>
      </c>
      <c r="D244" s="564">
        <v>19.1</v>
      </c>
      <c r="E244" s="564">
        <v>0.9</v>
      </c>
      <c r="F244" s="561" t="s">
        <v>604</v>
      </c>
      <c r="G244" s="561" t="s">
        <v>298</v>
      </c>
      <c r="H244" s="564" t="s">
        <v>357</v>
      </c>
      <c r="I244" s="564" t="s">
        <v>454</v>
      </c>
      <c r="J244" s="564" t="s">
        <v>455</v>
      </c>
      <c r="K244" s="561" t="s">
        <v>606</v>
      </c>
      <c r="L244" s="561" t="s">
        <v>1423</v>
      </c>
      <c r="M244" s="564">
        <v>5.29</v>
      </c>
      <c r="N244" s="564">
        <v>3.08</v>
      </c>
      <c r="O244" s="564">
        <v>1.04</v>
      </c>
      <c r="P244" s="564">
        <v>0.51</v>
      </c>
      <c r="Q244" s="564">
        <v>0.61</v>
      </c>
      <c r="R244" s="564"/>
      <c r="S244" s="564">
        <v>0.05</v>
      </c>
      <c r="T244" s="564"/>
      <c r="U244" s="564"/>
      <c r="V244" s="564"/>
      <c r="W244" s="943"/>
      <c r="X244" s="1990"/>
    </row>
    <row r="245" spans="1:24" ht="14.25">
      <c r="A245" s="940" t="s">
        <v>1424</v>
      </c>
      <c r="B245" s="564">
        <v>7</v>
      </c>
      <c r="C245" s="564">
        <v>32</v>
      </c>
      <c r="D245" s="564">
        <v>10.1</v>
      </c>
      <c r="E245" s="565">
        <v>1</v>
      </c>
      <c r="F245" s="561" t="s">
        <v>789</v>
      </c>
      <c r="G245" s="561" t="s">
        <v>292</v>
      </c>
      <c r="H245" s="564" t="s">
        <v>357</v>
      </c>
      <c r="I245" s="564" t="s">
        <v>454</v>
      </c>
      <c r="J245" s="564" t="s">
        <v>455</v>
      </c>
      <c r="K245" s="561" t="s">
        <v>608</v>
      </c>
      <c r="L245" s="1275" t="s">
        <v>1425</v>
      </c>
      <c r="M245" s="564">
        <v>4.93</v>
      </c>
      <c r="N245" s="564">
        <v>0.95</v>
      </c>
      <c r="O245" s="564">
        <v>2.87</v>
      </c>
      <c r="P245" s="564">
        <v>0.48</v>
      </c>
      <c r="Q245" s="564">
        <v>0.58</v>
      </c>
      <c r="R245" s="564">
        <v>0.05</v>
      </c>
      <c r="S245" s="564"/>
      <c r="T245" s="564"/>
      <c r="U245" s="564"/>
      <c r="V245" s="564"/>
      <c r="W245" s="943"/>
      <c r="X245" s="1990"/>
    </row>
    <row r="246" spans="1:24" ht="14.25">
      <c r="A246" s="940" t="s">
        <v>1424</v>
      </c>
      <c r="B246" s="564">
        <v>8</v>
      </c>
      <c r="C246" s="564">
        <v>35</v>
      </c>
      <c r="D246" s="564">
        <v>2.5</v>
      </c>
      <c r="E246" s="564">
        <v>0.9</v>
      </c>
      <c r="F246" s="561" t="s">
        <v>604</v>
      </c>
      <c r="G246" s="561" t="s">
        <v>292</v>
      </c>
      <c r="H246" s="564" t="s">
        <v>357</v>
      </c>
      <c r="I246" s="564" t="s">
        <v>454</v>
      </c>
      <c r="J246" s="564" t="s">
        <v>455</v>
      </c>
      <c r="K246" s="561" t="s">
        <v>606</v>
      </c>
      <c r="L246" s="561" t="s">
        <v>1426</v>
      </c>
      <c r="M246" s="941">
        <v>5.28</v>
      </c>
      <c r="N246" s="941">
        <v>3.08</v>
      </c>
      <c r="O246" s="941">
        <v>1.54</v>
      </c>
      <c r="P246" s="564"/>
      <c r="Q246" s="564">
        <v>0.62</v>
      </c>
      <c r="R246" s="564"/>
      <c r="S246" s="941">
        <v>0.04</v>
      </c>
      <c r="T246" s="564"/>
      <c r="U246" s="564"/>
      <c r="V246" s="564"/>
      <c r="W246" s="943"/>
      <c r="X246" s="1990"/>
    </row>
    <row r="247" spans="1:24" ht="14.25">
      <c r="A247" s="940" t="s">
        <v>1427</v>
      </c>
      <c r="B247" s="564">
        <v>9</v>
      </c>
      <c r="C247" s="564">
        <v>82</v>
      </c>
      <c r="D247" s="564">
        <v>2.1</v>
      </c>
      <c r="E247" s="565">
        <v>1</v>
      </c>
      <c r="F247" s="561" t="s">
        <v>604</v>
      </c>
      <c r="G247" s="561" t="s">
        <v>298</v>
      </c>
      <c r="H247" s="564" t="s">
        <v>357</v>
      </c>
      <c r="I247" s="564" t="s">
        <v>454</v>
      </c>
      <c r="J247" s="564" t="s">
        <v>455</v>
      </c>
      <c r="K247" s="561" t="s">
        <v>606</v>
      </c>
      <c r="L247" s="1275" t="s">
        <v>1428</v>
      </c>
      <c r="M247" s="941">
        <v>5.91</v>
      </c>
      <c r="N247" s="941">
        <v>3.43</v>
      </c>
      <c r="O247" s="941">
        <v>1.71</v>
      </c>
      <c r="P247" s="564">
        <v>0.57</v>
      </c>
      <c r="Q247" s="564">
        <v>0.1</v>
      </c>
      <c r="R247" s="564"/>
      <c r="S247" s="941"/>
      <c r="T247" s="941">
        <v>0.1</v>
      </c>
      <c r="U247" s="564"/>
      <c r="V247" s="564"/>
      <c r="W247" s="943"/>
      <c r="X247" s="1990"/>
    </row>
    <row r="248" spans="1:24" ht="14.25">
      <c r="A248" s="1320" t="s">
        <v>1427</v>
      </c>
      <c r="B248" s="939">
        <v>10</v>
      </c>
      <c r="C248" s="939">
        <v>83</v>
      </c>
      <c r="D248" s="939">
        <v>2.1</v>
      </c>
      <c r="E248" s="1289">
        <v>0.6</v>
      </c>
      <c r="F248" s="929" t="s">
        <v>604</v>
      </c>
      <c r="G248" s="929" t="s">
        <v>292</v>
      </c>
      <c r="H248" s="939" t="s">
        <v>357</v>
      </c>
      <c r="I248" s="939" t="s">
        <v>454</v>
      </c>
      <c r="J248" s="939" t="s">
        <v>455</v>
      </c>
      <c r="K248" s="929" t="s">
        <v>606</v>
      </c>
      <c r="L248" s="1284" t="s">
        <v>1428</v>
      </c>
      <c r="M248" s="950">
        <v>3.55</v>
      </c>
      <c r="N248" s="950">
        <v>2.06</v>
      </c>
      <c r="O248" s="939">
        <v>1.03</v>
      </c>
      <c r="P248" s="939">
        <v>0.34</v>
      </c>
      <c r="Q248" s="939">
        <v>0.06</v>
      </c>
      <c r="R248" s="939"/>
      <c r="S248" s="939"/>
      <c r="T248" s="939">
        <v>0.06</v>
      </c>
      <c r="U248" s="939"/>
      <c r="V248" s="939"/>
      <c r="W248" s="1286"/>
      <c r="X248" s="1990"/>
    </row>
    <row r="249" spans="1:24" ht="14.25">
      <c r="A249" s="927" t="s">
        <v>1429</v>
      </c>
      <c r="B249" s="564">
        <v>11</v>
      </c>
      <c r="C249" s="561">
        <v>41</v>
      </c>
      <c r="D249" s="561">
        <v>4.2</v>
      </c>
      <c r="E249" s="642">
        <v>1</v>
      </c>
      <c r="F249" s="561" t="s">
        <v>1012</v>
      </c>
      <c r="G249" s="561" t="s">
        <v>304</v>
      </c>
      <c r="H249" s="564" t="s">
        <v>357</v>
      </c>
      <c r="I249" s="939" t="s">
        <v>454</v>
      </c>
      <c r="J249" s="939" t="s">
        <v>455</v>
      </c>
      <c r="K249" s="929" t="s">
        <v>44</v>
      </c>
      <c r="L249" s="561" t="s">
        <v>2009</v>
      </c>
      <c r="M249" s="564">
        <v>3.63</v>
      </c>
      <c r="N249" s="564"/>
      <c r="O249" s="564">
        <v>0.2</v>
      </c>
      <c r="P249" s="564"/>
      <c r="Q249" s="564">
        <v>0.1</v>
      </c>
      <c r="R249" s="564"/>
      <c r="S249" s="564"/>
      <c r="T249" s="564"/>
      <c r="U249" s="564"/>
      <c r="V249" s="564">
        <v>3.33</v>
      </c>
      <c r="W249" s="1926"/>
      <c r="X249" s="1990"/>
    </row>
    <row r="250" spans="1:24" ht="14.25">
      <c r="A250" s="927" t="s">
        <v>1014</v>
      </c>
      <c r="B250" s="564">
        <v>12</v>
      </c>
      <c r="C250" s="561">
        <v>48</v>
      </c>
      <c r="D250" s="561">
        <v>42.2</v>
      </c>
      <c r="E250" s="561">
        <v>0.4</v>
      </c>
      <c r="F250" s="561" t="s">
        <v>1012</v>
      </c>
      <c r="G250" s="561" t="s">
        <v>304</v>
      </c>
      <c r="H250" s="564" t="s">
        <v>357</v>
      </c>
      <c r="I250" s="939" t="s">
        <v>454</v>
      </c>
      <c r="J250" s="939" t="s">
        <v>455</v>
      </c>
      <c r="K250" s="929" t="s">
        <v>44</v>
      </c>
      <c r="L250" s="561" t="s">
        <v>2009</v>
      </c>
      <c r="M250" s="564">
        <v>1.48</v>
      </c>
      <c r="N250" s="564"/>
      <c r="O250" s="564">
        <v>0.1</v>
      </c>
      <c r="P250" s="564"/>
      <c r="Q250" s="564">
        <v>0.05</v>
      </c>
      <c r="R250" s="564"/>
      <c r="S250" s="564"/>
      <c r="T250" s="564"/>
      <c r="U250" s="564"/>
      <c r="V250" s="564">
        <v>1.33</v>
      </c>
      <c r="W250" s="1926"/>
      <c r="X250" s="1990"/>
    </row>
    <row r="251" spans="1:24" ht="15" thickBot="1">
      <c r="A251" s="927" t="s">
        <v>1014</v>
      </c>
      <c r="B251" s="564">
        <v>13</v>
      </c>
      <c r="C251" s="561">
        <v>55</v>
      </c>
      <c r="D251" s="561">
        <v>24.2</v>
      </c>
      <c r="E251" s="642">
        <v>1</v>
      </c>
      <c r="F251" s="561" t="s">
        <v>610</v>
      </c>
      <c r="G251" s="561" t="s">
        <v>304</v>
      </c>
      <c r="H251" s="564" t="s">
        <v>357</v>
      </c>
      <c r="I251" s="939" t="s">
        <v>454</v>
      </c>
      <c r="J251" s="939" t="s">
        <v>455</v>
      </c>
      <c r="K251" s="929" t="s">
        <v>44</v>
      </c>
      <c r="L251" s="561" t="s">
        <v>2009</v>
      </c>
      <c r="M251" s="564">
        <v>3.63</v>
      </c>
      <c r="N251" s="564"/>
      <c r="O251" s="564">
        <v>0.2</v>
      </c>
      <c r="P251" s="564"/>
      <c r="Q251" s="564">
        <v>0.1</v>
      </c>
      <c r="R251" s="564"/>
      <c r="S251" s="564"/>
      <c r="T251" s="564"/>
      <c r="U251" s="564"/>
      <c r="V251" s="1899">
        <v>3.33</v>
      </c>
      <c r="W251" s="1926"/>
      <c r="X251" s="1990"/>
    </row>
    <row r="252" spans="1:24" ht="15" thickBot="1">
      <c r="A252" s="1904" t="s">
        <v>249</v>
      </c>
      <c r="B252" s="2065"/>
      <c r="C252" s="2065"/>
      <c r="D252" s="2065"/>
      <c r="E252" s="1906">
        <f>SUM(E239:E251)</f>
        <v>10.600000000000001</v>
      </c>
      <c r="F252" s="2065"/>
      <c r="G252" s="2065"/>
      <c r="H252" s="2065"/>
      <c r="I252" s="2065"/>
      <c r="J252" s="2065"/>
      <c r="K252" s="2065"/>
      <c r="L252" s="1907"/>
      <c r="M252" s="1908">
        <f aca="true" t="shared" si="13" ref="M252:V252">SUM(M239:M251)</f>
        <v>56.470000000000006</v>
      </c>
      <c r="N252" s="1908">
        <f t="shared" si="13"/>
        <v>24.469999999999995</v>
      </c>
      <c r="O252" s="1908">
        <f t="shared" si="13"/>
        <v>15.819999999999997</v>
      </c>
      <c r="P252" s="1908">
        <f t="shared" si="13"/>
        <v>2.56</v>
      </c>
      <c r="Q252" s="1908">
        <f t="shared" si="13"/>
        <v>4.799999999999998</v>
      </c>
      <c r="R252" s="1908">
        <f t="shared" si="13"/>
        <v>0.1</v>
      </c>
      <c r="S252" s="1908">
        <f t="shared" si="13"/>
        <v>0.32999999999999996</v>
      </c>
      <c r="T252" s="1908">
        <f t="shared" si="13"/>
        <v>0.16</v>
      </c>
      <c r="U252" s="1908">
        <f t="shared" si="13"/>
        <v>0.24000000000000002</v>
      </c>
      <c r="V252" s="1908">
        <f t="shared" si="13"/>
        <v>7.99</v>
      </c>
      <c r="W252" s="2066"/>
      <c r="X252" s="2032">
        <f>SUM(N252:W252)</f>
        <v>56.46999999999999</v>
      </c>
    </row>
    <row r="253" spans="1:24" ht="15" thickBot="1">
      <c r="A253" s="2452" t="s">
        <v>2017</v>
      </c>
      <c r="B253" s="2453"/>
      <c r="C253" s="2453"/>
      <c r="D253" s="2453"/>
      <c r="E253" s="2453"/>
      <c r="F253" s="2453"/>
      <c r="G253" s="2453"/>
      <c r="H253" s="2453"/>
      <c r="I253" s="2453"/>
      <c r="J253" s="2453"/>
      <c r="K253" s="2453"/>
      <c r="L253" s="2453"/>
      <c r="M253" s="2453"/>
      <c r="N253" s="2453"/>
      <c r="O253" s="2453"/>
      <c r="P253" s="2453"/>
      <c r="Q253" s="2453"/>
      <c r="R253" s="2453"/>
      <c r="S253" s="2453"/>
      <c r="T253" s="2453"/>
      <c r="U253" s="2453"/>
      <c r="V253" s="2453"/>
      <c r="W253" s="2454"/>
      <c r="X253" s="1990"/>
    </row>
    <row r="254" spans="1:24" ht="14.25">
      <c r="A254" s="1273" t="s">
        <v>737</v>
      </c>
      <c r="B254" s="1287">
        <v>12</v>
      </c>
      <c r="C254" s="641">
        <v>25</v>
      </c>
      <c r="D254" s="641">
        <v>1.1</v>
      </c>
      <c r="E254" s="1306">
        <v>1</v>
      </c>
      <c r="F254" s="641" t="s">
        <v>604</v>
      </c>
      <c r="G254" s="641" t="s">
        <v>298</v>
      </c>
      <c r="H254" s="1287" t="s">
        <v>357</v>
      </c>
      <c r="I254" s="1287"/>
      <c r="J254" s="1287"/>
      <c r="K254" s="1287"/>
      <c r="L254" s="641"/>
      <c r="M254" s="1292">
        <v>0.5</v>
      </c>
      <c r="N254" s="1287"/>
      <c r="O254" s="1292">
        <v>0.3</v>
      </c>
      <c r="P254" s="1292">
        <v>0.1</v>
      </c>
      <c r="Q254" s="1292">
        <v>0.1</v>
      </c>
      <c r="R254" s="1287"/>
      <c r="S254" s="1287"/>
      <c r="T254" s="1287"/>
      <c r="U254" s="1287"/>
      <c r="V254" s="1287"/>
      <c r="W254" s="1293"/>
      <c r="X254" s="2032">
        <f aca="true" t="shared" si="14" ref="X254:X265">SUM(O254:W254)</f>
        <v>0.5</v>
      </c>
    </row>
    <row r="255" spans="1:24" ht="14.25">
      <c r="A255" s="927" t="s">
        <v>737</v>
      </c>
      <c r="B255" s="564">
        <v>13</v>
      </c>
      <c r="C255" s="561">
        <v>25</v>
      </c>
      <c r="D255" s="561">
        <v>1.2</v>
      </c>
      <c r="E255" s="561">
        <v>0.8</v>
      </c>
      <c r="F255" s="561" t="s">
        <v>604</v>
      </c>
      <c r="G255" s="561" t="s">
        <v>298</v>
      </c>
      <c r="H255" s="564" t="s">
        <v>357</v>
      </c>
      <c r="I255" s="564"/>
      <c r="J255" s="564"/>
      <c r="K255" s="564"/>
      <c r="L255" s="561"/>
      <c r="M255" s="941">
        <v>0.5</v>
      </c>
      <c r="N255" s="564"/>
      <c r="O255" s="941">
        <v>0.3</v>
      </c>
      <c r="P255" s="941">
        <v>0.1</v>
      </c>
      <c r="Q255" s="941">
        <v>0.1</v>
      </c>
      <c r="R255" s="564"/>
      <c r="S255" s="564"/>
      <c r="T255" s="564"/>
      <c r="U255" s="564"/>
      <c r="V255" s="566"/>
      <c r="W255" s="949"/>
      <c r="X255" s="2032">
        <f t="shared" si="14"/>
        <v>0.5</v>
      </c>
    </row>
    <row r="256" spans="1:24" ht="14.25">
      <c r="A256" s="927" t="s">
        <v>622</v>
      </c>
      <c r="B256" s="561">
        <v>14</v>
      </c>
      <c r="C256" s="561">
        <v>31</v>
      </c>
      <c r="D256" s="561">
        <v>10.1</v>
      </c>
      <c r="E256" s="642">
        <v>1</v>
      </c>
      <c r="F256" s="561" t="s">
        <v>604</v>
      </c>
      <c r="G256" s="561" t="s">
        <v>298</v>
      </c>
      <c r="H256" s="564" t="s">
        <v>357</v>
      </c>
      <c r="I256" s="564"/>
      <c r="J256" s="564"/>
      <c r="K256" s="564"/>
      <c r="L256" s="561"/>
      <c r="M256" s="941">
        <v>0.5</v>
      </c>
      <c r="N256" s="564"/>
      <c r="O256" s="941">
        <v>0.3</v>
      </c>
      <c r="P256" s="941">
        <v>0.1</v>
      </c>
      <c r="Q256" s="941">
        <v>0.1</v>
      </c>
      <c r="R256" s="564"/>
      <c r="S256" s="564"/>
      <c r="T256" s="564"/>
      <c r="U256" s="564"/>
      <c r="V256" s="566"/>
      <c r="W256" s="949"/>
      <c r="X256" s="2032">
        <f t="shared" si="14"/>
        <v>0.5</v>
      </c>
    </row>
    <row r="257" spans="1:24" ht="14.25">
      <c r="A257" s="927" t="s">
        <v>622</v>
      </c>
      <c r="B257" s="564">
        <v>15</v>
      </c>
      <c r="C257" s="561">
        <v>31</v>
      </c>
      <c r="D257" s="561">
        <v>10.2</v>
      </c>
      <c r="E257" s="642">
        <v>1</v>
      </c>
      <c r="F257" s="561" t="s">
        <v>604</v>
      </c>
      <c r="G257" s="561" t="s">
        <v>298</v>
      </c>
      <c r="H257" s="564" t="s">
        <v>357</v>
      </c>
      <c r="I257" s="564"/>
      <c r="J257" s="564"/>
      <c r="K257" s="564"/>
      <c r="L257" s="561"/>
      <c r="M257" s="941">
        <v>0.5</v>
      </c>
      <c r="N257" s="564"/>
      <c r="O257" s="941">
        <v>0.3</v>
      </c>
      <c r="P257" s="941">
        <v>0.1</v>
      </c>
      <c r="Q257" s="941">
        <v>0.1</v>
      </c>
      <c r="R257" s="564"/>
      <c r="S257" s="564"/>
      <c r="T257" s="564"/>
      <c r="U257" s="564"/>
      <c r="V257" s="566"/>
      <c r="W257" s="949"/>
      <c r="X257" s="2032">
        <f t="shared" si="14"/>
        <v>0.5</v>
      </c>
    </row>
    <row r="258" spans="1:24" ht="14.25">
      <c r="A258" s="927" t="s">
        <v>1429</v>
      </c>
      <c r="B258" s="561">
        <v>18</v>
      </c>
      <c r="C258" s="561">
        <v>44</v>
      </c>
      <c r="D258" s="561">
        <v>20.4</v>
      </c>
      <c r="E258" s="561">
        <v>0.4</v>
      </c>
      <c r="F258" s="561" t="s">
        <v>604</v>
      </c>
      <c r="G258" s="561" t="s">
        <v>298</v>
      </c>
      <c r="H258" s="564" t="s">
        <v>357</v>
      </c>
      <c r="I258" s="564"/>
      <c r="J258" s="564"/>
      <c r="K258" s="564"/>
      <c r="L258" s="561"/>
      <c r="M258" s="941">
        <v>0.2</v>
      </c>
      <c r="N258" s="564"/>
      <c r="O258" s="941">
        <v>0.1</v>
      </c>
      <c r="P258" s="941">
        <v>0.05</v>
      </c>
      <c r="Q258" s="941">
        <v>0.05</v>
      </c>
      <c r="R258" s="564"/>
      <c r="S258" s="564"/>
      <c r="T258" s="564"/>
      <c r="U258" s="564"/>
      <c r="V258" s="564"/>
      <c r="W258" s="949"/>
      <c r="X258" s="2032">
        <f t="shared" si="14"/>
        <v>0.2</v>
      </c>
    </row>
    <row r="259" spans="1:24" ht="14.25">
      <c r="A259" s="927" t="s">
        <v>1429</v>
      </c>
      <c r="B259" s="561">
        <v>18</v>
      </c>
      <c r="C259" s="561">
        <v>44</v>
      </c>
      <c r="D259" s="561">
        <v>20.5</v>
      </c>
      <c r="E259" s="561">
        <v>0.2</v>
      </c>
      <c r="F259" s="561" t="s">
        <v>604</v>
      </c>
      <c r="G259" s="561" t="s">
        <v>298</v>
      </c>
      <c r="H259" s="564" t="s">
        <v>357</v>
      </c>
      <c r="I259" s="564"/>
      <c r="J259" s="564"/>
      <c r="K259" s="564"/>
      <c r="L259" s="561"/>
      <c r="M259" s="941">
        <v>0.09</v>
      </c>
      <c r="N259" s="564"/>
      <c r="O259" s="941">
        <v>0.05</v>
      </c>
      <c r="P259" s="941">
        <v>0.02</v>
      </c>
      <c r="Q259" s="941">
        <v>0.02</v>
      </c>
      <c r="R259" s="564"/>
      <c r="S259" s="564"/>
      <c r="T259" s="564"/>
      <c r="U259" s="564"/>
      <c r="V259" s="564"/>
      <c r="W259" s="949"/>
      <c r="X259" s="2032">
        <f t="shared" si="14"/>
        <v>0.09000000000000001</v>
      </c>
    </row>
    <row r="260" spans="1:24" ht="14.25">
      <c r="A260" s="927" t="s">
        <v>1429</v>
      </c>
      <c r="B260" s="564">
        <v>19</v>
      </c>
      <c r="C260" s="561">
        <v>45</v>
      </c>
      <c r="D260" s="561">
        <v>10.7</v>
      </c>
      <c r="E260" s="561">
        <v>0.7</v>
      </c>
      <c r="F260" s="561" t="s">
        <v>604</v>
      </c>
      <c r="G260" s="561" t="s">
        <v>298</v>
      </c>
      <c r="H260" s="564" t="s">
        <v>357</v>
      </c>
      <c r="I260" s="564"/>
      <c r="J260" s="564"/>
      <c r="K260" s="564"/>
      <c r="L260" s="561"/>
      <c r="M260" s="941">
        <v>0.28</v>
      </c>
      <c r="N260" s="564"/>
      <c r="O260" s="941">
        <v>0.14</v>
      </c>
      <c r="P260" s="941">
        <v>0.07</v>
      </c>
      <c r="Q260" s="941">
        <v>0.07</v>
      </c>
      <c r="R260" s="564"/>
      <c r="S260" s="564"/>
      <c r="T260" s="564"/>
      <c r="U260" s="564"/>
      <c r="V260" s="564"/>
      <c r="W260" s="949"/>
      <c r="X260" s="2032">
        <f t="shared" si="14"/>
        <v>0.28</v>
      </c>
    </row>
    <row r="261" spans="1:24" ht="14.25">
      <c r="A261" s="927" t="s">
        <v>1014</v>
      </c>
      <c r="B261" s="564">
        <v>21</v>
      </c>
      <c r="C261" s="561">
        <v>55</v>
      </c>
      <c r="D261" s="561">
        <v>13.1</v>
      </c>
      <c r="E261" s="561">
        <v>0.5</v>
      </c>
      <c r="F261" s="561" t="s">
        <v>604</v>
      </c>
      <c r="G261" s="561" t="s">
        <v>298</v>
      </c>
      <c r="H261" s="564" t="s">
        <v>357</v>
      </c>
      <c r="I261" s="564"/>
      <c r="J261" s="564"/>
      <c r="K261" s="564"/>
      <c r="L261" s="561"/>
      <c r="M261" s="941">
        <v>0.2</v>
      </c>
      <c r="N261" s="564"/>
      <c r="O261" s="941">
        <v>0.1</v>
      </c>
      <c r="P261" s="941">
        <v>0.05</v>
      </c>
      <c r="Q261" s="941">
        <v>0.05</v>
      </c>
      <c r="R261" s="564"/>
      <c r="S261" s="564"/>
      <c r="T261" s="564"/>
      <c r="U261" s="564"/>
      <c r="V261" s="564"/>
      <c r="W261" s="1314"/>
      <c r="X261" s="2032">
        <f t="shared" si="14"/>
        <v>0.2</v>
      </c>
    </row>
    <row r="262" spans="1:24" ht="14.25">
      <c r="A262" s="927" t="s">
        <v>1014</v>
      </c>
      <c r="B262" s="564">
        <v>23</v>
      </c>
      <c r="C262" s="561">
        <v>56</v>
      </c>
      <c r="D262" s="561">
        <v>13.1</v>
      </c>
      <c r="E262" s="561">
        <v>0.5</v>
      </c>
      <c r="F262" s="561" t="s">
        <v>604</v>
      </c>
      <c r="G262" s="561" t="s">
        <v>335</v>
      </c>
      <c r="H262" s="564" t="s">
        <v>357</v>
      </c>
      <c r="I262" s="564"/>
      <c r="J262" s="564"/>
      <c r="K262" s="564"/>
      <c r="L262" s="561"/>
      <c r="M262" s="941">
        <v>0.15</v>
      </c>
      <c r="N262" s="564"/>
      <c r="O262" s="941">
        <v>0.1</v>
      </c>
      <c r="P262" s="941"/>
      <c r="Q262" s="941">
        <v>0.05</v>
      </c>
      <c r="R262" s="564"/>
      <c r="S262" s="564"/>
      <c r="T262" s="564"/>
      <c r="U262" s="564"/>
      <c r="V262" s="564"/>
      <c r="W262" s="1314"/>
      <c r="X262" s="2032">
        <f t="shared" si="14"/>
        <v>0.15000000000000002</v>
      </c>
    </row>
    <row r="263" spans="1:24" ht="14.25">
      <c r="A263" s="927" t="s">
        <v>1015</v>
      </c>
      <c r="B263" s="564">
        <v>24</v>
      </c>
      <c r="C263" s="561">
        <v>60</v>
      </c>
      <c r="D263" s="561">
        <v>36.1</v>
      </c>
      <c r="E263" s="642">
        <v>0.8</v>
      </c>
      <c r="F263" s="561" t="s">
        <v>604</v>
      </c>
      <c r="G263" s="561" t="s">
        <v>298</v>
      </c>
      <c r="H263" s="564" t="s">
        <v>357</v>
      </c>
      <c r="I263" s="564"/>
      <c r="J263" s="564"/>
      <c r="K263" s="564"/>
      <c r="L263" s="561"/>
      <c r="M263" s="941">
        <v>0.32</v>
      </c>
      <c r="N263" s="564"/>
      <c r="O263" s="941">
        <v>0.16</v>
      </c>
      <c r="P263" s="941">
        <v>0.08</v>
      </c>
      <c r="Q263" s="941">
        <v>0.08</v>
      </c>
      <c r="R263" s="564"/>
      <c r="S263" s="564"/>
      <c r="T263" s="564"/>
      <c r="U263" s="564"/>
      <c r="V263" s="564"/>
      <c r="W263" s="1314"/>
      <c r="X263" s="2032">
        <f t="shared" si="14"/>
        <v>0.32</v>
      </c>
    </row>
    <row r="264" spans="1:24" ht="15" thickBot="1">
      <c r="A264" s="928" t="s">
        <v>1015</v>
      </c>
      <c r="B264" s="929">
        <v>25</v>
      </c>
      <c r="C264" s="929">
        <v>66</v>
      </c>
      <c r="D264" s="929">
        <v>25.1</v>
      </c>
      <c r="E264" s="645">
        <v>0.3</v>
      </c>
      <c r="F264" s="929" t="s">
        <v>604</v>
      </c>
      <c r="G264" s="929" t="s">
        <v>298</v>
      </c>
      <c r="H264" s="939" t="s">
        <v>357</v>
      </c>
      <c r="I264" s="929"/>
      <c r="J264" s="1285"/>
      <c r="K264" s="1285"/>
      <c r="L264" s="1285"/>
      <c r="M264" s="935">
        <v>0.12</v>
      </c>
      <c r="N264" s="929"/>
      <c r="O264" s="935">
        <v>0.06</v>
      </c>
      <c r="P264" s="935">
        <v>0.03</v>
      </c>
      <c r="Q264" s="935">
        <v>0.03</v>
      </c>
      <c r="R264" s="1285"/>
      <c r="S264" s="1285"/>
      <c r="T264" s="1285"/>
      <c r="U264" s="1285"/>
      <c r="V264" s="1285"/>
      <c r="W264" s="1321"/>
      <c r="X264" s="2032">
        <f t="shared" si="14"/>
        <v>0.12</v>
      </c>
    </row>
    <row r="265" spans="1:24" ht="15" thickBot="1">
      <c r="A265" s="1904" t="s">
        <v>249</v>
      </c>
      <c r="B265" s="1905"/>
      <c r="C265" s="1905"/>
      <c r="D265" s="1905"/>
      <c r="E265" s="1906">
        <f>SUM(E254:E264)</f>
        <v>7.2</v>
      </c>
      <c r="F265" s="1905"/>
      <c r="G265" s="1905"/>
      <c r="H265" s="1905"/>
      <c r="I265" s="1905"/>
      <c r="J265" s="1905"/>
      <c r="K265" s="1905"/>
      <c r="L265" s="1905"/>
      <c r="M265" s="1908">
        <f>SUM(M254:M264)</f>
        <v>3.3600000000000003</v>
      </c>
      <c r="N265" s="1905">
        <f>SUM(N254:N264)</f>
        <v>0</v>
      </c>
      <c r="O265" s="1905">
        <f>SUM(O254:O264)</f>
        <v>1.9100000000000004</v>
      </c>
      <c r="P265" s="1908">
        <f>SUM(P254:P264)</f>
        <v>0.7000000000000001</v>
      </c>
      <c r="Q265" s="1908">
        <f>SUM(Q254:Q264)</f>
        <v>0.7500000000000001</v>
      </c>
      <c r="R265" s="1905"/>
      <c r="S265" s="1905"/>
      <c r="T265" s="1905"/>
      <c r="U265" s="1905"/>
      <c r="V265" s="1905"/>
      <c r="W265" s="1909"/>
      <c r="X265" s="2032">
        <f t="shared" si="14"/>
        <v>3.3600000000000003</v>
      </c>
    </row>
    <row r="266" spans="1:24" ht="15" thickBot="1">
      <c r="A266" s="1904" t="s">
        <v>611</v>
      </c>
      <c r="B266" s="1905"/>
      <c r="C266" s="1905"/>
      <c r="D266" s="1905"/>
      <c r="E266" s="1906">
        <f>E265+E252</f>
        <v>17.8</v>
      </c>
      <c r="F266" s="1905"/>
      <c r="G266" s="1905"/>
      <c r="H266" s="1905"/>
      <c r="I266" s="1905"/>
      <c r="J266" s="1905"/>
      <c r="K266" s="1905"/>
      <c r="L266" s="1905"/>
      <c r="M266" s="1905">
        <f aca="true" t="shared" si="15" ref="M266:V266">M265+M252</f>
        <v>59.830000000000005</v>
      </c>
      <c r="N266" s="1905">
        <f t="shared" si="15"/>
        <v>24.469999999999995</v>
      </c>
      <c r="O266" s="1905">
        <f t="shared" si="15"/>
        <v>17.729999999999997</v>
      </c>
      <c r="P266" s="1905">
        <f t="shared" si="15"/>
        <v>3.2600000000000002</v>
      </c>
      <c r="Q266" s="1905">
        <f t="shared" si="15"/>
        <v>5.549999999999998</v>
      </c>
      <c r="R266" s="1905">
        <f t="shared" si="15"/>
        <v>0.1</v>
      </c>
      <c r="S266" s="1905">
        <f t="shared" si="15"/>
        <v>0.32999999999999996</v>
      </c>
      <c r="T266" s="1905">
        <f t="shared" si="15"/>
        <v>0.16</v>
      </c>
      <c r="U266" s="1905">
        <f t="shared" si="15"/>
        <v>0.24000000000000002</v>
      </c>
      <c r="V266" s="1905">
        <f t="shared" si="15"/>
        <v>7.99</v>
      </c>
      <c r="W266" s="1909"/>
      <c r="X266" s="2032"/>
    </row>
    <row r="267" spans="1:24" ht="14.25">
      <c r="A267" s="1990"/>
      <c r="B267" s="1990"/>
      <c r="C267" s="1990"/>
      <c r="D267" s="1990"/>
      <c r="E267" s="1990"/>
      <c r="F267" s="1990"/>
      <c r="G267" s="1990"/>
      <c r="H267" s="1990"/>
      <c r="I267" s="1990"/>
      <c r="J267" s="1990"/>
      <c r="K267" s="1990"/>
      <c r="L267" s="1990"/>
      <c r="M267" s="1990"/>
      <c r="N267" s="1990"/>
      <c r="O267" s="1990"/>
      <c r="P267" s="1990"/>
      <c r="Q267" s="1990"/>
      <c r="R267" s="1990"/>
      <c r="S267" s="1990"/>
      <c r="T267" s="1990"/>
      <c r="U267" s="1990"/>
      <c r="V267" s="1990"/>
      <c r="W267" s="1990"/>
      <c r="X267" s="1990"/>
    </row>
    <row r="268" spans="1:24" ht="15" thickBot="1">
      <c r="A268" s="1964"/>
      <c r="B268" s="1964"/>
      <c r="C268" s="1964"/>
      <c r="D268" s="1964"/>
      <c r="E268" s="1964"/>
      <c r="F268" s="1964"/>
      <c r="G268" s="1964"/>
      <c r="H268" s="1964"/>
      <c r="I268" s="1964"/>
      <c r="J268" s="1964"/>
      <c r="K268" s="1964"/>
      <c r="L268" s="1964"/>
      <c r="M268" s="1964"/>
      <c r="N268" s="1964"/>
      <c r="O268" s="1964"/>
      <c r="P268" s="1964"/>
      <c r="Q268" s="1964"/>
      <c r="R268" s="1964"/>
      <c r="S268" s="1964"/>
      <c r="T268" s="1964"/>
      <c r="U268" s="1964"/>
      <c r="V268" s="1964"/>
      <c r="W268" s="1990"/>
      <c r="X268" s="1990"/>
    </row>
    <row r="269" spans="1:24" ht="14.25">
      <c r="A269" s="1967" t="s">
        <v>421</v>
      </c>
      <c r="B269" s="1968" t="s">
        <v>226</v>
      </c>
      <c r="C269" s="1968" t="s">
        <v>492</v>
      </c>
      <c r="D269" s="1968" t="s">
        <v>493</v>
      </c>
      <c r="E269" s="1968" t="s">
        <v>494</v>
      </c>
      <c r="F269" s="1968" t="s">
        <v>495</v>
      </c>
      <c r="G269" s="1968" t="s">
        <v>496</v>
      </c>
      <c r="H269" s="1968" t="s">
        <v>230</v>
      </c>
      <c r="I269" s="1969" t="s">
        <v>497</v>
      </c>
      <c r="J269" s="1970"/>
      <c r="K269" s="1968" t="s">
        <v>231</v>
      </c>
      <c r="L269" s="1968"/>
      <c r="M269" s="1971" t="s">
        <v>498</v>
      </c>
      <c r="N269" s="1972"/>
      <c r="O269" s="1972"/>
      <c r="P269" s="1972"/>
      <c r="Q269" s="1972"/>
      <c r="R269" s="1972"/>
      <c r="S269" s="1972"/>
      <c r="T269" s="1972"/>
      <c r="U269" s="1972"/>
      <c r="V269" s="1972"/>
      <c r="W269" s="1973" t="s">
        <v>499</v>
      </c>
      <c r="X269" s="1990"/>
    </row>
    <row r="270" spans="1:24" ht="14.25">
      <c r="A270" s="1974" t="s">
        <v>500</v>
      </c>
      <c r="B270" s="1882" t="s">
        <v>477</v>
      </c>
      <c r="C270" s="1882" t="s">
        <v>478</v>
      </c>
      <c r="D270" s="1882" t="s">
        <v>479</v>
      </c>
      <c r="E270" s="1882" t="s">
        <v>501</v>
      </c>
      <c r="F270" s="1882" t="s">
        <v>502</v>
      </c>
      <c r="G270" s="1882" t="s">
        <v>503</v>
      </c>
      <c r="H270" s="1882" t="s">
        <v>238</v>
      </c>
      <c r="I270" s="1881" t="s">
        <v>239</v>
      </c>
      <c r="J270" s="1881" t="s">
        <v>504</v>
      </c>
      <c r="K270" s="1882" t="s">
        <v>437</v>
      </c>
      <c r="L270" s="1882" t="s">
        <v>505</v>
      </c>
      <c r="M270" s="1975" t="s">
        <v>585</v>
      </c>
      <c r="N270" s="1889"/>
      <c r="O270" s="1889"/>
      <c r="P270" s="1889"/>
      <c r="Q270" s="1889"/>
      <c r="R270" s="1889"/>
      <c r="S270" s="1889"/>
      <c r="T270" s="1889"/>
      <c r="U270" s="1889"/>
      <c r="V270" s="1889"/>
      <c r="W270" s="1976" t="s">
        <v>586</v>
      </c>
      <c r="X270" s="1990"/>
    </row>
    <row r="271" spans="1:24" ht="14.25">
      <c r="A271" s="1974" t="s">
        <v>587</v>
      </c>
      <c r="B271" s="1882" t="s">
        <v>484</v>
      </c>
      <c r="C271" s="1882"/>
      <c r="D271" s="1882"/>
      <c r="E271" s="1882" t="s">
        <v>588</v>
      </c>
      <c r="F271" s="1882"/>
      <c r="G271" s="1882" t="s">
        <v>589</v>
      </c>
      <c r="H271" s="1882" t="s">
        <v>245</v>
      </c>
      <c r="I271" s="1882" t="s">
        <v>444</v>
      </c>
      <c r="J271" s="1882" t="s">
        <v>590</v>
      </c>
      <c r="K271" s="1882"/>
      <c r="L271" s="1882" t="s">
        <v>591</v>
      </c>
      <c r="M271" s="1977" t="s">
        <v>592</v>
      </c>
      <c r="N271" s="1978" t="s">
        <v>593</v>
      </c>
      <c r="O271" s="1979"/>
      <c r="P271" s="1979"/>
      <c r="Q271" s="1979"/>
      <c r="R271" s="1979"/>
      <c r="S271" s="1979"/>
      <c r="T271" s="1979"/>
      <c r="U271" s="1979"/>
      <c r="V271" s="1980"/>
      <c r="W271" s="1976"/>
      <c r="X271" s="1990"/>
    </row>
    <row r="272" spans="1:24" ht="14.25">
      <c r="A272" s="1974" t="s">
        <v>594</v>
      </c>
      <c r="B272" s="1882"/>
      <c r="C272" s="1882"/>
      <c r="D272" s="1882"/>
      <c r="E272" s="1882"/>
      <c r="F272" s="1882"/>
      <c r="G272" s="1882" t="s">
        <v>595</v>
      </c>
      <c r="H272" s="1882" t="s">
        <v>596</v>
      </c>
      <c r="I272" s="1882" t="s">
        <v>254</v>
      </c>
      <c r="J272" s="1882" t="s">
        <v>503</v>
      </c>
      <c r="K272" s="1882"/>
      <c r="L272" s="1882"/>
      <c r="M272" s="1977" t="s">
        <v>597</v>
      </c>
      <c r="N272" s="1975" t="s">
        <v>598</v>
      </c>
      <c r="O272" s="1981"/>
      <c r="P272" s="1981"/>
      <c r="Q272" s="1981"/>
      <c r="R272" s="1889"/>
      <c r="S272" s="1889"/>
      <c r="T272" s="1981"/>
      <c r="U272" s="1889"/>
      <c r="V272" s="1889"/>
      <c r="W272" s="1976"/>
      <c r="X272" s="1990"/>
    </row>
    <row r="273" spans="1:24" ht="14.25">
      <c r="A273" s="1974" t="s">
        <v>599</v>
      </c>
      <c r="B273" s="1882"/>
      <c r="C273" s="1882"/>
      <c r="D273" s="1882"/>
      <c r="E273" s="1882"/>
      <c r="F273" s="1882"/>
      <c r="G273" s="1882" t="s">
        <v>600</v>
      </c>
      <c r="H273" s="1882"/>
      <c r="I273" s="1882"/>
      <c r="J273" s="1882" t="s">
        <v>601</v>
      </c>
      <c r="K273" s="1882"/>
      <c r="L273" s="1882"/>
      <c r="M273" s="1982" t="s">
        <v>602</v>
      </c>
      <c r="N273" s="926" t="s">
        <v>289</v>
      </c>
      <c r="O273" s="926" t="s">
        <v>168</v>
      </c>
      <c r="P273" s="926" t="s">
        <v>202</v>
      </c>
      <c r="Q273" s="926" t="s">
        <v>259</v>
      </c>
      <c r="R273" s="2023" t="s">
        <v>261</v>
      </c>
      <c r="S273" s="929" t="s">
        <v>123</v>
      </c>
      <c r="T273" s="2023" t="s">
        <v>291</v>
      </c>
      <c r="U273" s="2024" t="s">
        <v>614</v>
      </c>
      <c r="V273" s="2024" t="s">
        <v>612</v>
      </c>
      <c r="W273" s="2025" t="s">
        <v>613</v>
      </c>
      <c r="X273" s="1990"/>
    </row>
    <row r="274" spans="1:24" ht="15" thickBot="1">
      <c r="A274" s="1974"/>
      <c r="B274" s="1882"/>
      <c r="C274" s="1882"/>
      <c r="D274" s="1882"/>
      <c r="E274" s="1882"/>
      <c r="F274" s="1882"/>
      <c r="G274" s="1882" t="s">
        <v>603</v>
      </c>
      <c r="H274" s="1882"/>
      <c r="I274" s="1882"/>
      <c r="J274" s="1882" t="s">
        <v>255</v>
      </c>
      <c r="K274" s="1882"/>
      <c r="L274" s="1882"/>
      <c r="M274" s="1982"/>
      <c r="N274" s="1882"/>
      <c r="O274" s="1882"/>
      <c r="P274" s="1882"/>
      <c r="Q274" s="2019"/>
      <c r="R274" s="2019"/>
      <c r="S274" s="1882"/>
      <c r="T274" s="2067"/>
      <c r="U274" s="2068"/>
      <c r="V274" s="2068"/>
      <c r="W274" s="2069"/>
      <c r="X274" s="1990"/>
    </row>
    <row r="275" spans="1:24" ht="15" thickBot="1">
      <c r="A275" s="2070">
        <v>1</v>
      </c>
      <c r="B275" s="2071">
        <v>2</v>
      </c>
      <c r="C275" s="2071">
        <v>3</v>
      </c>
      <c r="D275" s="2071">
        <v>4</v>
      </c>
      <c r="E275" s="2071">
        <v>5</v>
      </c>
      <c r="F275" s="2071">
        <v>6</v>
      </c>
      <c r="G275" s="2071">
        <v>7</v>
      </c>
      <c r="H275" s="2071">
        <v>8</v>
      </c>
      <c r="I275" s="2071">
        <v>9</v>
      </c>
      <c r="J275" s="2071">
        <v>10</v>
      </c>
      <c r="K275" s="2071">
        <v>11</v>
      </c>
      <c r="L275" s="2071">
        <v>12</v>
      </c>
      <c r="M275" s="2071">
        <v>13</v>
      </c>
      <c r="N275" s="2071">
        <v>14</v>
      </c>
      <c r="O275" s="2071">
        <v>15</v>
      </c>
      <c r="P275" s="2071">
        <v>16</v>
      </c>
      <c r="Q275" s="2071">
        <v>17</v>
      </c>
      <c r="R275" s="2071">
        <v>18</v>
      </c>
      <c r="S275" s="2071">
        <v>19</v>
      </c>
      <c r="T275" s="2071">
        <v>20</v>
      </c>
      <c r="U275" s="2071">
        <v>21</v>
      </c>
      <c r="V275" s="2071">
        <v>22</v>
      </c>
      <c r="W275" s="1886">
        <v>23</v>
      </c>
      <c r="X275" s="1990"/>
    </row>
    <row r="276" spans="1:24" ht="14.25">
      <c r="A276" s="2072"/>
      <c r="B276" s="2073"/>
      <c r="C276" s="2073"/>
      <c r="D276" s="2073"/>
      <c r="E276" s="2073"/>
      <c r="F276" s="2073"/>
      <c r="G276" s="2073"/>
      <c r="H276" s="2073" t="s">
        <v>2018</v>
      </c>
      <c r="I276" s="2073"/>
      <c r="J276" s="2073"/>
      <c r="K276" s="2073"/>
      <c r="L276" s="2073"/>
      <c r="M276" s="2073"/>
      <c r="N276" s="2073"/>
      <c r="O276" s="2073"/>
      <c r="P276" s="2073"/>
      <c r="Q276" s="2073"/>
      <c r="R276" s="2073"/>
      <c r="S276" s="2073"/>
      <c r="T276" s="2073"/>
      <c r="U276" s="2073"/>
      <c r="V276" s="2052"/>
      <c r="W276" s="2064"/>
      <c r="X276" s="1990"/>
    </row>
    <row r="277" spans="1:24" ht="14.25">
      <c r="A277" s="1273" t="s">
        <v>95</v>
      </c>
      <c r="B277" s="641">
        <v>1</v>
      </c>
      <c r="C277" s="641">
        <v>5</v>
      </c>
      <c r="D277" s="641">
        <v>8.4</v>
      </c>
      <c r="E277" s="1306">
        <v>0.9</v>
      </c>
      <c r="F277" s="641" t="s">
        <v>604</v>
      </c>
      <c r="G277" s="641" t="s">
        <v>298</v>
      </c>
      <c r="H277" s="641" t="s">
        <v>357</v>
      </c>
      <c r="I277" s="641" t="s">
        <v>170</v>
      </c>
      <c r="J277" s="641" t="s">
        <v>619</v>
      </c>
      <c r="K277" s="641" t="s">
        <v>42</v>
      </c>
      <c r="L277" s="641" t="s">
        <v>732</v>
      </c>
      <c r="M277" s="1291">
        <v>6.57</v>
      </c>
      <c r="N277" s="646">
        <v>3.86</v>
      </c>
      <c r="O277" s="646">
        <v>1.3</v>
      </c>
      <c r="P277" s="646"/>
      <c r="Q277" s="641">
        <v>0.64</v>
      </c>
      <c r="R277" s="641">
        <v>0.69</v>
      </c>
      <c r="S277" s="932"/>
      <c r="T277" s="647">
        <v>0.05</v>
      </c>
      <c r="U277" s="647">
        <v>0.03</v>
      </c>
      <c r="V277" s="647"/>
      <c r="W277" s="934"/>
      <c r="X277" s="1990"/>
    </row>
    <row r="278" spans="1:24" ht="14.25">
      <c r="A278" s="927" t="s">
        <v>95</v>
      </c>
      <c r="B278" s="561">
        <v>2</v>
      </c>
      <c r="C278" s="561">
        <v>5</v>
      </c>
      <c r="D278" s="561">
        <v>23.1</v>
      </c>
      <c r="E278" s="642">
        <v>1</v>
      </c>
      <c r="F278" s="561" t="s">
        <v>604</v>
      </c>
      <c r="G278" s="561" t="s">
        <v>298</v>
      </c>
      <c r="H278" s="561" t="s">
        <v>357</v>
      </c>
      <c r="I278" s="561" t="s">
        <v>170</v>
      </c>
      <c r="J278" s="561" t="s">
        <v>619</v>
      </c>
      <c r="K278" s="561" t="s">
        <v>42</v>
      </c>
      <c r="L278" s="561" t="s">
        <v>1430</v>
      </c>
      <c r="M278" s="598">
        <v>7.23</v>
      </c>
      <c r="N278" s="643">
        <v>4.29</v>
      </c>
      <c r="O278" s="643">
        <v>1.44</v>
      </c>
      <c r="P278" s="643"/>
      <c r="Q278" s="561">
        <v>0.71</v>
      </c>
      <c r="R278" s="561">
        <v>0.76</v>
      </c>
      <c r="S278" s="640"/>
      <c r="T278" s="644"/>
      <c r="U278" s="644"/>
      <c r="V278" s="644">
        <v>0.03</v>
      </c>
      <c r="W278" s="930"/>
      <c r="X278" s="1990"/>
    </row>
    <row r="279" spans="1:24" ht="14.25">
      <c r="A279" s="927" t="s">
        <v>384</v>
      </c>
      <c r="B279" s="561">
        <v>3</v>
      </c>
      <c r="C279" s="561">
        <v>53</v>
      </c>
      <c r="D279" s="561">
        <v>32.2</v>
      </c>
      <c r="E279" s="642">
        <v>1</v>
      </c>
      <c r="F279" s="561" t="s">
        <v>604</v>
      </c>
      <c r="G279" s="561" t="s">
        <v>292</v>
      </c>
      <c r="H279" s="561" t="s">
        <v>357</v>
      </c>
      <c r="I279" s="561" t="s">
        <v>170</v>
      </c>
      <c r="J279" s="561" t="s">
        <v>619</v>
      </c>
      <c r="K279" s="561" t="s">
        <v>606</v>
      </c>
      <c r="L279" s="561" t="s">
        <v>1431</v>
      </c>
      <c r="M279" s="598">
        <v>5.92</v>
      </c>
      <c r="N279" s="643">
        <v>3.43</v>
      </c>
      <c r="O279" s="643">
        <v>1.15</v>
      </c>
      <c r="P279" s="643">
        <v>0.57</v>
      </c>
      <c r="Q279" s="561">
        <v>0.1</v>
      </c>
      <c r="R279" s="561">
        <v>0.62</v>
      </c>
      <c r="S279" s="640"/>
      <c r="T279" s="644"/>
      <c r="U279" s="644"/>
      <c r="V279" s="644"/>
      <c r="W279" s="930">
        <v>0.05</v>
      </c>
      <c r="X279" s="1990"/>
    </row>
    <row r="280" spans="1:24" ht="14.25">
      <c r="A280" s="927" t="s">
        <v>384</v>
      </c>
      <c r="B280" s="561">
        <v>4</v>
      </c>
      <c r="C280" s="561">
        <v>56</v>
      </c>
      <c r="D280" s="561">
        <v>2.1</v>
      </c>
      <c r="E280" s="642">
        <v>1</v>
      </c>
      <c r="F280" s="561" t="s">
        <v>604</v>
      </c>
      <c r="G280" s="561" t="s">
        <v>292</v>
      </c>
      <c r="H280" s="561" t="s">
        <v>357</v>
      </c>
      <c r="I280" s="561" t="s">
        <v>170</v>
      </c>
      <c r="J280" s="561" t="s">
        <v>619</v>
      </c>
      <c r="K280" s="561" t="s">
        <v>606</v>
      </c>
      <c r="L280" s="561" t="s">
        <v>1431</v>
      </c>
      <c r="M280" s="598">
        <v>5.92</v>
      </c>
      <c r="N280" s="643">
        <v>3.43</v>
      </c>
      <c r="O280" s="643">
        <v>1.15</v>
      </c>
      <c r="P280" s="643">
        <v>0.57</v>
      </c>
      <c r="Q280" s="561">
        <v>0.1</v>
      </c>
      <c r="R280" s="561">
        <v>0.62</v>
      </c>
      <c r="S280" s="640"/>
      <c r="T280" s="644"/>
      <c r="U280" s="644"/>
      <c r="V280" s="644"/>
      <c r="W280" s="930">
        <v>0.05</v>
      </c>
      <c r="X280" s="1990"/>
    </row>
    <row r="281" spans="1:24" ht="14.25">
      <c r="A281" s="927" t="s">
        <v>384</v>
      </c>
      <c r="B281" s="562">
        <v>5</v>
      </c>
      <c r="C281" s="561">
        <v>56</v>
      </c>
      <c r="D281" s="561">
        <v>2.2</v>
      </c>
      <c r="E281" s="642">
        <v>1</v>
      </c>
      <c r="F281" s="561" t="s">
        <v>604</v>
      </c>
      <c r="G281" s="561" t="s">
        <v>292</v>
      </c>
      <c r="H281" s="561" t="s">
        <v>357</v>
      </c>
      <c r="I281" s="561" t="s">
        <v>170</v>
      </c>
      <c r="J281" s="561" t="s">
        <v>619</v>
      </c>
      <c r="K281" s="561" t="s">
        <v>606</v>
      </c>
      <c r="L281" s="561" t="s">
        <v>1432</v>
      </c>
      <c r="M281" s="598">
        <v>5.92</v>
      </c>
      <c r="N281" s="643">
        <v>3.43</v>
      </c>
      <c r="O281" s="643">
        <v>1.15</v>
      </c>
      <c r="P281" s="643">
        <v>0.57</v>
      </c>
      <c r="Q281" s="561">
        <v>0.1</v>
      </c>
      <c r="R281" s="561">
        <v>0.62</v>
      </c>
      <c r="S281" s="640"/>
      <c r="T281" s="644"/>
      <c r="U281" s="644"/>
      <c r="V281" s="644">
        <v>0.05</v>
      </c>
      <c r="W281" s="930"/>
      <c r="X281" s="1990"/>
    </row>
    <row r="282" spans="1:24" ht="14.25">
      <c r="A282" s="927" t="s">
        <v>95</v>
      </c>
      <c r="B282" s="561">
        <v>6</v>
      </c>
      <c r="C282" s="561">
        <v>6</v>
      </c>
      <c r="D282" s="561">
        <v>7.2</v>
      </c>
      <c r="E282" s="642">
        <v>1</v>
      </c>
      <c r="F282" s="561" t="s">
        <v>610</v>
      </c>
      <c r="G282" s="561" t="s">
        <v>304</v>
      </c>
      <c r="H282" s="561" t="s">
        <v>357</v>
      </c>
      <c r="I282" s="561" t="s">
        <v>619</v>
      </c>
      <c r="J282" s="561" t="s">
        <v>619</v>
      </c>
      <c r="K282" s="561" t="s">
        <v>44</v>
      </c>
      <c r="L282" s="561" t="s">
        <v>2009</v>
      </c>
      <c r="M282" s="598">
        <v>3.73</v>
      </c>
      <c r="N282" s="643"/>
      <c r="O282" s="643">
        <v>0.3</v>
      </c>
      <c r="P282" s="643"/>
      <c r="Q282" s="561"/>
      <c r="R282" s="561">
        <v>0.1</v>
      </c>
      <c r="S282" s="561"/>
      <c r="T282" s="643">
        <v>3.33</v>
      </c>
      <c r="U282" s="643"/>
      <c r="V282" s="643"/>
      <c r="W282" s="930"/>
      <c r="X282" s="1990"/>
    </row>
    <row r="283" spans="1:24" ht="15" thickBot="1">
      <c r="A283" s="928" t="s">
        <v>95</v>
      </c>
      <c r="B283" s="929">
        <v>7</v>
      </c>
      <c r="C283" s="929">
        <v>6</v>
      </c>
      <c r="D283" s="929">
        <v>7.3</v>
      </c>
      <c r="E283" s="645">
        <v>0.8</v>
      </c>
      <c r="F283" s="929" t="s">
        <v>610</v>
      </c>
      <c r="G283" s="929" t="s">
        <v>304</v>
      </c>
      <c r="H283" s="929" t="s">
        <v>357</v>
      </c>
      <c r="I283" s="929" t="s">
        <v>619</v>
      </c>
      <c r="J283" s="929" t="s">
        <v>619</v>
      </c>
      <c r="K283" s="929" t="s">
        <v>44</v>
      </c>
      <c r="L283" s="929" t="s">
        <v>2009</v>
      </c>
      <c r="M283" s="1927">
        <v>3.06</v>
      </c>
      <c r="N283" s="935"/>
      <c r="O283" s="935">
        <v>0.3</v>
      </c>
      <c r="P283" s="935"/>
      <c r="Q283" s="929"/>
      <c r="R283" s="929">
        <v>0.1</v>
      </c>
      <c r="S283" s="929"/>
      <c r="T283" s="935">
        <v>2.66</v>
      </c>
      <c r="U283" s="935"/>
      <c r="V283" s="935"/>
      <c r="W283" s="946"/>
      <c r="X283" s="1990"/>
    </row>
    <row r="284" spans="1:24" ht="15" thickBot="1">
      <c r="A284" s="1904" t="s">
        <v>249</v>
      </c>
      <c r="B284" s="2074"/>
      <c r="C284" s="1907"/>
      <c r="D284" s="1907"/>
      <c r="E284" s="1906">
        <f>SUM(E277:E281)</f>
        <v>4.9</v>
      </c>
      <c r="F284" s="1907"/>
      <c r="G284" s="1907"/>
      <c r="H284" s="1907"/>
      <c r="I284" s="1907"/>
      <c r="J284" s="1907"/>
      <c r="K284" s="1907"/>
      <c r="L284" s="1907"/>
      <c r="M284" s="1908">
        <f aca="true" t="shared" si="16" ref="M284:W284">SUM(M277:M283)</f>
        <v>38.35</v>
      </c>
      <c r="N284" s="1908">
        <f t="shared" si="16"/>
        <v>18.44</v>
      </c>
      <c r="O284" s="1908">
        <f t="shared" si="16"/>
        <v>6.789999999999999</v>
      </c>
      <c r="P284" s="1908">
        <f t="shared" si="16"/>
        <v>1.71</v>
      </c>
      <c r="Q284" s="1908">
        <f t="shared" si="16"/>
        <v>1.6500000000000004</v>
      </c>
      <c r="R284" s="1908">
        <f t="shared" si="16"/>
        <v>3.5100000000000002</v>
      </c>
      <c r="S284" s="1908">
        <f t="shared" si="16"/>
        <v>0</v>
      </c>
      <c r="T284" s="1908">
        <f t="shared" si="16"/>
        <v>6.04</v>
      </c>
      <c r="U284" s="1908">
        <f t="shared" si="16"/>
        <v>0.03</v>
      </c>
      <c r="V284" s="1908">
        <f t="shared" si="16"/>
        <v>0.08</v>
      </c>
      <c r="W284" s="1908">
        <f t="shared" si="16"/>
        <v>0.1</v>
      </c>
      <c r="X284" s="1990"/>
    </row>
    <row r="285" spans="1:24" ht="15" thickBot="1">
      <c r="A285" s="2004"/>
      <c r="B285" s="2005"/>
      <c r="C285" s="2005"/>
      <c r="D285" s="2005"/>
      <c r="E285" s="2005"/>
      <c r="F285" s="2005"/>
      <c r="G285" s="2005"/>
      <c r="H285" s="2005"/>
      <c r="I285" s="2005"/>
      <c r="J285" s="2005"/>
      <c r="K285" s="2005"/>
      <c r="L285" s="2005"/>
      <c r="M285" s="2005"/>
      <c r="N285" s="2005"/>
      <c r="O285" s="2005"/>
      <c r="P285" s="2005"/>
      <c r="Q285" s="2005"/>
      <c r="R285" s="2005"/>
      <c r="S285" s="2005"/>
      <c r="T285" s="2005"/>
      <c r="U285" s="2005"/>
      <c r="V285" s="2005"/>
      <c r="W285" s="2006"/>
      <c r="X285" s="1990"/>
    </row>
    <row r="286" spans="1:24" ht="15" thickBot="1">
      <c r="A286" s="2004" t="s">
        <v>609</v>
      </c>
      <c r="B286" s="2005"/>
      <c r="C286" s="2005"/>
      <c r="D286" s="2005"/>
      <c r="E286" s="2005"/>
      <c r="F286" s="2005"/>
      <c r="G286" s="2005"/>
      <c r="H286" s="2005"/>
      <c r="I286" s="2005"/>
      <c r="J286" s="2005"/>
      <c r="K286" s="2005"/>
      <c r="L286" s="2005"/>
      <c r="M286" s="2005"/>
      <c r="N286" s="2005"/>
      <c r="O286" s="2005"/>
      <c r="P286" s="2005"/>
      <c r="Q286" s="2005"/>
      <c r="R286" s="2005"/>
      <c r="S286" s="2005"/>
      <c r="T286" s="2005"/>
      <c r="U286" s="2005"/>
      <c r="V286" s="2005"/>
      <c r="W286" s="2007"/>
      <c r="X286" s="1990"/>
    </row>
    <row r="287" spans="1:24" ht="14.25">
      <c r="A287" s="927" t="s">
        <v>95</v>
      </c>
      <c r="B287" s="561">
        <v>8</v>
      </c>
      <c r="C287" s="561">
        <v>11</v>
      </c>
      <c r="D287" s="561">
        <v>32.7</v>
      </c>
      <c r="E287" s="642">
        <v>1</v>
      </c>
      <c r="F287" s="561" t="s">
        <v>604</v>
      </c>
      <c r="G287" s="561" t="s">
        <v>298</v>
      </c>
      <c r="H287" s="561" t="s">
        <v>357</v>
      </c>
      <c r="I287" s="561"/>
      <c r="J287" s="561"/>
      <c r="K287" s="561"/>
      <c r="L287" s="1312"/>
      <c r="M287" s="598">
        <f aca="true" t="shared" si="17" ref="M287:M293">Q287+R287</f>
        <v>0.2</v>
      </c>
      <c r="N287" s="598"/>
      <c r="O287" s="598"/>
      <c r="P287" s="598"/>
      <c r="Q287" s="643">
        <v>0.1</v>
      </c>
      <c r="R287" s="643">
        <v>0.1</v>
      </c>
      <c r="S287" s="598"/>
      <c r="T287" s="598"/>
      <c r="U287" s="598"/>
      <c r="V287" s="1313"/>
      <c r="W287" s="1314"/>
      <c r="X287" s="1990"/>
    </row>
    <row r="288" spans="1:24" ht="14.25">
      <c r="A288" s="927" t="s">
        <v>96</v>
      </c>
      <c r="B288" s="561">
        <v>9</v>
      </c>
      <c r="C288" s="561">
        <v>19</v>
      </c>
      <c r="D288" s="561">
        <v>18.2</v>
      </c>
      <c r="E288" s="642">
        <v>0.8</v>
      </c>
      <c r="F288" s="561" t="s">
        <v>604</v>
      </c>
      <c r="G288" s="561" t="s">
        <v>298</v>
      </c>
      <c r="H288" s="561" t="s">
        <v>357</v>
      </c>
      <c r="I288" s="561"/>
      <c r="J288" s="561"/>
      <c r="K288" s="561"/>
      <c r="L288" s="1312"/>
      <c r="M288" s="598">
        <f t="shared" si="17"/>
        <v>0.2</v>
      </c>
      <c r="N288" s="598"/>
      <c r="O288" s="598"/>
      <c r="P288" s="598"/>
      <c r="Q288" s="643">
        <v>0.1</v>
      </c>
      <c r="R288" s="643">
        <v>0.1</v>
      </c>
      <c r="S288" s="598"/>
      <c r="T288" s="598"/>
      <c r="U288" s="598"/>
      <c r="V288" s="1313"/>
      <c r="W288" s="1314"/>
      <c r="X288" s="1990"/>
    </row>
    <row r="289" spans="1:24" ht="14.25">
      <c r="A289" s="927" t="s">
        <v>96</v>
      </c>
      <c r="B289" s="561">
        <v>10</v>
      </c>
      <c r="C289" s="561">
        <v>20</v>
      </c>
      <c r="D289" s="561">
        <v>7.1</v>
      </c>
      <c r="E289" s="561">
        <v>0.8</v>
      </c>
      <c r="F289" s="561" t="s">
        <v>604</v>
      </c>
      <c r="G289" s="561" t="s">
        <v>298</v>
      </c>
      <c r="H289" s="561" t="s">
        <v>357</v>
      </c>
      <c r="I289" s="561"/>
      <c r="J289" s="561"/>
      <c r="K289" s="561"/>
      <c r="L289" s="1312"/>
      <c r="M289" s="598">
        <f t="shared" si="17"/>
        <v>0.2</v>
      </c>
      <c r="N289" s="598"/>
      <c r="O289" s="598"/>
      <c r="P289" s="598"/>
      <c r="Q289" s="643">
        <v>0.1</v>
      </c>
      <c r="R289" s="643">
        <v>0.1</v>
      </c>
      <c r="S289" s="598"/>
      <c r="T289" s="598"/>
      <c r="U289" s="598"/>
      <c r="V289" s="1313"/>
      <c r="W289" s="1314"/>
      <c r="X289" s="1990"/>
    </row>
    <row r="290" spans="1:24" ht="14.25">
      <c r="A290" s="927" t="s">
        <v>96</v>
      </c>
      <c r="B290" s="561">
        <v>11</v>
      </c>
      <c r="C290" s="561">
        <v>20</v>
      </c>
      <c r="D290" s="561">
        <v>7.2</v>
      </c>
      <c r="E290" s="642">
        <v>1</v>
      </c>
      <c r="F290" s="561" t="s">
        <v>604</v>
      </c>
      <c r="G290" s="561" t="s">
        <v>298</v>
      </c>
      <c r="H290" s="561" t="s">
        <v>357</v>
      </c>
      <c r="I290" s="561"/>
      <c r="J290" s="561"/>
      <c r="K290" s="561"/>
      <c r="L290" s="1312"/>
      <c r="M290" s="598">
        <f t="shared" si="17"/>
        <v>0.2</v>
      </c>
      <c r="N290" s="598"/>
      <c r="O290" s="598"/>
      <c r="P290" s="598"/>
      <c r="Q290" s="643">
        <v>0.1</v>
      </c>
      <c r="R290" s="643">
        <v>0.1</v>
      </c>
      <c r="S290" s="598"/>
      <c r="T290" s="598"/>
      <c r="U290" s="598"/>
      <c r="V290" s="1313"/>
      <c r="W290" s="1314"/>
      <c r="X290" s="1990"/>
    </row>
    <row r="291" spans="1:24" ht="14.25">
      <c r="A291" s="927" t="s">
        <v>96</v>
      </c>
      <c r="B291" s="561">
        <v>12</v>
      </c>
      <c r="C291" s="561">
        <v>21</v>
      </c>
      <c r="D291" s="561">
        <v>17.1</v>
      </c>
      <c r="E291" s="561">
        <v>0.9</v>
      </c>
      <c r="F291" s="561" t="s">
        <v>604</v>
      </c>
      <c r="G291" s="561" t="s">
        <v>298</v>
      </c>
      <c r="H291" s="561" t="s">
        <v>357</v>
      </c>
      <c r="I291" s="561"/>
      <c r="J291" s="561"/>
      <c r="K291" s="561"/>
      <c r="L291" s="1312"/>
      <c r="M291" s="598">
        <f t="shared" si="17"/>
        <v>0.2</v>
      </c>
      <c r="N291" s="598"/>
      <c r="O291" s="598"/>
      <c r="P291" s="598"/>
      <c r="Q291" s="643">
        <v>0.1</v>
      </c>
      <c r="R291" s="643">
        <v>0.1</v>
      </c>
      <c r="S291" s="598"/>
      <c r="T291" s="598"/>
      <c r="U291" s="598"/>
      <c r="V291" s="1313"/>
      <c r="W291" s="1314"/>
      <c r="X291" s="1990"/>
    </row>
    <row r="292" spans="1:24" ht="14.25">
      <c r="A292" s="927" t="s">
        <v>96</v>
      </c>
      <c r="B292" s="561">
        <v>13</v>
      </c>
      <c r="C292" s="561">
        <v>27</v>
      </c>
      <c r="D292" s="561">
        <v>6.1</v>
      </c>
      <c r="E292" s="642">
        <v>0.6</v>
      </c>
      <c r="F292" s="561" t="s">
        <v>604</v>
      </c>
      <c r="G292" s="561" t="s">
        <v>298</v>
      </c>
      <c r="H292" s="561" t="s">
        <v>357</v>
      </c>
      <c r="I292" s="561"/>
      <c r="J292" s="561"/>
      <c r="K292" s="561"/>
      <c r="L292" s="1312"/>
      <c r="M292" s="598">
        <f t="shared" si="17"/>
        <v>0.2</v>
      </c>
      <c r="N292" s="598"/>
      <c r="O292" s="598"/>
      <c r="P292" s="598"/>
      <c r="Q292" s="643">
        <v>0.1</v>
      </c>
      <c r="R292" s="643">
        <v>0.1</v>
      </c>
      <c r="S292" s="598"/>
      <c r="T292" s="598"/>
      <c r="U292" s="598"/>
      <c r="V292" s="1313"/>
      <c r="W292" s="1314"/>
      <c r="X292" s="1990"/>
    </row>
    <row r="293" spans="1:24" ht="15" thickBot="1">
      <c r="A293" s="2075"/>
      <c r="B293" s="1298"/>
      <c r="C293" s="1298"/>
      <c r="D293" s="1298"/>
      <c r="E293" s="1300"/>
      <c r="F293" s="1298"/>
      <c r="G293" s="1298"/>
      <c r="H293" s="1298"/>
      <c r="I293" s="1298"/>
      <c r="J293" s="1298"/>
      <c r="K293" s="1298"/>
      <c r="L293" s="1316"/>
      <c r="M293" s="598">
        <f t="shared" si="17"/>
        <v>0.2</v>
      </c>
      <c r="N293" s="598"/>
      <c r="O293" s="598"/>
      <c r="P293" s="598"/>
      <c r="Q293" s="643">
        <v>0.1</v>
      </c>
      <c r="R293" s="643">
        <v>0.1</v>
      </c>
      <c r="S293" s="1305"/>
      <c r="T293" s="1305"/>
      <c r="U293" s="1305"/>
      <c r="V293" s="1317"/>
      <c r="W293" s="1318"/>
      <c r="X293" s="1990"/>
    </row>
    <row r="294" spans="1:24" ht="15" thickBot="1">
      <c r="A294" s="1904" t="s">
        <v>249</v>
      </c>
      <c r="B294" s="1907"/>
      <c r="C294" s="1907"/>
      <c r="D294" s="1907"/>
      <c r="E294" s="1905">
        <f>SUM(E287:E292)</f>
        <v>5.1</v>
      </c>
      <c r="F294" s="1907"/>
      <c r="G294" s="1907"/>
      <c r="H294" s="1907"/>
      <c r="I294" s="1907"/>
      <c r="J294" s="1907"/>
      <c r="K294" s="1907"/>
      <c r="L294" s="1907" t="s">
        <v>144</v>
      </c>
      <c r="M294" s="1908">
        <f>SUM(M287:M293)</f>
        <v>1.4</v>
      </c>
      <c r="N294" s="1905"/>
      <c r="O294" s="1908"/>
      <c r="P294" s="1905"/>
      <c r="Q294" s="1908">
        <f>SUM(Q287:Q293)</f>
        <v>0.7</v>
      </c>
      <c r="R294" s="1908">
        <f>SUM(R287:R293)</f>
        <v>0.7</v>
      </c>
      <c r="S294" s="1905"/>
      <c r="T294" s="1905"/>
      <c r="U294" s="1905"/>
      <c r="V294" s="2076"/>
      <c r="W294" s="1928"/>
      <c r="X294" s="1990"/>
    </row>
    <row r="295" spans="1:24" ht="15" thickBot="1">
      <c r="A295" s="2455"/>
      <c r="B295" s="2456"/>
      <c r="C295" s="2456"/>
      <c r="D295" s="2456"/>
      <c r="E295" s="2456"/>
      <c r="F295" s="2456"/>
      <c r="G295" s="2456"/>
      <c r="H295" s="2456"/>
      <c r="I295" s="2456"/>
      <c r="J295" s="2456"/>
      <c r="K295" s="2456"/>
      <c r="L295" s="2456"/>
      <c r="M295" s="2456"/>
      <c r="N295" s="2456"/>
      <c r="O295" s="2456"/>
      <c r="P295" s="2456"/>
      <c r="Q295" s="2456"/>
      <c r="R295" s="2456"/>
      <c r="S295" s="2456"/>
      <c r="T295" s="2456"/>
      <c r="U295" s="2456"/>
      <c r="V295" s="2456"/>
      <c r="W295" s="2457"/>
      <c r="X295" s="1990"/>
    </row>
    <row r="296" spans="1:23" ht="15" thickBot="1">
      <c r="A296" s="1904" t="s">
        <v>611</v>
      </c>
      <c r="B296" s="2008"/>
      <c r="C296" s="2008"/>
      <c r="D296" s="2008"/>
      <c r="E296" s="1931">
        <f>E284+E294</f>
        <v>10</v>
      </c>
      <c r="F296" s="2008"/>
      <c r="G296" s="2008"/>
      <c r="H296" s="2008"/>
      <c r="I296" s="2077"/>
      <c r="J296" s="2077"/>
      <c r="K296" s="2077"/>
      <c r="L296" s="2077"/>
      <c r="M296" s="2009">
        <f aca="true" t="shared" si="18" ref="M296:W296">M284+M294</f>
        <v>39.75</v>
      </c>
      <c r="N296" s="2009">
        <f t="shared" si="18"/>
        <v>18.44</v>
      </c>
      <c r="O296" s="2009">
        <f t="shared" si="18"/>
        <v>6.789999999999999</v>
      </c>
      <c r="P296" s="2009">
        <f t="shared" si="18"/>
        <v>1.71</v>
      </c>
      <c r="Q296" s="2009">
        <f t="shared" si="18"/>
        <v>2.3500000000000005</v>
      </c>
      <c r="R296" s="2009">
        <f t="shared" si="18"/>
        <v>4.21</v>
      </c>
      <c r="S296" s="2009">
        <f t="shared" si="18"/>
        <v>0</v>
      </c>
      <c r="T296" s="2009">
        <f t="shared" si="18"/>
        <v>6.04</v>
      </c>
      <c r="U296" s="2009">
        <f t="shared" si="18"/>
        <v>0.03</v>
      </c>
      <c r="V296" s="2009">
        <f t="shared" si="18"/>
        <v>0.08</v>
      </c>
      <c r="W296" s="2078">
        <f t="shared" si="18"/>
        <v>0.1</v>
      </c>
    </row>
    <row r="297" spans="1:22" ht="14.25">
      <c r="A297" s="1910"/>
      <c r="B297" s="1910"/>
      <c r="C297" s="1910"/>
      <c r="D297" s="1910"/>
      <c r="E297" s="1911"/>
      <c r="F297" s="1910"/>
      <c r="G297" s="1910"/>
      <c r="H297" s="1910"/>
      <c r="I297" s="1910"/>
      <c r="J297" s="1910"/>
      <c r="K297" s="1910"/>
      <c r="L297" s="1910"/>
      <c r="M297" s="2079"/>
      <c r="N297" s="2079"/>
      <c r="O297" s="2079"/>
      <c r="P297" s="2079"/>
      <c r="Q297" s="2079"/>
      <c r="R297" s="2079"/>
      <c r="S297" s="2079"/>
      <c r="T297" s="1910"/>
      <c r="U297" s="1910"/>
      <c r="V297" s="1990"/>
    </row>
    <row r="298" spans="1:22" ht="14.25">
      <c r="A298" s="1910"/>
      <c r="B298" s="1910"/>
      <c r="C298" s="1910"/>
      <c r="D298" s="1910"/>
      <c r="E298" s="1911"/>
      <c r="F298" s="1910"/>
      <c r="G298" s="1910"/>
      <c r="H298" s="1910"/>
      <c r="I298" s="1910"/>
      <c r="J298" s="1910"/>
      <c r="K298" s="1910"/>
      <c r="L298" s="1910"/>
      <c r="M298" s="2079"/>
      <c r="N298" s="2079"/>
      <c r="O298" s="2079"/>
      <c r="P298" s="2079"/>
      <c r="Q298" s="2079"/>
      <c r="R298" s="2079"/>
      <c r="S298" s="2079"/>
      <c r="T298" s="1910"/>
      <c r="U298" s="1910"/>
      <c r="V298" s="1990"/>
    </row>
    <row r="299" spans="1:22" ht="14.25">
      <c r="A299" s="1910"/>
      <c r="B299" s="1910"/>
      <c r="C299" s="1910"/>
      <c r="D299" s="1910"/>
      <c r="E299" s="1911"/>
      <c r="F299" s="1910"/>
      <c r="G299" s="1910"/>
      <c r="H299" s="1910"/>
      <c r="I299" s="1910"/>
      <c r="J299" s="1910"/>
      <c r="K299" s="1910"/>
      <c r="L299" s="1910"/>
      <c r="M299" s="2079"/>
      <c r="N299" s="2079"/>
      <c r="O299" s="2079"/>
      <c r="P299" s="2079"/>
      <c r="Q299" s="2079"/>
      <c r="R299" s="2079"/>
      <c r="S299" s="2079"/>
      <c r="T299" s="1910"/>
      <c r="U299" s="1910"/>
      <c r="V299" s="1990"/>
    </row>
    <row r="300" spans="1:22" ht="14.25">
      <c r="A300" s="1910"/>
      <c r="B300" s="1910"/>
      <c r="C300" s="1910"/>
      <c r="D300" s="1910"/>
      <c r="E300" s="1911"/>
      <c r="F300" s="1910"/>
      <c r="G300" s="1910"/>
      <c r="H300" s="1910"/>
      <c r="I300" s="1910"/>
      <c r="J300" s="1910"/>
      <c r="K300" s="1910"/>
      <c r="L300" s="1910"/>
      <c r="M300" s="2079"/>
      <c r="N300" s="2079"/>
      <c r="O300" s="2079"/>
      <c r="P300" s="2079"/>
      <c r="Q300" s="2079"/>
      <c r="R300" s="2079"/>
      <c r="S300" s="2079"/>
      <c r="T300" s="1910"/>
      <c r="U300" s="1910"/>
      <c r="V300" s="1990"/>
    </row>
    <row r="301" spans="1:22" ht="14.25">
      <c r="A301" s="1990"/>
      <c r="B301" s="1990"/>
      <c r="C301" s="1990"/>
      <c r="D301" s="1990"/>
      <c r="E301" s="1990"/>
      <c r="F301" s="1990"/>
      <c r="G301" s="1990"/>
      <c r="H301" s="1990"/>
      <c r="I301" s="1990"/>
      <c r="J301" s="1990"/>
      <c r="K301" s="1990"/>
      <c r="L301" s="1990"/>
      <c r="M301" s="1990"/>
      <c r="N301" s="1990"/>
      <c r="O301" s="1990"/>
      <c r="P301" s="1990"/>
      <c r="Q301" s="1990"/>
      <c r="R301" s="1990"/>
      <c r="S301" s="1990"/>
      <c r="T301" s="1990"/>
      <c r="U301" s="1990"/>
      <c r="V301" s="1990"/>
    </row>
    <row r="302" spans="1:22" ht="14.25">
      <c r="A302" s="2446"/>
      <c r="B302" s="2446"/>
      <c r="C302" s="2446"/>
      <c r="D302" s="2446"/>
      <c r="E302" s="2446"/>
      <c r="F302" s="2446"/>
      <c r="G302" s="2446"/>
      <c r="H302" s="2446"/>
      <c r="I302" s="2446"/>
      <c r="J302" s="2446"/>
      <c r="K302" s="2446"/>
      <c r="L302" s="2446"/>
      <c r="M302" s="2446"/>
      <c r="N302" s="2446"/>
      <c r="O302" s="2446"/>
      <c r="P302" s="2446"/>
      <c r="Q302" s="2446"/>
      <c r="R302" s="2446"/>
      <c r="S302" s="2446"/>
      <c r="T302" s="2446"/>
      <c r="U302" s="2446"/>
      <c r="V302" s="2446"/>
    </row>
  </sheetData>
  <sheetProtection/>
  <mergeCells count="56">
    <mergeCell ref="T13:T14"/>
    <mergeCell ref="U13:U14"/>
    <mergeCell ref="V13:V14"/>
    <mergeCell ref="N13:N14"/>
    <mergeCell ref="O13:O14"/>
    <mergeCell ref="P13:P14"/>
    <mergeCell ref="Q13:Q14"/>
    <mergeCell ref="R13:R14"/>
    <mergeCell ref="S13:S14"/>
    <mergeCell ref="W43:W44"/>
    <mergeCell ref="A46:S46"/>
    <mergeCell ref="W13:W14"/>
    <mergeCell ref="A16:S16"/>
    <mergeCell ref="N43:N44"/>
    <mergeCell ref="O43:O44"/>
    <mergeCell ref="P43:P44"/>
    <mergeCell ref="Q43:Q44"/>
    <mergeCell ref="R43:R44"/>
    <mergeCell ref="S43:S44"/>
    <mergeCell ref="S77:S78"/>
    <mergeCell ref="T77:T78"/>
    <mergeCell ref="U77:U78"/>
    <mergeCell ref="V77:V78"/>
    <mergeCell ref="T43:T44"/>
    <mergeCell ref="U43:U44"/>
    <mergeCell ref="V43:V44"/>
    <mergeCell ref="W127:W132"/>
    <mergeCell ref="M128:U128"/>
    <mergeCell ref="M129:M132"/>
    <mergeCell ref="N129:U130"/>
    <mergeCell ref="N131:N132"/>
    <mergeCell ref="N77:N78"/>
    <mergeCell ref="O77:O78"/>
    <mergeCell ref="P77:P78"/>
    <mergeCell ref="Q77:Q78"/>
    <mergeCell ref="R77:R78"/>
    <mergeCell ref="P131:P132"/>
    <mergeCell ref="Q131:Q132"/>
    <mergeCell ref="R131:R132"/>
    <mergeCell ref="S131:S132"/>
    <mergeCell ref="T131:T132"/>
    <mergeCell ref="W77:W78"/>
    <mergeCell ref="A80:W80"/>
    <mergeCell ref="B105:F105"/>
    <mergeCell ref="M127:U127"/>
    <mergeCell ref="V127:V132"/>
    <mergeCell ref="A302:V302"/>
    <mergeCell ref="N204:U204"/>
    <mergeCell ref="A221:G221"/>
    <mergeCell ref="A253:W253"/>
    <mergeCell ref="A295:W295"/>
    <mergeCell ref="U131:U132"/>
    <mergeCell ref="A134:W134"/>
    <mergeCell ref="A157:W157"/>
    <mergeCell ref="N203:U203"/>
    <mergeCell ref="O131:O1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Y331"/>
  <sheetViews>
    <sheetView zoomScale="75" zoomScaleNormal="75" zoomScalePageLayoutView="0" workbookViewId="0" topLeftCell="A1">
      <selection activeCell="H4" sqref="H4:H6"/>
    </sheetView>
  </sheetViews>
  <sheetFormatPr defaultColWidth="9.140625" defaultRowHeight="15"/>
  <cols>
    <col min="1" max="5" width="9.28125" style="0" bestFit="1" customWidth="1"/>
    <col min="6" max="6" width="16.28125" style="0" customWidth="1"/>
    <col min="7" max="7" width="27.57421875" style="0" customWidth="1"/>
    <col min="8" max="8" width="35.57421875" style="0" customWidth="1"/>
    <col min="9" max="9" width="19.140625" style="0" customWidth="1"/>
    <col min="10" max="10" width="18.8515625" style="0" customWidth="1"/>
    <col min="11" max="11" width="39.421875" style="0" customWidth="1"/>
    <col min="12" max="12" width="14.421875" style="0" customWidth="1"/>
    <col min="13" max="13" width="15.28125" style="0" customWidth="1"/>
    <col min="14" max="14" width="12.28125" style="0" customWidth="1"/>
    <col min="17" max="17" width="10.421875" style="0" customWidth="1"/>
    <col min="19" max="19" width="10.421875" style="0" customWidth="1"/>
  </cols>
  <sheetData>
    <row r="1" spans="1:22" ht="24">
      <c r="A1" s="2514" t="s">
        <v>623</v>
      </c>
      <c r="B1" s="2514"/>
      <c r="C1" s="2514"/>
      <c r="D1" s="2514"/>
      <c r="E1" s="2514"/>
      <c r="F1" s="2514"/>
      <c r="G1" s="2514"/>
      <c r="H1" s="2514"/>
      <c r="I1" s="2514"/>
      <c r="J1" s="2514"/>
      <c r="K1" s="2514"/>
      <c r="L1" s="2514"/>
      <c r="M1" s="2514"/>
      <c r="N1" s="2514"/>
      <c r="O1" s="2514"/>
      <c r="P1" s="2514"/>
      <c r="Q1" s="2514"/>
      <c r="R1" s="2514"/>
      <c r="S1" s="2514"/>
      <c r="T1" s="2514"/>
      <c r="U1" s="2514"/>
      <c r="V1" s="241"/>
    </row>
    <row r="2" spans="1:22" ht="24">
      <c r="A2" s="2519" t="s">
        <v>2094</v>
      </c>
      <c r="B2" s="2519"/>
      <c r="C2" s="2519"/>
      <c r="D2" s="2519"/>
      <c r="E2" s="2519"/>
      <c r="F2" s="2519"/>
      <c r="G2" s="2519"/>
      <c r="H2" s="2519"/>
      <c r="I2" s="2519"/>
      <c r="J2" s="2519"/>
      <c r="K2" s="2519"/>
      <c r="L2" s="2519"/>
      <c r="M2" s="2519"/>
      <c r="N2" s="2519"/>
      <c r="O2" s="2519"/>
      <c r="P2" s="2519"/>
      <c r="Q2" s="2519"/>
      <c r="R2" s="2519"/>
      <c r="S2" s="2519"/>
      <c r="T2" s="2519"/>
      <c r="U2" s="2519"/>
      <c r="V2" s="241"/>
    </row>
    <row r="3" spans="1:22" ht="24">
      <c r="A3" s="2520" t="s">
        <v>624</v>
      </c>
      <c r="B3" s="2521"/>
      <c r="C3" s="2521"/>
      <c r="D3" s="2521"/>
      <c r="E3" s="2521"/>
      <c r="F3" s="2521"/>
      <c r="G3" s="2521"/>
      <c r="H3" s="2521"/>
      <c r="I3" s="2521"/>
      <c r="J3" s="2521"/>
      <c r="K3" s="2522"/>
      <c r="L3" s="2522"/>
      <c r="M3" s="2522"/>
      <c r="N3" s="2522"/>
      <c r="O3" s="2522"/>
      <c r="P3" s="2522"/>
      <c r="Q3" s="2522"/>
      <c r="R3" s="2522"/>
      <c r="S3" s="2522"/>
      <c r="T3" s="2522"/>
      <c r="U3" s="2522"/>
      <c r="V3" s="241"/>
    </row>
    <row r="4" spans="1:22" ht="17.25">
      <c r="A4" s="2515" t="s">
        <v>148</v>
      </c>
      <c r="B4" s="2515" t="s">
        <v>149</v>
      </c>
      <c r="C4" s="2515" t="s">
        <v>150</v>
      </c>
      <c r="D4" s="2515" t="s">
        <v>625</v>
      </c>
      <c r="E4" s="2515" t="s">
        <v>152</v>
      </c>
      <c r="F4" s="2515" t="s">
        <v>626</v>
      </c>
      <c r="G4" s="2515" t="s">
        <v>285</v>
      </c>
      <c r="H4" s="2515" t="s">
        <v>156</v>
      </c>
      <c r="I4" s="2517" t="s">
        <v>155</v>
      </c>
      <c r="J4" s="2517"/>
      <c r="K4" s="2517" t="s">
        <v>157</v>
      </c>
      <c r="L4" s="2517" t="s">
        <v>627</v>
      </c>
      <c r="M4" s="2517"/>
      <c r="N4" s="2517"/>
      <c r="O4" s="2517"/>
      <c r="P4" s="2517"/>
      <c r="Q4" s="2517"/>
      <c r="R4" s="2517"/>
      <c r="S4" s="2517"/>
      <c r="T4" s="2517"/>
      <c r="U4" s="2517"/>
      <c r="V4" s="2517"/>
    </row>
    <row r="5" spans="1:22" ht="17.25">
      <c r="A5" s="2515"/>
      <c r="B5" s="2515"/>
      <c r="C5" s="2515"/>
      <c r="D5" s="2515"/>
      <c r="E5" s="2515"/>
      <c r="F5" s="2515"/>
      <c r="G5" s="2515"/>
      <c r="H5" s="2515"/>
      <c r="I5" s="2517" t="s">
        <v>160</v>
      </c>
      <c r="J5" s="2517" t="s">
        <v>628</v>
      </c>
      <c r="K5" s="2517"/>
      <c r="L5" s="2517" t="s">
        <v>249</v>
      </c>
      <c r="M5" s="2517" t="s">
        <v>629</v>
      </c>
      <c r="N5" s="2517"/>
      <c r="O5" s="2517"/>
      <c r="P5" s="2517"/>
      <c r="Q5" s="2517"/>
      <c r="R5" s="2517"/>
      <c r="S5" s="2517"/>
      <c r="T5" s="2517"/>
      <c r="U5" s="2517"/>
      <c r="V5" s="2517"/>
    </row>
    <row r="6" spans="1:24" ht="20.25">
      <c r="A6" s="2516"/>
      <c r="B6" s="2516"/>
      <c r="C6" s="2516"/>
      <c r="D6" s="2516"/>
      <c r="E6" s="2516"/>
      <c r="F6" s="2516"/>
      <c r="G6" s="2516"/>
      <c r="H6" s="2516"/>
      <c r="I6" s="2518"/>
      <c r="J6" s="2518"/>
      <c r="K6" s="2517"/>
      <c r="L6" s="2517"/>
      <c r="M6" s="748" t="s">
        <v>260</v>
      </c>
      <c r="N6" s="748" t="s">
        <v>313</v>
      </c>
      <c r="O6" s="748" t="s">
        <v>291</v>
      </c>
      <c r="P6" s="748" t="s">
        <v>617</v>
      </c>
      <c r="Q6" s="748" t="s">
        <v>182</v>
      </c>
      <c r="R6" s="748" t="s">
        <v>176</v>
      </c>
      <c r="S6" s="748" t="s">
        <v>630</v>
      </c>
      <c r="T6" s="748" t="s">
        <v>198</v>
      </c>
      <c r="U6" s="749" t="s">
        <v>852</v>
      </c>
      <c r="V6" s="749" t="s">
        <v>396</v>
      </c>
      <c r="W6" s="749" t="s">
        <v>123</v>
      </c>
      <c r="X6" s="749" t="s">
        <v>775</v>
      </c>
    </row>
    <row r="7" spans="1:22" ht="18" thickBot="1">
      <c r="A7" s="243">
        <v>1</v>
      </c>
      <c r="B7" s="243">
        <v>2</v>
      </c>
      <c r="C7" s="243">
        <v>3</v>
      </c>
      <c r="D7" s="243">
        <v>4</v>
      </c>
      <c r="E7" s="243">
        <v>5</v>
      </c>
      <c r="F7" s="243">
        <v>6</v>
      </c>
      <c r="G7" s="243">
        <v>7</v>
      </c>
      <c r="H7" s="243">
        <v>8</v>
      </c>
      <c r="I7" s="243">
        <v>9</v>
      </c>
      <c r="J7" s="243">
        <v>10</v>
      </c>
      <c r="K7" s="244">
        <v>11</v>
      </c>
      <c r="L7" s="244">
        <v>12</v>
      </c>
      <c r="M7" s="244">
        <v>13</v>
      </c>
      <c r="N7" s="244">
        <v>14</v>
      </c>
      <c r="O7" s="244">
        <v>15</v>
      </c>
      <c r="P7" s="244">
        <v>16</v>
      </c>
      <c r="Q7" s="244">
        <v>17</v>
      </c>
      <c r="R7" s="244">
        <v>18</v>
      </c>
      <c r="S7" s="244">
        <v>19</v>
      </c>
      <c r="T7" s="244">
        <v>20</v>
      </c>
      <c r="U7" s="242">
        <v>21</v>
      </c>
      <c r="V7" s="242">
        <v>22</v>
      </c>
    </row>
    <row r="8" spans="1:22" ht="18" thickBot="1">
      <c r="A8" s="2535" t="s">
        <v>631</v>
      </c>
      <c r="B8" s="2536"/>
      <c r="C8" s="2536"/>
      <c r="D8" s="2536"/>
      <c r="E8" s="2536"/>
      <c r="F8" s="2536"/>
      <c r="G8" s="2536"/>
      <c r="H8" s="2536"/>
      <c r="I8" s="2536"/>
      <c r="J8" s="2536"/>
      <c r="K8" s="2536"/>
      <c r="L8" s="2536"/>
      <c r="M8" s="2536"/>
      <c r="N8" s="2536"/>
      <c r="O8" s="2536"/>
      <c r="P8" s="2536"/>
      <c r="Q8" s="2536"/>
      <c r="R8" s="2536"/>
      <c r="S8" s="2536"/>
      <c r="T8" s="2536"/>
      <c r="U8" s="2537"/>
      <c r="V8" s="2538"/>
    </row>
    <row r="9" spans="1:25" ht="15">
      <c r="A9" s="1141">
        <v>1</v>
      </c>
      <c r="B9" s="1142">
        <v>2</v>
      </c>
      <c r="C9" s="1142">
        <v>39.3</v>
      </c>
      <c r="D9" s="1142">
        <v>0.5</v>
      </c>
      <c r="E9" s="1143" t="s">
        <v>313</v>
      </c>
      <c r="F9" s="1144" t="s">
        <v>298</v>
      </c>
      <c r="G9" s="1145" t="s">
        <v>814</v>
      </c>
      <c r="H9" s="1146" t="s">
        <v>633</v>
      </c>
      <c r="I9" s="1141" t="s">
        <v>1279</v>
      </c>
      <c r="J9" s="1141" t="s">
        <v>1279</v>
      </c>
      <c r="K9" s="1141" t="s">
        <v>316</v>
      </c>
      <c r="L9" s="1147">
        <f aca="true" t="shared" si="0" ref="L9:L55">M9+N9+O9+P9+Q9+R9+S9+T9+U9+V9+W9+X9+Y9</f>
        <v>2.33</v>
      </c>
      <c r="M9" s="1147"/>
      <c r="N9" s="1147">
        <v>2.08</v>
      </c>
      <c r="O9" s="1147"/>
      <c r="P9" s="1147"/>
      <c r="Q9" s="1147"/>
      <c r="R9" s="1147"/>
      <c r="S9" s="1147"/>
      <c r="T9" s="1147"/>
      <c r="U9" s="1148"/>
      <c r="V9" s="1149">
        <v>0.2</v>
      </c>
      <c r="W9" s="1149"/>
      <c r="X9" s="1149"/>
      <c r="Y9" s="1149">
        <v>0.05</v>
      </c>
    </row>
    <row r="10" spans="1:25" ht="15">
      <c r="A10" s="1141">
        <v>2</v>
      </c>
      <c r="B10" s="1142">
        <v>2</v>
      </c>
      <c r="C10" s="1142">
        <v>39.4</v>
      </c>
      <c r="D10" s="1142">
        <v>0.9</v>
      </c>
      <c r="E10" s="1143" t="s">
        <v>260</v>
      </c>
      <c r="F10" s="1144" t="s">
        <v>298</v>
      </c>
      <c r="G10" s="1145" t="s">
        <v>1041</v>
      </c>
      <c r="H10" s="1150" t="s">
        <v>1280</v>
      </c>
      <c r="I10" s="1144" t="s">
        <v>850</v>
      </c>
      <c r="J10" s="1141" t="s">
        <v>1279</v>
      </c>
      <c r="K10" s="1144" t="s">
        <v>835</v>
      </c>
      <c r="L10" s="1147">
        <f t="shared" si="0"/>
        <v>6.79</v>
      </c>
      <c r="M10" s="1147">
        <v>5.76</v>
      </c>
      <c r="N10" s="1147">
        <v>1.03</v>
      </c>
      <c r="O10" s="1147"/>
      <c r="P10" s="1147"/>
      <c r="Q10" s="1147"/>
      <c r="R10" s="1147"/>
      <c r="S10" s="1147"/>
      <c r="T10" s="1147"/>
      <c r="U10" s="1148"/>
      <c r="V10" s="1149"/>
      <c r="W10" s="1149"/>
      <c r="X10" s="1149"/>
      <c r="Y10" s="1149"/>
    </row>
    <row r="11" spans="1:25" ht="15">
      <c r="A11" s="1141">
        <v>3</v>
      </c>
      <c r="B11" s="1142">
        <v>3</v>
      </c>
      <c r="C11" s="1142">
        <v>19.2</v>
      </c>
      <c r="D11" s="1142">
        <v>1</v>
      </c>
      <c r="E11" s="1143" t="s">
        <v>260</v>
      </c>
      <c r="F11" s="1144" t="s">
        <v>292</v>
      </c>
      <c r="G11" s="1145" t="s">
        <v>1041</v>
      </c>
      <c r="H11" s="1150" t="s">
        <v>1280</v>
      </c>
      <c r="I11" s="1144" t="s">
        <v>850</v>
      </c>
      <c r="J11" s="1141" t="s">
        <v>1279</v>
      </c>
      <c r="K11" s="1144" t="s">
        <v>1281</v>
      </c>
      <c r="L11" s="1147">
        <f t="shared" si="0"/>
        <v>7.09</v>
      </c>
      <c r="M11" s="1147">
        <v>4.8</v>
      </c>
      <c r="N11" s="1147">
        <v>2.29</v>
      </c>
      <c r="O11" s="1147"/>
      <c r="P11" s="1147"/>
      <c r="Q11" s="1147"/>
      <c r="R11" s="1147"/>
      <c r="S11" s="1147"/>
      <c r="T11" s="1147"/>
      <c r="U11" s="1148"/>
      <c r="V11" s="1149"/>
      <c r="W11" s="1149"/>
      <c r="X11" s="1149"/>
      <c r="Y11" s="1149"/>
    </row>
    <row r="12" spans="1:25" ht="15">
      <c r="A12" s="1141">
        <v>4</v>
      </c>
      <c r="B12" s="1142">
        <v>4</v>
      </c>
      <c r="C12" s="1142">
        <v>28.2</v>
      </c>
      <c r="D12" s="1142">
        <v>1</v>
      </c>
      <c r="E12" s="1143" t="s">
        <v>260</v>
      </c>
      <c r="F12" s="1144" t="s">
        <v>292</v>
      </c>
      <c r="G12" s="1145" t="s">
        <v>1041</v>
      </c>
      <c r="H12" s="1150" t="s">
        <v>1280</v>
      </c>
      <c r="I12" s="1144" t="s">
        <v>850</v>
      </c>
      <c r="J12" s="1141" t="s">
        <v>1279</v>
      </c>
      <c r="K12" s="1144" t="s">
        <v>831</v>
      </c>
      <c r="L12" s="1147">
        <f t="shared" si="0"/>
        <v>7.31</v>
      </c>
      <c r="M12" s="1147">
        <v>5.6</v>
      </c>
      <c r="N12" s="1147">
        <v>1.71</v>
      </c>
      <c r="O12" s="1147"/>
      <c r="P12" s="1147"/>
      <c r="Q12" s="1147"/>
      <c r="R12" s="1147"/>
      <c r="S12" s="1147"/>
      <c r="T12" s="1147"/>
      <c r="U12" s="1148"/>
      <c r="V12" s="1149"/>
      <c r="W12" s="1149"/>
      <c r="X12" s="1149"/>
      <c r="Y12" s="1149"/>
    </row>
    <row r="13" spans="1:25" ht="15">
      <c r="A13" s="1141">
        <v>5</v>
      </c>
      <c r="B13" s="1142">
        <v>7</v>
      </c>
      <c r="C13" s="1142">
        <v>2.1</v>
      </c>
      <c r="D13" s="1142">
        <v>1</v>
      </c>
      <c r="E13" s="1143" t="s">
        <v>313</v>
      </c>
      <c r="F13" s="1144" t="s">
        <v>292</v>
      </c>
      <c r="G13" s="1145" t="s">
        <v>1041</v>
      </c>
      <c r="H13" s="1146" t="s">
        <v>739</v>
      </c>
      <c r="I13" s="1144" t="s">
        <v>850</v>
      </c>
      <c r="J13" s="1141" t="s">
        <v>1279</v>
      </c>
      <c r="K13" s="1144" t="s">
        <v>757</v>
      </c>
      <c r="L13" s="1147">
        <f t="shared" si="0"/>
        <v>5.05</v>
      </c>
      <c r="M13" s="1147"/>
      <c r="N13" s="1147">
        <v>5</v>
      </c>
      <c r="O13" s="1147"/>
      <c r="P13" s="1147"/>
      <c r="Q13" s="1147"/>
      <c r="R13" s="1147"/>
      <c r="S13" s="1147"/>
      <c r="T13" s="1147"/>
      <c r="U13" s="1148"/>
      <c r="V13" s="1149"/>
      <c r="W13" s="1149"/>
      <c r="X13" s="1149">
        <v>0.05</v>
      </c>
      <c r="Y13" s="1149"/>
    </row>
    <row r="14" spans="1:25" ht="15">
      <c r="A14" s="1141">
        <v>6</v>
      </c>
      <c r="B14" s="1142">
        <v>7</v>
      </c>
      <c r="C14" s="1142">
        <v>7.1</v>
      </c>
      <c r="D14" s="1142">
        <v>0.9</v>
      </c>
      <c r="E14" s="1143" t="s">
        <v>313</v>
      </c>
      <c r="F14" s="1144" t="s">
        <v>177</v>
      </c>
      <c r="G14" s="1145" t="s">
        <v>1041</v>
      </c>
      <c r="H14" s="1146" t="s">
        <v>739</v>
      </c>
      <c r="I14" s="1144" t="s">
        <v>850</v>
      </c>
      <c r="J14" s="1141" t="s">
        <v>1279</v>
      </c>
      <c r="K14" s="1144" t="s">
        <v>757</v>
      </c>
      <c r="L14" s="1147">
        <f t="shared" si="0"/>
        <v>4.6</v>
      </c>
      <c r="M14" s="1147"/>
      <c r="N14" s="1147">
        <v>4.5</v>
      </c>
      <c r="O14" s="1147"/>
      <c r="P14" s="1147"/>
      <c r="Q14" s="1147"/>
      <c r="R14" s="1147"/>
      <c r="S14" s="1147"/>
      <c r="T14" s="1147"/>
      <c r="U14" s="1148"/>
      <c r="V14" s="1149"/>
      <c r="W14" s="1149"/>
      <c r="X14" s="1149">
        <v>0.05</v>
      </c>
      <c r="Y14" s="1149">
        <v>0.05</v>
      </c>
    </row>
    <row r="15" spans="1:25" ht="15">
      <c r="A15" s="1141">
        <v>7</v>
      </c>
      <c r="B15" s="1142">
        <v>12</v>
      </c>
      <c r="C15" s="1142">
        <v>27.2</v>
      </c>
      <c r="D15" s="1142">
        <v>1</v>
      </c>
      <c r="E15" s="1143" t="s">
        <v>260</v>
      </c>
      <c r="F15" s="1144" t="s">
        <v>298</v>
      </c>
      <c r="G15" s="1145" t="s">
        <v>1041</v>
      </c>
      <c r="H15" s="1150" t="s">
        <v>1282</v>
      </c>
      <c r="I15" s="1141" t="s">
        <v>850</v>
      </c>
      <c r="J15" s="1141" t="s">
        <v>1279</v>
      </c>
      <c r="K15" s="1150" t="s">
        <v>1283</v>
      </c>
      <c r="L15" s="1147">
        <f t="shared" si="0"/>
        <v>7.09</v>
      </c>
      <c r="M15" s="1147">
        <v>4.8</v>
      </c>
      <c r="N15" s="1147">
        <v>2.29</v>
      </c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9"/>
    </row>
    <row r="16" spans="1:25" ht="15">
      <c r="A16" s="1141">
        <v>8</v>
      </c>
      <c r="B16" s="1142">
        <v>13</v>
      </c>
      <c r="C16" s="1142">
        <v>26.1</v>
      </c>
      <c r="D16" s="1142">
        <v>1</v>
      </c>
      <c r="E16" s="1143" t="s">
        <v>260</v>
      </c>
      <c r="F16" s="1144" t="s">
        <v>298</v>
      </c>
      <c r="G16" s="1145" t="s">
        <v>1041</v>
      </c>
      <c r="H16" s="1150" t="s">
        <v>1284</v>
      </c>
      <c r="I16" s="1141" t="s">
        <v>850</v>
      </c>
      <c r="J16" s="1141" t="s">
        <v>1279</v>
      </c>
      <c r="K16" s="1141" t="s">
        <v>738</v>
      </c>
      <c r="L16" s="1147">
        <f t="shared" si="0"/>
        <v>7.079999999999999</v>
      </c>
      <c r="M16" s="1147">
        <v>4.8</v>
      </c>
      <c r="N16" s="1147">
        <v>1.14</v>
      </c>
      <c r="O16" s="1147"/>
      <c r="P16" s="1147">
        <v>1.14</v>
      </c>
      <c r="Q16" s="1147"/>
      <c r="R16" s="1147"/>
      <c r="S16" s="1147"/>
      <c r="T16" s="1147"/>
      <c r="U16" s="1147"/>
      <c r="V16" s="1147"/>
      <c r="W16" s="1147"/>
      <c r="X16" s="1147"/>
      <c r="Y16" s="1149"/>
    </row>
    <row r="17" spans="1:25" ht="15">
      <c r="A17" s="1141">
        <v>9</v>
      </c>
      <c r="B17" s="1142">
        <v>14</v>
      </c>
      <c r="C17" s="1142">
        <v>3.4</v>
      </c>
      <c r="D17" s="1142">
        <v>1</v>
      </c>
      <c r="E17" s="1143" t="s">
        <v>260</v>
      </c>
      <c r="F17" s="1144" t="s">
        <v>298</v>
      </c>
      <c r="G17" s="1145" t="s">
        <v>1041</v>
      </c>
      <c r="H17" s="1150" t="s">
        <v>1280</v>
      </c>
      <c r="I17" s="1141" t="s">
        <v>850</v>
      </c>
      <c r="J17" s="1141" t="s">
        <v>1279</v>
      </c>
      <c r="K17" s="1141" t="s">
        <v>835</v>
      </c>
      <c r="L17" s="1147">
        <f t="shared" si="0"/>
        <v>7.54</v>
      </c>
      <c r="M17" s="1147">
        <v>6.4</v>
      </c>
      <c r="N17" s="1147">
        <v>1.14</v>
      </c>
      <c r="O17" s="1147"/>
      <c r="P17" s="1147"/>
      <c r="Q17" s="1147"/>
      <c r="R17" s="1147"/>
      <c r="S17" s="1147"/>
      <c r="T17" s="1147"/>
      <c r="U17" s="1147"/>
      <c r="V17" s="1147"/>
      <c r="W17" s="1147"/>
      <c r="X17" s="1147"/>
      <c r="Y17" s="1149"/>
    </row>
    <row r="18" spans="1:25" ht="15">
      <c r="A18" s="1141">
        <v>10</v>
      </c>
      <c r="B18" s="1142">
        <v>14</v>
      </c>
      <c r="C18" s="1142">
        <v>6.3</v>
      </c>
      <c r="D18" s="1142">
        <v>0.5</v>
      </c>
      <c r="E18" s="1143" t="s">
        <v>260</v>
      </c>
      <c r="F18" s="1144" t="s">
        <v>292</v>
      </c>
      <c r="G18" s="1145" t="s">
        <v>1041</v>
      </c>
      <c r="H18" s="1150" t="s">
        <v>1280</v>
      </c>
      <c r="I18" s="1141" t="s">
        <v>850</v>
      </c>
      <c r="J18" s="1141" t="s">
        <v>1279</v>
      </c>
      <c r="K18" s="1141" t="s">
        <v>831</v>
      </c>
      <c r="L18" s="1147">
        <f t="shared" si="0"/>
        <v>3.6599999999999997</v>
      </c>
      <c r="M18" s="1147">
        <v>2.8</v>
      </c>
      <c r="N18" s="1147">
        <v>0.86</v>
      </c>
      <c r="O18" s="1147"/>
      <c r="P18" s="1147"/>
      <c r="Q18" s="1147"/>
      <c r="R18" s="1147"/>
      <c r="S18" s="1147"/>
      <c r="T18" s="1147"/>
      <c r="U18" s="1147"/>
      <c r="V18" s="1147"/>
      <c r="W18" s="1147"/>
      <c r="X18" s="1147"/>
      <c r="Y18" s="1149"/>
    </row>
    <row r="19" spans="1:25" ht="15">
      <c r="A19" s="1141">
        <v>11</v>
      </c>
      <c r="B19" s="1142">
        <v>14</v>
      </c>
      <c r="C19" s="1142">
        <v>9.4</v>
      </c>
      <c r="D19" s="1142">
        <v>1</v>
      </c>
      <c r="E19" s="1143" t="s">
        <v>321</v>
      </c>
      <c r="F19" s="1144" t="s">
        <v>292</v>
      </c>
      <c r="G19" s="1145" t="s">
        <v>1041</v>
      </c>
      <c r="H19" s="1150" t="s">
        <v>633</v>
      </c>
      <c r="I19" s="1141" t="s">
        <v>850</v>
      </c>
      <c r="J19" s="1141" t="s">
        <v>1279</v>
      </c>
      <c r="K19" s="1141" t="s">
        <v>757</v>
      </c>
      <c r="L19" s="1147">
        <f t="shared" si="0"/>
        <v>4.27</v>
      </c>
      <c r="M19" s="1147"/>
      <c r="N19" s="1147">
        <v>4.17</v>
      </c>
      <c r="O19" s="1147"/>
      <c r="P19" s="1147">
        <v>0.05</v>
      </c>
      <c r="Q19" s="1147"/>
      <c r="R19" s="1147"/>
      <c r="S19" s="1147"/>
      <c r="T19" s="1147"/>
      <c r="U19" s="1147"/>
      <c r="V19" s="1147"/>
      <c r="W19" s="1147"/>
      <c r="X19" s="1147"/>
      <c r="Y19" s="1149">
        <v>0.05</v>
      </c>
    </row>
    <row r="20" spans="1:25" ht="15">
      <c r="A20" s="1141">
        <v>12</v>
      </c>
      <c r="B20" s="1142">
        <v>15</v>
      </c>
      <c r="C20" s="1142">
        <v>6.5</v>
      </c>
      <c r="D20" s="1142">
        <v>0.9</v>
      </c>
      <c r="E20" s="1151" t="s">
        <v>260</v>
      </c>
      <c r="F20" s="1145" t="s">
        <v>292</v>
      </c>
      <c r="G20" s="1145" t="s">
        <v>1041</v>
      </c>
      <c r="H20" s="1150" t="s">
        <v>1284</v>
      </c>
      <c r="I20" s="1141" t="s">
        <v>850</v>
      </c>
      <c r="J20" s="1141" t="s">
        <v>1279</v>
      </c>
      <c r="K20" s="1141" t="s">
        <v>738</v>
      </c>
      <c r="L20" s="1147">
        <f t="shared" si="0"/>
        <v>6.380000000000001</v>
      </c>
      <c r="M20" s="1147">
        <v>4.32</v>
      </c>
      <c r="N20" s="1147">
        <v>1.03</v>
      </c>
      <c r="O20" s="1147"/>
      <c r="P20" s="1147">
        <v>1.03</v>
      </c>
      <c r="Q20" s="1147"/>
      <c r="R20" s="1147"/>
      <c r="S20" s="1147"/>
      <c r="T20" s="1147"/>
      <c r="U20" s="1147"/>
      <c r="V20" s="1152"/>
      <c r="W20" s="1152"/>
      <c r="X20" s="1152"/>
      <c r="Y20" s="1153"/>
    </row>
    <row r="21" spans="1:25" ht="15">
      <c r="A21" s="1141">
        <v>13</v>
      </c>
      <c r="B21" s="1142">
        <v>16</v>
      </c>
      <c r="C21" s="1142">
        <v>4.5</v>
      </c>
      <c r="D21" s="1142">
        <v>1</v>
      </c>
      <c r="E21" s="1143" t="s">
        <v>260</v>
      </c>
      <c r="F21" s="1144" t="s">
        <v>299</v>
      </c>
      <c r="G21" s="1145" t="s">
        <v>1041</v>
      </c>
      <c r="H21" s="1150" t="s">
        <v>1285</v>
      </c>
      <c r="I21" s="1141" t="s">
        <v>850</v>
      </c>
      <c r="J21" s="1141" t="s">
        <v>1279</v>
      </c>
      <c r="K21" s="1150" t="s">
        <v>1286</v>
      </c>
      <c r="L21" s="1147">
        <f t="shared" si="0"/>
        <v>6.6</v>
      </c>
      <c r="M21" s="1147">
        <v>5.6</v>
      </c>
      <c r="N21" s="1147"/>
      <c r="O21" s="1147">
        <v>1</v>
      </c>
      <c r="P21" s="1147"/>
      <c r="Q21" s="1147"/>
      <c r="R21" s="1147"/>
      <c r="S21" s="1147"/>
      <c r="T21" s="1147"/>
      <c r="U21" s="1147"/>
      <c r="V21" s="1152"/>
      <c r="W21" s="1152"/>
      <c r="X21" s="1152"/>
      <c r="Y21" s="1153"/>
    </row>
    <row r="22" spans="1:25" ht="15">
      <c r="A22" s="1141">
        <v>14</v>
      </c>
      <c r="B22" s="1142">
        <v>16</v>
      </c>
      <c r="C22" s="1142">
        <v>4.6</v>
      </c>
      <c r="D22" s="1142">
        <v>0.6</v>
      </c>
      <c r="E22" s="1143" t="s">
        <v>260</v>
      </c>
      <c r="F22" s="1144" t="s">
        <v>299</v>
      </c>
      <c r="G22" s="1145" t="s">
        <v>1041</v>
      </c>
      <c r="H22" s="1150" t="s">
        <v>1284</v>
      </c>
      <c r="I22" s="1141" t="s">
        <v>850</v>
      </c>
      <c r="J22" s="1141" t="s">
        <v>1279</v>
      </c>
      <c r="K22" s="1141" t="s">
        <v>738</v>
      </c>
      <c r="L22" s="1147">
        <f t="shared" si="0"/>
        <v>4.26</v>
      </c>
      <c r="M22" s="1147">
        <v>2.88</v>
      </c>
      <c r="N22" s="1147">
        <v>0.69</v>
      </c>
      <c r="O22" s="1147"/>
      <c r="P22" s="1147">
        <v>0.69</v>
      </c>
      <c r="Q22" s="1147"/>
      <c r="R22" s="1147"/>
      <c r="S22" s="1147"/>
      <c r="T22" s="1147"/>
      <c r="U22" s="1147"/>
      <c r="V22" s="1152"/>
      <c r="W22" s="1152"/>
      <c r="X22" s="1152"/>
      <c r="Y22" s="1153"/>
    </row>
    <row r="23" spans="1:25" ht="15">
      <c r="A23" s="1141">
        <v>15</v>
      </c>
      <c r="B23" s="1142">
        <v>20</v>
      </c>
      <c r="C23" s="1142">
        <v>15.2</v>
      </c>
      <c r="D23" s="1142">
        <v>0.8</v>
      </c>
      <c r="E23" s="1143" t="s">
        <v>260</v>
      </c>
      <c r="F23" s="1144" t="s">
        <v>699</v>
      </c>
      <c r="G23" s="1145" t="s">
        <v>1041</v>
      </c>
      <c r="H23" s="1150" t="s">
        <v>1287</v>
      </c>
      <c r="I23" s="1141" t="s">
        <v>850</v>
      </c>
      <c r="J23" s="1141" t="s">
        <v>1279</v>
      </c>
      <c r="K23" s="1141" t="s">
        <v>851</v>
      </c>
      <c r="L23" s="1147">
        <f t="shared" si="0"/>
        <v>6.03</v>
      </c>
      <c r="M23" s="1147">
        <v>5.12</v>
      </c>
      <c r="N23" s="1147"/>
      <c r="O23" s="1147"/>
      <c r="P23" s="1147"/>
      <c r="Q23" s="1147"/>
      <c r="R23" s="1147"/>
      <c r="S23" s="1147">
        <v>0.91</v>
      </c>
      <c r="T23" s="1147"/>
      <c r="U23" s="1147"/>
      <c r="V23" s="1152"/>
      <c r="W23" s="1152"/>
      <c r="X23" s="1152"/>
      <c r="Y23" s="1153"/>
    </row>
    <row r="24" spans="1:25" ht="15">
      <c r="A24" s="1141">
        <v>16</v>
      </c>
      <c r="B24" s="1142">
        <v>24</v>
      </c>
      <c r="C24" s="1142">
        <v>54.1</v>
      </c>
      <c r="D24" s="1142">
        <v>1</v>
      </c>
      <c r="E24" s="1143" t="s">
        <v>260</v>
      </c>
      <c r="F24" s="1144" t="s">
        <v>853</v>
      </c>
      <c r="G24" s="1145" t="s">
        <v>1041</v>
      </c>
      <c r="H24" s="1150" t="s">
        <v>1287</v>
      </c>
      <c r="I24" s="1141" t="s">
        <v>850</v>
      </c>
      <c r="J24" s="1141" t="s">
        <v>1279</v>
      </c>
      <c r="K24" s="1141" t="s">
        <v>851</v>
      </c>
      <c r="L24" s="1147">
        <f t="shared" si="0"/>
        <v>7.54</v>
      </c>
      <c r="M24" s="1147">
        <v>6.4</v>
      </c>
      <c r="N24" s="1147"/>
      <c r="O24" s="1147"/>
      <c r="P24" s="1147"/>
      <c r="Q24" s="1147"/>
      <c r="R24" s="1147"/>
      <c r="S24" s="1147">
        <v>1.14</v>
      </c>
      <c r="T24" s="1147"/>
      <c r="U24" s="1147"/>
      <c r="V24" s="1152"/>
      <c r="W24" s="1152"/>
      <c r="X24" s="1152"/>
      <c r="Y24" s="1153"/>
    </row>
    <row r="25" spans="1:25" ht="15">
      <c r="A25" s="1141">
        <v>17</v>
      </c>
      <c r="B25" s="1142">
        <v>24</v>
      </c>
      <c r="C25" s="1142">
        <v>57.1</v>
      </c>
      <c r="D25" s="1142">
        <v>1</v>
      </c>
      <c r="E25" s="1143" t="s">
        <v>260</v>
      </c>
      <c r="F25" s="1144" t="s">
        <v>853</v>
      </c>
      <c r="G25" s="1145" t="s">
        <v>1041</v>
      </c>
      <c r="H25" s="1150" t="s">
        <v>1287</v>
      </c>
      <c r="I25" s="1141" t="s">
        <v>850</v>
      </c>
      <c r="J25" s="1141" t="s">
        <v>1279</v>
      </c>
      <c r="K25" s="1141" t="s">
        <v>851</v>
      </c>
      <c r="L25" s="1147">
        <f t="shared" si="0"/>
        <v>7.54</v>
      </c>
      <c r="M25" s="1147">
        <v>6.4</v>
      </c>
      <c r="N25" s="1147"/>
      <c r="O25" s="1147"/>
      <c r="P25" s="1147"/>
      <c r="Q25" s="1147"/>
      <c r="R25" s="1147"/>
      <c r="S25" s="1147">
        <v>1.14</v>
      </c>
      <c r="T25" s="1147"/>
      <c r="U25" s="1147"/>
      <c r="V25" s="1152"/>
      <c r="W25" s="1152"/>
      <c r="X25" s="1152"/>
      <c r="Y25" s="1153"/>
    </row>
    <row r="26" spans="1:25" ht="15">
      <c r="A26" s="1141">
        <v>18</v>
      </c>
      <c r="B26" s="1142">
        <v>27</v>
      </c>
      <c r="C26" s="1142">
        <v>3.1</v>
      </c>
      <c r="D26" s="1142">
        <v>0.2</v>
      </c>
      <c r="E26" s="1143" t="s">
        <v>260</v>
      </c>
      <c r="F26" s="1144" t="s">
        <v>292</v>
      </c>
      <c r="G26" s="1145" t="s">
        <v>1041</v>
      </c>
      <c r="H26" s="1150" t="s">
        <v>1280</v>
      </c>
      <c r="I26" s="1141" t="s">
        <v>850</v>
      </c>
      <c r="J26" s="1141" t="s">
        <v>1279</v>
      </c>
      <c r="K26" s="1152" t="s">
        <v>835</v>
      </c>
      <c r="L26" s="1147">
        <f t="shared" si="0"/>
        <v>1.51</v>
      </c>
      <c r="M26" s="1147">
        <v>1.28</v>
      </c>
      <c r="N26" s="1147">
        <v>0.23</v>
      </c>
      <c r="O26" s="1147"/>
      <c r="P26" s="1147"/>
      <c r="Q26" s="1147"/>
      <c r="R26" s="1147"/>
      <c r="S26" s="1147"/>
      <c r="T26" s="1147"/>
      <c r="U26" s="1147"/>
      <c r="V26" s="1153"/>
      <c r="W26" s="1153"/>
      <c r="X26" s="1153"/>
      <c r="Y26" s="1153"/>
    </row>
    <row r="27" spans="1:25" ht="15">
      <c r="A27" s="1141">
        <v>19</v>
      </c>
      <c r="B27" s="1142">
        <v>27</v>
      </c>
      <c r="C27" s="1142">
        <v>4.1</v>
      </c>
      <c r="D27" s="1142">
        <v>0.4</v>
      </c>
      <c r="E27" s="1151" t="s">
        <v>260</v>
      </c>
      <c r="F27" s="1144" t="s">
        <v>298</v>
      </c>
      <c r="G27" s="1145" t="s">
        <v>1041</v>
      </c>
      <c r="H27" s="1150" t="s">
        <v>1280</v>
      </c>
      <c r="I27" s="1141" t="s">
        <v>850</v>
      </c>
      <c r="J27" s="1141" t="s">
        <v>1279</v>
      </c>
      <c r="K27" s="1152" t="s">
        <v>835</v>
      </c>
      <c r="L27" s="1147">
        <f t="shared" si="0"/>
        <v>3.02</v>
      </c>
      <c r="M27" s="1147">
        <v>2.56</v>
      </c>
      <c r="N27" s="1147">
        <v>0.46</v>
      </c>
      <c r="O27" s="1147"/>
      <c r="P27" s="1147"/>
      <c r="Q27" s="1147"/>
      <c r="R27" s="1147"/>
      <c r="S27" s="1147"/>
      <c r="T27" s="1147"/>
      <c r="U27" s="1147"/>
      <c r="V27" s="1153"/>
      <c r="W27" s="1153"/>
      <c r="X27" s="1153"/>
      <c r="Y27" s="1153"/>
    </row>
    <row r="28" spans="1:25" ht="15">
      <c r="A28" s="1141">
        <v>20</v>
      </c>
      <c r="B28" s="1142">
        <v>27</v>
      </c>
      <c r="C28" s="1142">
        <v>20.2</v>
      </c>
      <c r="D28" s="1142">
        <v>1</v>
      </c>
      <c r="E28" s="1143" t="s">
        <v>260</v>
      </c>
      <c r="F28" s="1144" t="s">
        <v>298</v>
      </c>
      <c r="G28" s="1145" t="s">
        <v>1041</v>
      </c>
      <c r="H28" s="1150" t="s">
        <v>1288</v>
      </c>
      <c r="I28" s="1141" t="s">
        <v>850</v>
      </c>
      <c r="J28" s="1141" t="s">
        <v>1279</v>
      </c>
      <c r="K28" s="1152" t="s">
        <v>859</v>
      </c>
      <c r="L28" s="1147">
        <f t="shared" si="0"/>
        <v>7.54</v>
      </c>
      <c r="M28" s="1147">
        <v>6.4</v>
      </c>
      <c r="N28" s="1147"/>
      <c r="O28" s="1147"/>
      <c r="P28" s="1147"/>
      <c r="Q28" s="1147"/>
      <c r="R28" s="1147">
        <v>1.14</v>
      </c>
      <c r="S28" s="1147"/>
      <c r="T28" s="1147"/>
      <c r="U28" s="1147"/>
      <c r="V28" s="1153"/>
      <c r="W28" s="1153"/>
      <c r="X28" s="1153"/>
      <c r="Y28" s="1153"/>
    </row>
    <row r="29" spans="1:25" ht="15">
      <c r="A29" s="1141">
        <v>21</v>
      </c>
      <c r="B29" s="1142">
        <v>29</v>
      </c>
      <c r="C29" s="1142">
        <v>20.1</v>
      </c>
      <c r="D29" s="1142">
        <v>0.9</v>
      </c>
      <c r="E29" s="1143" t="s">
        <v>313</v>
      </c>
      <c r="F29" s="1145" t="s">
        <v>292</v>
      </c>
      <c r="G29" s="1145" t="s">
        <v>1041</v>
      </c>
      <c r="H29" s="1150" t="s">
        <v>633</v>
      </c>
      <c r="I29" s="1154" t="s">
        <v>850</v>
      </c>
      <c r="J29" s="1141" t="s">
        <v>1279</v>
      </c>
      <c r="K29" s="1152" t="s">
        <v>757</v>
      </c>
      <c r="L29" s="1147">
        <f t="shared" si="0"/>
        <v>3.86</v>
      </c>
      <c r="M29" s="1152"/>
      <c r="N29" s="1152">
        <v>3.75</v>
      </c>
      <c r="O29" s="1152"/>
      <c r="P29" s="1152"/>
      <c r="Q29" s="1152"/>
      <c r="R29" s="1152"/>
      <c r="S29" s="1152"/>
      <c r="T29" s="1152"/>
      <c r="U29" s="1152"/>
      <c r="V29" s="1153"/>
      <c r="W29" s="1153"/>
      <c r="X29" s="1153"/>
      <c r="Y29" s="1153">
        <v>0.11</v>
      </c>
    </row>
    <row r="30" spans="1:25" ht="15">
      <c r="A30" s="1141">
        <v>22</v>
      </c>
      <c r="B30" s="1142">
        <v>29</v>
      </c>
      <c r="C30" s="1142">
        <v>45.1</v>
      </c>
      <c r="D30" s="1142">
        <v>0.4</v>
      </c>
      <c r="E30" s="1143" t="s">
        <v>260</v>
      </c>
      <c r="F30" s="1145" t="s">
        <v>298</v>
      </c>
      <c r="G30" s="1145" t="s">
        <v>1041</v>
      </c>
      <c r="H30" s="1150" t="s">
        <v>1288</v>
      </c>
      <c r="I30" s="1154" t="s">
        <v>850</v>
      </c>
      <c r="J30" s="1141" t="s">
        <v>1279</v>
      </c>
      <c r="K30" s="1152" t="s">
        <v>859</v>
      </c>
      <c r="L30" s="1147">
        <f t="shared" si="0"/>
        <v>3.02</v>
      </c>
      <c r="M30" s="1147">
        <v>2.56</v>
      </c>
      <c r="N30" s="1147"/>
      <c r="O30" s="1152"/>
      <c r="P30" s="1152"/>
      <c r="Q30" s="1152"/>
      <c r="R30" s="1152">
        <v>0.46</v>
      </c>
      <c r="S30" s="1152"/>
      <c r="T30" s="1152"/>
      <c r="U30" s="1152"/>
      <c r="V30" s="1153"/>
      <c r="W30" s="1153"/>
      <c r="X30" s="1153"/>
      <c r="Y30" s="1153"/>
    </row>
    <row r="31" spans="1:25" ht="15">
      <c r="A31" s="1141">
        <v>23</v>
      </c>
      <c r="B31" s="1142">
        <v>29</v>
      </c>
      <c r="C31" s="1142">
        <v>65.1</v>
      </c>
      <c r="D31" s="1142">
        <v>1</v>
      </c>
      <c r="E31" s="1143" t="s">
        <v>260</v>
      </c>
      <c r="F31" s="1145" t="s">
        <v>298</v>
      </c>
      <c r="G31" s="1145" t="s">
        <v>1041</v>
      </c>
      <c r="H31" s="1150" t="s">
        <v>1288</v>
      </c>
      <c r="I31" s="1154" t="s">
        <v>850</v>
      </c>
      <c r="J31" s="1141" t="s">
        <v>1279</v>
      </c>
      <c r="K31" s="1152" t="s">
        <v>859</v>
      </c>
      <c r="L31" s="1147">
        <f t="shared" si="0"/>
        <v>7.54</v>
      </c>
      <c r="M31" s="1147">
        <v>6.4</v>
      </c>
      <c r="N31" s="1147"/>
      <c r="O31" s="1152"/>
      <c r="P31" s="1152"/>
      <c r="Q31" s="1152"/>
      <c r="R31" s="1152">
        <v>1.14</v>
      </c>
      <c r="S31" s="1152"/>
      <c r="T31" s="1152"/>
      <c r="U31" s="1152"/>
      <c r="V31" s="1153"/>
      <c r="W31" s="1153"/>
      <c r="X31" s="1153"/>
      <c r="Y31" s="1153"/>
    </row>
    <row r="32" spans="1:25" ht="15">
      <c r="A32" s="1141">
        <v>24</v>
      </c>
      <c r="B32" s="1142">
        <v>29</v>
      </c>
      <c r="C32" s="1142">
        <v>65.2</v>
      </c>
      <c r="D32" s="1142">
        <v>1</v>
      </c>
      <c r="E32" s="1143" t="s">
        <v>260</v>
      </c>
      <c r="F32" s="1145" t="s">
        <v>298</v>
      </c>
      <c r="G32" s="1145" t="s">
        <v>1041</v>
      </c>
      <c r="H32" s="1150" t="s">
        <v>1280</v>
      </c>
      <c r="I32" s="1154" t="s">
        <v>850</v>
      </c>
      <c r="J32" s="1141" t="s">
        <v>1279</v>
      </c>
      <c r="K32" s="1152" t="s">
        <v>835</v>
      </c>
      <c r="L32" s="1147">
        <f t="shared" si="0"/>
        <v>7.54</v>
      </c>
      <c r="M32" s="1147">
        <v>6.4</v>
      </c>
      <c r="N32" s="1147">
        <v>1.14</v>
      </c>
      <c r="O32" s="1152"/>
      <c r="P32" s="1152"/>
      <c r="Q32" s="1152"/>
      <c r="R32" s="1152"/>
      <c r="S32" s="1152"/>
      <c r="T32" s="1152"/>
      <c r="U32" s="1152"/>
      <c r="V32" s="1153"/>
      <c r="W32" s="1153"/>
      <c r="X32" s="1153"/>
      <c r="Y32" s="1153"/>
    </row>
    <row r="33" spans="1:25" ht="15">
      <c r="A33" s="1141">
        <v>25</v>
      </c>
      <c r="B33" s="1142">
        <v>29</v>
      </c>
      <c r="C33" s="1142">
        <v>65.3</v>
      </c>
      <c r="D33" s="1142">
        <v>0.9</v>
      </c>
      <c r="E33" s="1143" t="s">
        <v>260</v>
      </c>
      <c r="F33" s="1145" t="s">
        <v>298</v>
      </c>
      <c r="G33" s="1145" t="s">
        <v>1041</v>
      </c>
      <c r="H33" s="1150" t="s">
        <v>1280</v>
      </c>
      <c r="I33" s="1154" t="s">
        <v>850</v>
      </c>
      <c r="J33" s="1141" t="s">
        <v>1279</v>
      </c>
      <c r="K33" s="1152" t="s">
        <v>835</v>
      </c>
      <c r="L33" s="1147">
        <f t="shared" si="0"/>
        <v>6.79</v>
      </c>
      <c r="M33" s="1152">
        <v>5.76</v>
      </c>
      <c r="N33" s="1152">
        <v>1.03</v>
      </c>
      <c r="O33" s="1152"/>
      <c r="P33" s="1152"/>
      <c r="Q33" s="1152"/>
      <c r="R33" s="1152"/>
      <c r="S33" s="1152"/>
      <c r="T33" s="1152"/>
      <c r="U33" s="1152"/>
      <c r="V33" s="1153"/>
      <c r="W33" s="1153"/>
      <c r="X33" s="1153"/>
      <c r="Y33" s="1153"/>
    </row>
    <row r="34" spans="1:25" ht="15">
      <c r="A34" s="1141">
        <v>26</v>
      </c>
      <c r="B34" s="1142">
        <v>29</v>
      </c>
      <c r="C34" s="1142">
        <v>66.1</v>
      </c>
      <c r="D34" s="1142">
        <v>0.8</v>
      </c>
      <c r="E34" s="1143" t="s">
        <v>260</v>
      </c>
      <c r="F34" s="1145" t="s">
        <v>304</v>
      </c>
      <c r="G34" s="1145" t="s">
        <v>1041</v>
      </c>
      <c r="H34" s="1150" t="s">
        <v>1280</v>
      </c>
      <c r="I34" s="1154" t="s">
        <v>850</v>
      </c>
      <c r="J34" s="1141" t="s">
        <v>1279</v>
      </c>
      <c r="K34" s="1152" t="s">
        <v>835</v>
      </c>
      <c r="L34" s="1147">
        <f t="shared" si="0"/>
        <v>6.21</v>
      </c>
      <c r="M34" s="1152">
        <v>5.12</v>
      </c>
      <c r="N34" s="1152">
        <v>0.91</v>
      </c>
      <c r="O34" s="1152"/>
      <c r="P34" s="1152">
        <v>0.18</v>
      </c>
      <c r="Q34" s="1152"/>
      <c r="R34" s="1152"/>
      <c r="S34" s="1152"/>
      <c r="T34" s="1152"/>
      <c r="U34" s="1152"/>
      <c r="V34" s="1153"/>
      <c r="W34" s="1153"/>
      <c r="X34" s="1153"/>
      <c r="Y34" s="1153"/>
    </row>
    <row r="35" spans="1:25" ht="15">
      <c r="A35" s="1141">
        <v>27</v>
      </c>
      <c r="B35" s="1142">
        <v>29</v>
      </c>
      <c r="C35" s="1142">
        <v>66.2</v>
      </c>
      <c r="D35" s="1142">
        <v>0.9</v>
      </c>
      <c r="E35" s="1143" t="s">
        <v>291</v>
      </c>
      <c r="F35" s="1145" t="s">
        <v>304</v>
      </c>
      <c r="G35" s="1145" t="s">
        <v>1041</v>
      </c>
      <c r="H35" s="1150" t="s">
        <v>1291</v>
      </c>
      <c r="I35" s="1154" t="s">
        <v>850</v>
      </c>
      <c r="J35" s="1141" t="s">
        <v>1279</v>
      </c>
      <c r="K35" s="1155" t="s">
        <v>1289</v>
      </c>
      <c r="L35" s="1147">
        <f t="shared" si="0"/>
        <v>4.4</v>
      </c>
      <c r="M35" s="1152">
        <v>2.4</v>
      </c>
      <c r="N35" s="1152"/>
      <c r="O35" s="1152">
        <v>2</v>
      </c>
      <c r="P35" s="1152"/>
      <c r="Q35" s="1152"/>
      <c r="R35" s="1152"/>
      <c r="S35" s="1152"/>
      <c r="T35" s="1152"/>
      <c r="U35" s="1152"/>
      <c r="V35" s="1153"/>
      <c r="W35" s="1153"/>
      <c r="X35" s="1153"/>
      <c r="Y35" s="1153"/>
    </row>
    <row r="36" spans="1:25" ht="15">
      <c r="A36" s="1141">
        <v>28</v>
      </c>
      <c r="B36" s="1142">
        <v>29</v>
      </c>
      <c r="C36" s="1142">
        <v>66.3</v>
      </c>
      <c r="D36" s="1142">
        <v>0.8</v>
      </c>
      <c r="E36" s="1143" t="s">
        <v>260</v>
      </c>
      <c r="F36" s="1145" t="s">
        <v>304</v>
      </c>
      <c r="G36" s="1145" t="s">
        <v>1041</v>
      </c>
      <c r="H36" s="1150" t="s">
        <v>1280</v>
      </c>
      <c r="I36" s="1154" t="s">
        <v>850</v>
      </c>
      <c r="J36" s="1141" t="s">
        <v>1279</v>
      </c>
      <c r="K36" s="1152" t="s">
        <v>835</v>
      </c>
      <c r="L36" s="1147">
        <f t="shared" si="0"/>
        <v>6.03</v>
      </c>
      <c r="M36" s="1147">
        <v>5.12</v>
      </c>
      <c r="N36" s="1147">
        <v>0.91</v>
      </c>
      <c r="O36" s="1152"/>
      <c r="P36" s="1152"/>
      <c r="Q36" s="1152"/>
      <c r="R36" s="1152"/>
      <c r="S36" s="1152"/>
      <c r="T36" s="1152"/>
      <c r="U36" s="1152"/>
      <c r="V36" s="1153"/>
      <c r="W36" s="1153"/>
      <c r="X36" s="1153"/>
      <c r="Y36" s="1153"/>
    </row>
    <row r="37" spans="1:25" ht="15">
      <c r="A37" s="1141">
        <v>29</v>
      </c>
      <c r="B37" s="1142">
        <v>30</v>
      </c>
      <c r="C37" s="1142">
        <v>15.1</v>
      </c>
      <c r="D37" s="1142">
        <v>0.2</v>
      </c>
      <c r="E37" s="1143" t="s">
        <v>260</v>
      </c>
      <c r="F37" s="1145" t="s">
        <v>298</v>
      </c>
      <c r="G37" s="1145" t="s">
        <v>1041</v>
      </c>
      <c r="H37" s="1150" t="s">
        <v>605</v>
      </c>
      <c r="I37" s="1154" t="s">
        <v>850</v>
      </c>
      <c r="J37" s="1141" t="s">
        <v>1279</v>
      </c>
      <c r="K37" s="1152" t="s">
        <v>868</v>
      </c>
      <c r="L37" s="1147">
        <f t="shared" si="0"/>
        <v>1.6</v>
      </c>
      <c r="M37" s="1147">
        <v>1.6</v>
      </c>
      <c r="N37" s="1147"/>
      <c r="O37" s="1152"/>
      <c r="P37" s="1152"/>
      <c r="Q37" s="1152"/>
      <c r="R37" s="1152"/>
      <c r="S37" s="1152"/>
      <c r="T37" s="1152"/>
      <c r="U37" s="1152"/>
      <c r="V37" s="1153"/>
      <c r="W37" s="1153"/>
      <c r="X37" s="1153"/>
      <c r="Y37" s="1153"/>
    </row>
    <row r="38" spans="1:25" ht="15">
      <c r="A38" s="1141">
        <v>30</v>
      </c>
      <c r="B38" s="1142">
        <v>30</v>
      </c>
      <c r="C38" s="1142">
        <v>16.3</v>
      </c>
      <c r="D38" s="1142">
        <v>1</v>
      </c>
      <c r="E38" s="1143" t="s">
        <v>260</v>
      </c>
      <c r="F38" s="1145" t="s">
        <v>298</v>
      </c>
      <c r="G38" s="1145" t="s">
        <v>1041</v>
      </c>
      <c r="H38" s="1150" t="s">
        <v>1280</v>
      </c>
      <c r="I38" s="1154" t="s">
        <v>850</v>
      </c>
      <c r="J38" s="1141" t="s">
        <v>1279</v>
      </c>
      <c r="K38" s="1152" t="s">
        <v>835</v>
      </c>
      <c r="L38" s="1147">
        <f t="shared" si="0"/>
        <v>7.76</v>
      </c>
      <c r="M38" s="1152">
        <v>6.4</v>
      </c>
      <c r="N38" s="1152">
        <v>1.14</v>
      </c>
      <c r="O38" s="1152"/>
      <c r="P38" s="1152">
        <v>0.22</v>
      </c>
      <c r="Q38" s="1152"/>
      <c r="R38" s="1152"/>
      <c r="S38" s="1152"/>
      <c r="T38" s="1152"/>
      <c r="U38" s="1152"/>
      <c r="V38" s="1153"/>
      <c r="W38" s="1153"/>
      <c r="X38" s="1153"/>
      <c r="Y38" s="1153"/>
    </row>
    <row r="39" spans="1:25" ht="15">
      <c r="A39" s="1141">
        <v>31</v>
      </c>
      <c r="B39" s="1142">
        <v>34</v>
      </c>
      <c r="C39" s="1142">
        <v>19</v>
      </c>
      <c r="D39" s="1142">
        <v>0.7</v>
      </c>
      <c r="E39" s="1143" t="s">
        <v>260</v>
      </c>
      <c r="F39" s="1145" t="s">
        <v>299</v>
      </c>
      <c r="G39" s="1145" t="s">
        <v>1041</v>
      </c>
      <c r="H39" s="1146" t="s">
        <v>870</v>
      </c>
      <c r="I39" s="1141" t="s">
        <v>1279</v>
      </c>
      <c r="J39" s="1141" t="s">
        <v>1279</v>
      </c>
      <c r="K39" s="1141" t="s">
        <v>868</v>
      </c>
      <c r="L39" s="1147">
        <f t="shared" si="0"/>
        <v>2.43</v>
      </c>
      <c r="M39" s="1152">
        <v>2.33</v>
      </c>
      <c r="N39" s="1152"/>
      <c r="O39" s="1152"/>
      <c r="P39" s="1152"/>
      <c r="Q39" s="1152">
        <v>0.1</v>
      </c>
      <c r="R39" s="1152"/>
      <c r="S39" s="1152"/>
      <c r="T39" s="1152"/>
      <c r="U39" s="1156"/>
      <c r="V39" s="1153"/>
      <c r="W39" s="1153"/>
      <c r="X39" s="1153"/>
      <c r="Y39" s="1153"/>
    </row>
    <row r="40" spans="1:25" ht="15">
      <c r="A40" s="1141">
        <v>32</v>
      </c>
      <c r="B40" s="1142">
        <v>34</v>
      </c>
      <c r="C40" s="1142">
        <v>35.2</v>
      </c>
      <c r="D40" s="1142">
        <v>0.9</v>
      </c>
      <c r="E40" s="1143" t="s">
        <v>260</v>
      </c>
      <c r="F40" s="1145" t="s">
        <v>299</v>
      </c>
      <c r="G40" s="1145" t="s">
        <v>1041</v>
      </c>
      <c r="H40" s="1150" t="s">
        <v>1287</v>
      </c>
      <c r="I40" s="1145" t="s">
        <v>850</v>
      </c>
      <c r="J40" s="1141" t="s">
        <v>1279</v>
      </c>
      <c r="K40" s="1144" t="s">
        <v>851</v>
      </c>
      <c r="L40" s="1147">
        <f t="shared" si="0"/>
        <v>6.79</v>
      </c>
      <c r="M40" s="1147">
        <v>5.76</v>
      </c>
      <c r="N40" s="1147"/>
      <c r="O40" s="1152"/>
      <c r="P40" s="1152"/>
      <c r="Q40" s="1152"/>
      <c r="R40" s="1152"/>
      <c r="S40" s="1152">
        <v>1.03</v>
      </c>
      <c r="T40" s="1152"/>
      <c r="U40" s="1156"/>
      <c r="V40" s="1153"/>
      <c r="W40" s="1153"/>
      <c r="X40" s="1153"/>
      <c r="Y40" s="1153"/>
    </row>
    <row r="41" spans="1:25" ht="15">
      <c r="A41" s="1141">
        <v>33</v>
      </c>
      <c r="B41" s="1142">
        <v>41</v>
      </c>
      <c r="C41" s="1142">
        <v>11.1</v>
      </c>
      <c r="D41" s="1142">
        <v>1</v>
      </c>
      <c r="E41" s="1143" t="s">
        <v>198</v>
      </c>
      <c r="F41" s="1145" t="s">
        <v>177</v>
      </c>
      <c r="G41" s="1145" t="s">
        <v>1041</v>
      </c>
      <c r="H41" s="1146" t="s">
        <v>888</v>
      </c>
      <c r="I41" s="1145" t="s">
        <v>850</v>
      </c>
      <c r="J41" s="1141" t="s">
        <v>1279</v>
      </c>
      <c r="K41" s="1141" t="s">
        <v>1290</v>
      </c>
      <c r="L41" s="1147">
        <f t="shared" si="0"/>
        <v>3.08</v>
      </c>
      <c r="M41" s="1152"/>
      <c r="N41" s="1152"/>
      <c r="O41" s="1152"/>
      <c r="P41" s="1152"/>
      <c r="Q41" s="1152"/>
      <c r="R41" s="1152"/>
      <c r="S41" s="1152"/>
      <c r="T41" s="1152">
        <v>3.08</v>
      </c>
      <c r="U41" s="1156"/>
      <c r="V41" s="1153"/>
      <c r="W41" s="1153"/>
      <c r="X41" s="1153"/>
      <c r="Y41" s="1153"/>
    </row>
    <row r="42" spans="1:25" ht="15">
      <c r="A42" s="1141">
        <v>34</v>
      </c>
      <c r="B42" s="1142">
        <v>53</v>
      </c>
      <c r="C42" s="1142">
        <v>22.2</v>
      </c>
      <c r="D42" s="1142">
        <v>1</v>
      </c>
      <c r="E42" s="1143" t="s">
        <v>260</v>
      </c>
      <c r="F42" s="1145" t="s">
        <v>299</v>
      </c>
      <c r="G42" s="1145" t="s">
        <v>1041</v>
      </c>
      <c r="H42" s="1150" t="s">
        <v>1280</v>
      </c>
      <c r="I42" s="1154" t="s">
        <v>850</v>
      </c>
      <c r="J42" s="1141" t="s">
        <v>1279</v>
      </c>
      <c r="K42" s="1152" t="s">
        <v>851</v>
      </c>
      <c r="L42" s="1147">
        <f t="shared" si="0"/>
        <v>7.76</v>
      </c>
      <c r="M42" s="1152">
        <v>6.4</v>
      </c>
      <c r="N42" s="1152"/>
      <c r="O42" s="1152"/>
      <c r="P42" s="1152">
        <v>0.22</v>
      </c>
      <c r="Q42" s="1152"/>
      <c r="R42" s="1152"/>
      <c r="S42" s="1152">
        <v>1.14</v>
      </c>
      <c r="T42" s="1152"/>
      <c r="U42" s="1152"/>
      <c r="V42" s="1153"/>
      <c r="W42" s="1153"/>
      <c r="X42" s="1153"/>
      <c r="Y42" s="1153"/>
    </row>
    <row r="43" spans="1:25" ht="15">
      <c r="A43" s="1141">
        <v>35</v>
      </c>
      <c r="B43" s="1142">
        <v>54</v>
      </c>
      <c r="C43" s="1142">
        <v>20.3</v>
      </c>
      <c r="D43" s="1142">
        <v>0.9</v>
      </c>
      <c r="E43" s="1143" t="s">
        <v>260</v>
      </c>
      <c r="F43" s="1145" t="s">
        <v>298</v>
      </c>
      <c r="G43" s="1145" t="s">
        <v>1041</v>
      </c>
      <c r="H43" s="1150" t="s">
        <v>1280</v>
      </c>
      <c r="I43" s="1154" t="s">
        <v>850</v>
      </c>
      <c r="J43" s="1141" t="s">
        <v>1279</v>
      </c>
      <c r="K43" s="1152" t="s">
        <v>835</v>
      </c>
      <c r="L43" s="1147">
        <f t="shared" si="0"/>
        <v>6.79</v>
      </c>
      <c r="M43" s="1152">
        <v>5.76</v>
      </c>
      <c r="N43" s="1152">
        <v>1.03</v>
      </c>
      <c r="O43" s="1152"/>
      <c r="P43" s="1152"/>
      <c r="Q43" s="1152"/>
      <c r="R43" s="1152"/>
      <c r="S43" s="1152"/>
      <c r="T43" s="1152"/>
      <c r="U43" s="1152"/>
      <c r="V43" s="1153"/>
      <c r="W43" s="1153"/>
      <c r="X43" s="1153"/>
      <c r="Y43" s="1153"/>
    </row>
    <row r="44" spans="1:25" ht="15">
      <c r="A44" s="1141">
        <v>36</v>
      </c>
      <c r="B44" s="1142">
        <v>54</v>
      </c>
      <c r="C44" s="1142">
        <v>20.4</v>
      </c>
      <c r="D44" s="1142">
        <v>1</v>
      </c>
      <c r="E44" s="1143" t="s">
        <v>260</v>
      </c>
      <c r="F44" s="1145" t="s">
        <v>298</v>
      </c>
      <c r="G44" s="1145" t="s">
        <v>1041</v>
      </c>
      <c r="H44" s="1150" t="s">
        <v>1280</v>
      </c>
      <c r="I44" s="1154" t="s">
        <v>850</v>
      </c>
      <c r="J44" s="1141" t="s">
        <v>1279</v>
      </c>
      <c r="K44" s="1152" t="s">
        <v>835</v>
      </c>
      <c r="L44" s="1147">
        <f t="shared" si="0"/>
        <v>7.54</v>
      </c>
      <c r="M44" s="1152">
        <v>6.4</v>
      </c>
      <c r="N44" s="1152">
        <v>1.14</v>
      </c>
      <c r="O44" s="1152"/>
      <c r="P44" s="1152"/>
      <c r="Q44" s="1152"/>
      <c r="R44" s="1152"/>
      <c r="S44" s="1152"/>
      <c r="T44" s="1152"/>
      <c r="U44" s="1152"/>
      <c r="V44" s="1153"/>
      <c r="W44" s="1153"/>
      <c r="X44" s="1153"/>
      <c r="Y44" s="1153"/>
    </row>
    <row r="45" spans="1:25" ht="15">
      <c r="A45" s="1141">
        <v>37</v>
      </c>
      <c r="B45" s="1142">
        <v>55</v>
      </c>
      <c r="C45" s="1142">
        <v>18.4</v>
      </c>
      <c r="D45" s="1142">
        <v>1</v>
      </c>
      <c r="E45" s="1143" t="s">
        <v>260</v>
      </c>
      <c r="F45" s="1145" t="s">
        <v>298</v>
      </c>
      <c r="G45" s="1145" t="s">
        <v>1041</v>
      </c>
      <c r="H45" s="1150" t="s">
        <v>1280</v>
      </c>
      <c r="I45" s="1154" t="s">
        <v>850</v>
      </c>
      <c r="J45" s="1141" t="s">
        <v>1279</v>
      </c>
      <c r="K45" s="1152" t="s">
        <v>835</v>
      </c>
      <c r="L45" s="1147">
        <f t="shared" si="0"/>
        <v>7.54</v>
      </c>
      <c r="M45" s="1152">
        <v>6.4</v>
      </c>
      <c r="N45" s="1152">
        <v>1.14</v>
      </c>
      <c r="O45" s="1152"/>
      <c r="P45" s="1152"/>
      <c r="Q45" s="1152"/>
      <c r="R45" s="1152"/>
      <c r="S45" s="1152"/>
      <c r="T45" s="1152"/>
      <c r="U45" s="1152"/>
      <c r="V45" s="1153"/>
      <c r="W45" s="1153"/>
      <c r="X45" s="1153"/>
      <c r="Y45" s="1153"/>
    </row>
    <row r="46" spans="1:25" ht="15">
      <c r="A46" s="1141">
        <v>38</v>
      </c>
      <c r="B46" s="1142">
        <v>57</v>
      </c>
      <c r="C46" s="1142">
        <v>14.1</v>
      </c>
      <c r="D46" s="1142">
        <v>0.9</v>
      </c>
      <c r="E46" s="1143" t="s">
        <v>260</v>
      </c>
      <c r="F46" s="1145" t="s">
        <v>298</v>
      </c>
      <c r="G46" s="1145" t="s">
        <v>1041</v>
      </c>
      <c r="H46" s="1150" t="s">
        <v>1280</v>
      </c>
      <c r="I46" s="1154" t="s">
        <v>850</v>
      </c>
      <c r="J46" s="1141" t="s">
        <v>1279</v>
      </c>
      <c r="K46" s="1152" t="s">
        <v>835</v>
      </c>
      <c r="L46" s="1147">
        <f t="shared" si="0"/>
        <v>6.79</v>
      </c>
      <c r="M46" s="1152">
        <v>5.76</v>
      </c>
      <c r="N46" s="1152">
        <v>1.03</v>
      </c>
      <c r="O46" s="1152"/>
      <c r="P46" s="1152"/>
      <c r="Q46" s="1152"/>
      <c r="R46" s="1152"/>
      <c r="S46" s="1152"/>
      <c r="T46" s="1152"/>
      <c r="U46" s="1152"/>
      <c r="V46" s="1153"/>
      <c r="W46" s="1153"/>
      <c r="X46" s="1153"/>
      <c r="Y46" s="1153"/>
    </row>
    <row r="47" spans="1:25" ht="15">
      <c r="A47" s="1141">
        <v>39</v>
      </c>
      <c r="B47" s="1142">
        <v>58</v>
      </c>
      <c r="C47" s="1142">
        <v>13.3</v>
      </c>
      <c r="D47" s="1142">
        <v>1</v>
      </c>
      <c r="E47" s="1143" t="s">
        <v>260</v>
      </c>
      <c r="F47" s="1145" t="s">
        <v>292</v>
      </c>
      <c r="G47" s="1145" t="s">
        <v>814</v>
      </c>
      <c r="H47" s="1150" t="s">
        <v>1280</v>
      </c>
      <c r="I47" s="1154" t="s">
        <v>850</v>
      </c>
      <c r="J47" s="1141" t="s">
        <v>1279</v>
      </c>
      <c r="K47" s="1152" t="s">
        <v>835</v>
      </c>
      <c r="L47" s="1147">
        <f t="shared" si="0"/>
        <v>7.54</v>
      </c>
      <c r="M47" s="1152">
        <v>6.4</v>
      </c>
      <c r="N47" s="1152">
        <v>1.14</v>
      </c>
      <c r="O47" s="1152"/>
      <c r="P47" s="1152"/>
      <c r="Q47" s="1152"/>
      <c r="R47" s="1152"/>
      <c r="S47" s="1152"/>
      <c r="T47" s="1152"/>
      <c r="U47" s="1152"/>
      <c r="V47" s="1153"/>
      <c r="W47" s="1153"/>
      <c r="X47" s="1153"/>
      <c r="Y47" s="1153"/>
    </row>
    <row r="48" spans="1:25" ht="15">
      <c r="A48" s="1141">
        <v>40</v>
      </c>
      <c r="B48" s="1142">
        <v>58</v>
      </c>
      <c r="C48" s="1142">
        <v>13.4</v>
      </c>
      <c r="D48" s="1142">
        <v>0.8</v>
      </c>
      <c r="E48" s="1143" t="s">
        <v>260</v>
      </c>
      <c r="F48" s="1145" t="s">
        <v>292</v>
      </c>
      <c r="G48" s="1145" t="s">
        <v>814</v>
      </c>
      <c r="H48" s="1150" t="s">
        <v>1280</v>
      </c>
      <c r="I48" s="1154" t="s">
        <v>850</v>
      </c>
      <c r="J48" s="1141" t="s">
        <v>1279</v>
      </c>
      <c r="K48" s="1152" t="s">
        <v>835</v>
      </c>
      <c r="L48" s="1147">
        <f t="shared" si="0"/>
        <v>6.21</v>
      </c>
      <c r="M48" s="1152">
        <v>5.12</v>
      </c>
      <c r="N48" s="1152">
        <v>0.91</v>
      </c>
      <c r="O48" s="1152"/>
      <c r="P48" s="1152">
        <v>0.18</v>
      </c>
      <c r="Q48" s="1152"/>
      <c r="R48" s="1152"/>
      <c r="S48" s="1152"/>
      <c r="T48" s="1152"/>
      <c r="U48" s="1152"/>
      <c r="V48" s="1153"/>
      <c r="W48" s="1153"/>
      <c r="X48" s="1153"/>
      <c r="Y48" s="1153"/>
    </row>
    <row r="49" spans="1:25" ht="15">
      <c r="A49" s="1141">
        <v>41</v>
      </c>
      <c r="B49" s="1142">
        <v>59</v>
      </c>
      <c r="C49" s="1142">
        <v>8.1</v>
      </c>
      <c r="D49" s="1142">
        <v>1</v>
      </c>
      <c r="E49" s="1143" t="s">
        <v>260</v>
      </c>
      <c r="F49" s="1145" t="s">
        <v>299</v>
      </c>
      <c r="G49" s="1145" t="s">
        <v>1041</v>
      </c>
      <c r="H49" s="1150" t="s">
        <v>1280</v>
      </c>
      <c r="I49" s="1154" t="s">
        <v>850</v>
      </c>
      <c r="J49" s="1141" t="s">
        <v>1279</v>
      </c>
      <c r="K49" s="1152" t="s">
        <v>851</v>
      </c>
      <c r="L49" s="1147">
        <f t="shared" si="0"/>
        <v>7.54</v>
      </c>
      <c r="M49" s="1152">
        <v>6.4</v>
      </c>
      <c r="N49" s="1152"/>
      <c r="O49" s="1152"/>
      <c r="P49" s="1152"/>
      <c r="Q49" s="1152"/>
      <c r="R49" s="1152"/>
      <c r="S49" s="1152">
        <v>1.14</v>
      </c>
      <c r="T49" s="1152"/>
      <c r="U49" s="1152"/>
      <c r="V49" s="1153"/>
      <c r="W49" s="1153"/>
      <c r="X49" s="1153"/>
      <c r="Y49" s="1153"/>
    </row>
    <row r="50" spans="1:25" ht="15">
      <c r="A50" s="1141">
        <v>42</v>
      </c>
      <c r="B50" s="1142">
        <v>60</v>
      </c>
      <c r="C50" s="1142">
        <v>2.3</v>
      </c>
      <c r="D50" s="1142">
        <v>0.5</v>
      </c>
      <c r="E50" s="1143" t="s">
        <v>260</v>
      </c>
      <c r="F50" s="1145" t="s">
        <v>299</v>
      </c>
      <c r="G50" s="1145" t="s">
        <v>814</v>
      </c>
      <c r="H50" s="1150" t="s">
        <v>605</v>
      </c>
      <c r="I50" s="1154" t="s">
        <v>850</v>
      </c>
      <c r="J50" s="1141" t="s">
        <v>1279</v>
      </c>
      <c r="K50" s="1152" t="s">
        <v>868</v>
      </c>
      <c r="L50" s="1147">
        <f t="shared" si="0"/>
        <v>4</v>
      </c>
      <c r="M50" s="1152">
        <v>4</v>
      </c>
      <c r="N50" s="1152"/>
      <c r="O50" s="1152"/>
      <c r="P50" s="1152"/>
      <c r="Q50" s="1152"/>
      <c r="R50" s="1152"/>
      <c r="S50" s="1152"/>
      <c r="T50" s="1152"/>
      <c r="U50" s="1152"/>
      <c r="V50" s="1153"/>
      <c r="W50" s="1153"/>
      <c r="X50" s="1153"/>
      <c r="Y50" s="1153"/>
    </row>
    <row r="51" spans="1:25" ht="15">
      <c r="A51" s="1141">
        <v>43</v>
      </c>
      <c r="B51" s="1142">
        <v>60</v>
      </c>
      <c r="C51" s="1142">
        <v>14.4</v>
      </c>
      <c r="D51" s="1142">
        <v>0.6</v>
      </c>
      <c r="E51" s="1143" t="s">
        <v>260</v>
      </c>
      <c r="F51" s="1145" t="s">
        <v>299</v>
      </c>
      <c r="G51" s="1145" t="s">
        <v>814</v>
      </c>
      <c r="H51" s="1150" t="s">
        <v>605</v>
      </c>
      <c r="I51" s="1154" t="s">
        <v>850</v>
      </c>
      <c r="J51" s="1141" t="s">
        <v>1279</v>
      </c>
      <c r="K51" s="1152" t="s">
        <v>868</v>
      </c>
      <c r="L51" s="1147">
        <f t="shared" si="0"/>
        <v>4.93</v>
      </c>
      <c r="M51" s="1152">
        <v>4.8</v>
      </c>
      <c r="N51" s="1152"/>
      <c r="O51" s="1152"/>
      <c r="P51" s="1152">
        <v>0.13</v>
      </c>
      <c r="Q51" s="1152"/>
      <c r="R51" s="1152"/>
      <c r="S51" s="1152"/>
      <c r="T51" s="1152"/>
      <c r="U51" s="1152"/>
      <c r="V51" s="1153"/>
      <c r="W51" s="1153"/>
      <c r="X51" s="1153"/>
      <c r="Y51" s="1153"/>
    </row>
    <row r="52" spans="1:25" ht="15">
      <c r="A52" s="1141">
        <v>44</v>
      </c>
      <c r="B52" s="1142">
        <v>60</v>
      </c>
      <c r="C52" s="1142">
        <v>16.2</v>
      </c>
      <c r="D52" s="1142">
        <v>0.9</v>
      </c>
      <c r="E52" s="1143" t="s">
        <v>260</v>
      </c>
      <c r="F52" s="1145" t="s">
        <v>699</v>
      </c>
      <c r="G52" s="1145" t="s">
        <v>814</v>
      </c>
      <c r="H52" s="1150" t="s">
        <v>1280</v>
      </c>
      <c r="I52" s="1154" t="s">
        <v>850</v>
      </c>
      <c r="J52" s="1141" t="s">
        <v>1279</v>
      </c>
      <c r="K52" s="1152" t="s">
        <v>859</v>
      </c>
      <c r="L52" s="1147">
        <f t="shared" si="0"/>
        <v>6.79</v>
      </c>
      <c r="M52" s="1152">
        <v>5.76</v>
      </c>
      <c r="N52" s="1152"/>
      <c r="O52" s="1152"/>
      <c r="P52" s="1152"/>
      <c r="Q52" s="1152"/>
      <c r="R52" s="1152">
        <v>1.03</v>
      </c>
      <c r="S52" s="1152"/>
      <c r="T52" s="1152"/>
      <c r="U52" s="1152"/>
      <c r="V52" s="1153"/>
      <c r="W52" s="1153"/>
      <c r="X52" s="1153"/>
      <c r="Y52" s="1153"/>
    </row>
    <row r="53" spans="1:25" ht="15">
      <c r="A53" s="1141">
        <v>45</v>
      </c>
      <c r="B53" s="1142">
        <v>60</v>
      </c>
      <c r="C53" s="1142">
        <v>17.2</v>
      </c>
      <c r="D53" s="1142">
        <v>0.5</v>
      </c>
      <c r="E53" s="1143" t="s">
        <v>260</v>
      </c>
      <c r="F53" s="1145" t="s">
        <v>298</v>
      </c>
      <c r="G53" s="1145" t="s">
        <v>814</v>
      </c>
      <c r="H53" s="1150" t="s">
        <v>605</v>
      </c>
      <c r="I53" s="1154" t="s">
        <v>850</v>
      </c>
      <c r="J53" s="1141" t="s">
        <v>1279</v>
      </c>
      <c r="K53" s="1152" t="s">
        <v>868</v>
      </c>
      <c r="L53" s="1147">
        <f t="shared" si="0"/>
        <v>4</v>
      </c>
      <c r="M53" s="1147">
        <v>4</v>
      </c>
      <c r="N53" s="1147"/>
      <c r="O53" s="1152"/>
      <c r="P53" s="1152"/>
      <c r="Q53" s="1152"/>
      <c r="R53" s="1152"/>
      <c r="S53" s="1152"/>
      <c r="T53" s="1152"/>
      <c r="U53" s="1152"/>
      <c r="V53" s="1153"/>
      <c r="W53" s="1153"/>
      <c r="X53" s="1153"/>
      <c r="Y53" s="1153"/>
    </row>
    <row r="54" spans="1:25" ht="15">
      <c r="A54" s="1141">
        <v>46</v>
      </c>
      <c r="B54" s="1142">
        <v>60</v>
      </c>
      <c r="C54" s="1142">
        <v>24.1</v>
      </c>
      <c r="D54" s="1142">
        <v>0.3</v>
      </c>
      <c r="E54" s="1143" t="s">
        <v>260</v>
      </c>
      <c r="F54" s="1145" t="s">
        <v>298</v>
      </c>
      <c r="G54" s="1145" t="s">
        <v>814</v>
      </c>
      <c r="H54" s="1150" t="s">
        <v>605</v>
      </c>
      <c r="I54" s="1154" t="s">
        <v>850</v>
      </c>
      <c r="J54" s="1141" t="s">
        <v>1279</v>
      </c>
      <c r="K54" s="1152" t="s">
        <v>868</v>
      </c>
      <c r="L54" s="1147">
        <f t="shared" si="0"/>
        <v>2.4</v>
      </c>
      <c r="M54" s="1152">
        <v>2.4</v>
      </c>
      <c r="N54" s="1152"/>
      <c r="O54" s="1152"/>
      <c r="P54" s="1152"/>
      <c r="Q54" s="1152"/>
      <c r="R54" s="1152"/>
      <c r="S54" s="1152"/>
      <c r="T54" s="1152"/>
      <c r="U54" s="1152"/>
      <c r="V54" s="1153"/>
      <c r="W54" s="1153"/>
      <c r="X54" s="1153"/>
      <c r="Y54" s="1153"/>
    </row>
    <row r="55" spans="1:25" ht="15">
      <c r="A55" s="1141">
        <v>47</v>
      </c>
      <c r="B55" s="1142">
        <v>60</v>
      </c>
      <c r="C55" s="1142">
        <v>28.1</v>
      </c>
      <c r="D55" s="1142">
        <v>0.5</v>
      </c>
      <c r="E55" s="1143" t="s">
        <v>260</v>
      </c>
      <c r="F55" s="1145" t="s">
        <v>298</v>
      </c>
      <c r="G55" s="1145" t="s">
        <v>814</v>
      </c>
      <c r="H55" s="1150" t="s">
        <v>605</v>
      </c>
      <c r="I55" s="1154" t="s">
        <v>850</v>
      </c>
      <c r="J55" s="1141" t="s">
        <v>1279</v>
      </c>
      <c r="K55" s="1152" t="s">
        <v>868</v>
      </c>
      <c r="L55" s="1147">
        <f t="shared" si="0"/>
        <v>4</v>
      </c>
      <c r="M55" s="1152">
        <v>4</v>
      </c>
      <c r="N55" s="1152"/>
      <c r="O55" s="1152"/>
      <c r="P55" s="1152"/>
      <c r="Q55" s="1152"/>
      <c r="R55" s="1152"/>
      <c r="S55" s="1152"/>
      <c r="T55" s="1152"/>
      <c r="U55" s="1152"/>
      <c r="V55" s="1153"/>
      <c r="W55" s="1153"/>
      <c r="X55" s="1153"/>
      <c r="Y55" s="1153"/>
    </row>
    <row r="56" spans="1:25" ht="17.25">
      <c r="A56" s="2491" t="s">
        <v>249</v>
      </c>
      <c r="B56" s="2492"/>
      <c r="C56" s="2493"/>
      <c r="D56" s="1159">
        <f>D55+D54+D53+D52+D51+D50+D49+D48+D47+D46+D45+D44+D43+D42+D41+D40+D39+D38+D37+D36+D35+D34+D33+D32+D31+D30+D29+D28+D27+D26+D25+D24+D23+D22+D21+D20+D19+D18+D17+D16+D15+D14+D13+D12+D11+D10+D9</f>
        <v>38.099999999999994</v>
      </c>
      <c r="E56" s="743"/>
      <c r="F56" s="248"/>
      <c r="G56" s="248"/>
      <c r="H56" s="743"/>
      <c r="I56" s="755"/>
      <c r="J56" s="755"/>
      <c r="K56" s="755"/>
      <c r="L56" s="651">
        <f>L55+L54+L53+L52+L51+L50+L49+L48+L47+L46+L45+L44+L43+L42+L41+L40+L39+L38+L37+L36+L35+L34+L33+L32+L31+L30+L29+L28+L27+L26+L25+L24+L23+L22+L21+L20+L19+L18+L17+L16+L15+L14+L13+L12+L11+L10+L9</f>
        <v>264.11</v>
      </c>
      <c r="M56" s="651">
        <f aca="true" t="shared" si="1" ref="M56:Y56">M55+M54+M53+M52+M51+M50+M49+M48+M47+M46+M45+M44+M43+M42+M41+M40+M39+M38+M37+M36+M35+M34+M33+M32+M31+M30+M29+M28+M27+M26+M25+M24+M23+M22+M21+M20+M19+M18+M17+M16+M15+M14+M13+M12+M11+M10+M9</f>
        <v>199.37000000000006</v>
      </c>
      <c r="N56" s="651">
        <f t="shared" si="1"/>
        <v>43.89</v>
      </c>
      <c r="O56" s="651">
        <f t="shared" si="1"/>
        <v>3</v>
      </c>
      <c r="P56" s="651">
        <f t="shared" si="1"/>
        <v>3.84</v>
      </c>
      <c r="Q56" s="651">
        <f t="shared" si="1"/>
        <v>0.1</v>
      </c>
      <c r="R56" s="651">
        <f t="shared" si="1"/>
        <v>3.7699999999999996</v>
      </c>
      <c r="S56" s="651">
        <f t="shared" si="1"/>
        <v>6.499999999999999</v>
      </c>
      <c r="T56" s="651">
        <f t="shared" si="1"/>
        <v>3.08</v>
      </c>
      <c r="U56" s="651">
        <f t="shared" si="1"/>
        <v>0</v>
      </c>
      <c r="V56" s="651">
        <f t="shared" si="1"/>
        <v>0.2</v>
      </c>
      <c r="W56" s="651">
        <f t="shared" si="1"/>
        <v>0</v>
      </c>
      <c r="X56" s="651">
        <f t="shared" si="1"/>
        <v>0.1</v>
      </c>
      <c r="Y56" s="651">
        <f t="shared" si="1"/>
        <v>0.26</v>
      </c>
    </row>
    <row r="57" spans="1:25" ht="18">
      <c r="A57" s="1160" t="s">
        <v>634</v>
      </c>
      <c r="B57" s="1160"/>
      <c r="C57" s="1160"/>
      <c r="D57" s="1160"/>
      <c r="E57" s="1160"/>
      <c r="F57" s="1160"/>
      <c r="G57" s="1160"/>
      <c r="H57" s="1161"/>
      <c r="I57" s="755"/>
      <c r="J57" s="755"/>
      <c r="K57" s="755"/>
      <c r="L57" s="651"/>
      <c r="M57" s="651"/>
      <c r="N57" s="651"/>
      <c r="O57" s="651"/>
      <c r="P57" s="651"/>
      <c r="Q57" s="651"/>
      <c r="R57" s="651"/>
      <c r="S57" s="651"/>
      <c r="T57" s="651"/>
      <c r="U57" s="651"/>
      <c r="V57" s="1174"/>
      <c r="W57" s="1175"/>
      <c r="X57" s="1175"/>
      <c r="Y57" s="1175"/>
    </row>
    <row r="58" spans="1:25" ht="15">
      <c r="A58" s="1154">
        <v>1</v>
      </c>
      <c r="B58" s="1142">
        <v>3</v>
      </c>
      <c r="C58" s="1142">
        <v>27.1</v>
      </c>
      <c r="D58" s="1142">
        <v>0.8</v>
      </c>
      <c r="E58" s="1143" t="s">
        <v>260</v>
      </c>
      <c r="F58" s="1144" t="s">
        <v>299</v>
      </c>
      <c r="G58" s="1145" t="s">
        <v>814</v>
      </c>
      <c r="H58" s="1163"/>
      <c r="I58" s="1145"/>
      <c r="J58" s="1145"/>
      <c r="K58" s="1144"/>
      <c r="L58" s="1147"/>
      <c r="M58" s="1147"/>
      <c r="N58" s="1147"/>
      <c r="O58" s="1147"/>
      <c r="P58" s="1147"/>
      <c r="Q58" s="1147"/>
      <c r="R58" s="1147"/>
      <c r="S58" s="1147"/>
      <c r="T58" s="1147"/>
      <c r="U58" s="1148"/>
      <c r="V58" s="1149"/>
      <c r="W58" s="1149"/>
      <c r="X58" s="1149"/>
      <c r="Y58" s="1149"/>
    </row>
    <row r="59" spans="1:25" ht="15">
      <c r="A59" s="1154">
        <v>2</v>
      </c>
      <c r="B59" s="1142">
        <v>20</v>
      </c>
      <c r="C59" s="1142">
        <v>15.1</v>
      </c>
      <c r="D59" s="1142">
        <v>1</v>
      </c>
      <c r="E59" s="1143" t="s">
        <v>260</v>
      </c>
      <c r="F59" s="1144" t="s">
        <v>699</v>
      </c>
      <c r="G59" s="1145" t="s">
        <v>814</v>
      </c>
      <c r="H59" s="1150"/>
      <c r="I59" s="1141"/>
      <c r="J59" s="1141"/>
      <c r="K59" s="1141"/>
      <c r="L59" s="1147"/>
      <c r="M59" s="1147"/>
      <c r="N59" s="1147"/>
      <c r="O59" s="1147"/>
      <c r="P59" s="1147"/>
      <c r="Q59" s="1147"/>
      <c r="R59" s="1147"/>
      <c r="S59" s="1152"/>
      <c r="T59" s="1152"/>
      <c r="U59" s="1164"/>
      <c r="V59" s="1152"/>
      <c r="W59" s="1152"/>
      <c r="X59" s="1152"/>
      <c r="Y59" s="1153"/>
    </row>
    <row r="60" spans="1:25" ht="15">
      <c r="A60" s="1154">
        <v>3</v>
      </c>
      <c r="B60" s="1142">
        <v>36</v>
      </c>
      <c r="C60" s="1142">
        <v>9</v>
      </c>
      <c r="D60" s="1142">
        <v>1</v>
      </c>
      <c r="E60" s="1143" t="s">
        <v>198</v>
      </c>
      <c r="F60" s="1144" t="s">
        <v>177</v>
      </c>
      <c r="G60" s="1145" t="s">
        <v>814</v>
      </c>
      <c r="H60" s="1146"/>
      <c r="I60" s="1144"/>
      <c r="J60" s="1144"/>
      <c r="K60" s="1144"/>
      <c r="L60" s="1147"/>
      <c r="M60" s="1147"/>
      <c r="N60" s="1147"/>
      <c r="O60" s="1147"/>
      <c r="P60" s="1147"/>
      <c r="Q60" s="1147"/>
      <c r="R60" s="1147"/>
      <c r="S60" s="1152"/>
      <c r="T60" s="1152"/>
      <c r="U60" s="1165"/>
      <c r="V60" s="1153"/>
      <c r="W60" s="1153"/>
      <c r="X60" s="1153"/>
      <c r="Y60" s="1153"/>
    </row>
    <row r="61" spans="1:25" ht="15">
      <c r="A61" s="1154">
        <v>4</v>
      </c>
      <c r="B61" s="1142">
        <v>51</v>
      </c>
      <c r="C61" s="1142">
        <v>1.1</v>
      </c>
      <c r="D61" s="1142">
        <v>0.9</v>
      </c>
      <c r="E61" s="1143" t="s">
        <v>260</v>
      </c>
      <c r="F61" s="1145" t="s">
        <v>298</v>
      </c>
      <c r="G61" s="1145" t="s">
        <v>814</v>
      </c>
      <c r="H61" s="1166"/>
      <c r="I61" s="1154"/>
      <c r="J61" s="1154"/>
      <c r="K61" s="1141"/>
      <c r="L61" s="1147"/>
      <c r="M61" s="1152"/>
      <c r="N61" s="1147"/>
      <c r="O61" s="1152"/>
      <c r="P61" s="1152"/>
      <c r="Q61" s="1152"/>
      <c r="R61" s="1152"/>
      <c r="S61" s="1152"/>
      <c r="T61" s="1147"/>
      <c r="U61" s="1147"/>
      <c r="V61" s="1152"/>
      <c r="W61" s="1152"/>
      <c r="X61" s="1152"/>
      <c r="Y61" s="1153"/>
    </row>
    <row r="62" spans="1:25" ht="15">
      <c r="A62" s="1154">
        <v>5</v>
      </c>
      <c r="B62" s="1142">
        <v>56</v>
      </c>
      <c r="C62" s="1142">
        <v>6.1</v>
      </c>
      <c r="D62" s="1142">
        <v>0.2</v>
      </c>
      <c r="E62" s="1143" t="s">
        <v>260</v>
      </c>
      <c r="F62" s="1145" t="s">
        <v>298</v>
      </c>
      <c r="G62" s="1145" t="s">
        <v>814</v>
      </c>
      <c r="H62" s="1166"/>
      <c r="I62" s="1154"/>
      <c r="J62" s="1154"/>
      <c r="K62" s="1141"/>
      <c r="L62" s="1147"/>
      <c r="M62" s="1152"/>
      <c r="N62" s="1147"/>
      <c r="O62" s="1152"/>
      <c r="P62" s="1152"/>
      <c r="Q62" s="1152"/>
      <c r="R62" s="1152"/>
      <c r="S62" s="1152"/>
      <c r="T62" s="1147"/>
      <c r="U62" s="1147"/>
      <c r="V62" s="1152"/>
      <c r="W62" s="1152"/>
      <c r="X62" s="1152"/>
      <c r="Y62" s="1153"/>
    </row>
    <row r="63" spans="1:25" ht="15">
      <c r="A63" s="1154">
        <v>6</v>
      </c>
      <c r="B63" s="1142">
        <v>56</v>
      </c>
      <c r="C63" s="1142">
        <v>7.1</v>
      </c>
      <c r="D63" s="1142">
        <v>0.3</v>
      </c>
      <c r="E63" s="1143" t="s">
        <v>260</v>
      </c>
      <c r="F63" s="1145" t="s">
        <v>299</v>
      </c>
      <c r="G63" s="1145" t="s">
        <v>814</v>
      </c>
      <c r="H63" s="1166"/>
      <c r="I63" s="1154"/>
      <c r="J63" s="1154"/>
      <c r="K63" s="1141"/>
      <c r="L63" s="1147"/>
      <c r="M63" s="1152"/>
      <c r="N63" s="1147"/>
      <c r="O63" s="1152"/>
      <c r="P63" s="1152"/>
      <c r="Q63" s="1152"/>
      <c r="R63" s="1152"/>
      <c r="S63" s="1152"/>
      <c r="T63" s="1147"/>
      <c r="U63" s="1147"/>
      <c r="V63" s="1152"/>
      <c r="W63" s="1152"/>
      <c r="X63" s="1152"/>
      <c r="Y63" s="1153"/>
    </row>
    <row r="64" spans="1:25" ht="15">
      <c r="A64" s="1154">
        <v>7</v>
      </c>
      <c r="B64" s="1142">
        <v>56</v>
      </c>
      <c r="C64" s="1142">
        <v>15.1</v>
      </c>
      <c r="D64" s="1142">
        <v>0.1</v>
      </c>
      <c r="E64" s="1143" t="s">
        <v>260</v>
      </c>
      <c r="F64" s="1145" t="s">
        <v>299</v>
      </c>
      <c r="G64" s="1145" t="s">
        <v>814</v>
      </c>
      <c r="H64" s="1166"/>
      <c r="I64" s="1154"/>
      <c r="J64" s="1154"/>
      <c r="K64" s="1141"/>
      <c r="L64" s="1147"/>
      <c r="M64" s="1152"/>
      <c r="N64" s="1147"/>
      <c r="O64" s="1152"/>
      <c r="P64" s="1152"/>
      <c r="Q64" s="1152"/>
      <c r="R64" s="1152"/>
      <c r="S64" s="1152"/>
      <c r="T64" s="1147"/>
      <c r="U64" s="1147"/>
      <c r="V64" s="1152"/>
      <c r="W64" s="1152"/>
      <c r="X64" s="1152"/>
      <c r="Y64" s="1153"/>
    </row>
    <row r="65" spans="1:25" ht="15">
      <c r="A65" s="1154">
        <v>8</v>
      </c>
      <c r="B65" s="1142">
        <v>56</v>
      </c>
      <c r="C65" s="1142">
        <v>17.1</v>
      </c>
      <c r="D65" s="1142">
        <v>0.2</v>
      </c>
      <c r="E65" s="1143" t="s">
        <v>260</v>
      </c>
      <c r="F65" s="1145" t="s">
        <v>699</v>
      </c>
      <c r="G65" s="1145" t="s">
        <v>814</v>
      </c>
      <c r="H65" s="1166"/>
      <c r="I65" s="1154"/>
      <c r="J65" s="1154"/>
      <c r="K65" s="1141"/>
      <c r="L65" s="1147"/>
      <c r="M65" s="1152"/>
      <c r="N65" s="1147"/>
      <c r="O65" s="1152"/>
      <c r="P65" s="1152"/>
      <c r="Q65" s="1152"/>
      <c r="R65" s="1152"/>
      <c r="S65" s="1152"/>
      <c r="T65" s="1147"/>
      <c r="U65" s="1147"/>
      <c r="V65" s="1152"/>
      <c r="W65" s="1152"/>
      <c r="X65" s="1152"/>
      <c r="Y65" s="1153"/>
    </row>
    <row r="66" spans="1:25" ht="15">
      <c r="A66" s="1154">
        <v>9</v>
      </c>
      <c r="B66" s="1142">
        <v>56</v>
      </c>
      <c r="C66" s="1142">
        <v>18.2</v>
      </c>
      <c r="D66" s="1142">
        <v>1</v>
      </c>
      <c r="E66" s="1143" t="s">
        <v>260</v>
      </c>
      <c r="F66" s="1145" t="s">
        <v>298</v>
      </c>
      <c r="G66" s="1145" t="s">
        <v>814</v>
      </c>
      <c r="H66" s="1166"/>
      <c r="I66" s="1154"/>
      <c r="J66" s="1154"/>
      <c r="K66" s="1141"/>
      <c r="L66" s="1147"/>
      <c r="M66" s="1152"/>
      <c r="N66" s="1147"/>
      <c r="O66" s="1152"/>
      <c r="P66" s="1152"/>
      <c r="Q66" s="1152"/>
      <c r="R66" s="1152"/>
      <c r="S66" s="1152"/>
      <c r="T66" s="1147"/>
      <c r="U66" s="1147"/>
      <c r="V66" s="1152"/>
      <c r="W66" s="1152"/>
      <c r="X66" s="1152"/>
      <c r="Y66" s="1153"/>
    </row>
    <row r="67" spans="1:25" ht="15">
      <c r="A67" s="1154">
        <v>10</v>
      </c>
      <c r="B67" s="1142">
        <v>58</v>
      </c>
      <c r="C67" s="1167">
        <v>15</v>
      </c>
      <c r="D67" s="1142">
        <v>1</v>
      </c>
      <c r="E67" s="1143" t="s">
        <v>260</v>
      </c>
      <c r="F67" s="1145" t="s">
        <v>298</v>
      </c>
      <c r="G67" s="1145" t="s">
        <v>814</v>
      </c>
      <c r="H67" s="1166"/>
      <c r="I67" s="1154"/>
      <c r="J67" s="1154"/>
      <c r="K67" s="1141"/>
      <c r="L67" s="1147"/>
      <c r="M67" s="1152"/>
      <c r="N67" s="1147"/>
      <c r="O67" s="1152"/>
      <c r="P67" s="1152"/>
      <c r="Q67" s="1152"/>
      <c r="R67" s="1152"/>
      <c r="S67" s="1152"/>
      <c r="T67" s="1147"/>
      <c r="U67" s="1147"/>
      <c r="V67" s="1152"/>
      <c r="W67" s="1152"/>
      <c r="X67" s="1152"/>
      <c r="Y67" s="1153"/>
    </row>
    <row r="68" spans="1:25" ht="15">
      <c r="A68" s="1154">
        <v>11</v>
      </c>
      <c r="B68" s="1142">
        <v>58</v>
      </c>
      <c r="C68" s="1142">
        <v>20.1</v>
      </c>
      <c r="D68" s="1142">
        <v>1</v>
      </c>
      <c r="E68" s="1143" t="s">
        <v>260</v>
      </c>
      <c r="F68" s="1145" t="s">
        <v>292</v>
      </c>
      <c r="G68" s="1145" t="s">
        <v>814</v>
      </c>
      <c r="H68" s="1166"/>
      <c r="I68" s="1154"/>
      <c r="J68" s="1154"/>
      <c r="K68" s="1141"/>
      <c r="L68" s="1147"/>
      <c r="M68" s="1152"/>
      <c r="N68" s="1147"/>
      <c r="O68" s="1152"/>
      <c r="P68" s="1152"/>
      <c r="Q68" s="1152"/>
      <c r="R68" s="1152"/>
      <c r="S68" s="1152"/>
      <c r="T68" s="1147"/>
      <c r="U68" s="1147"/>
      <c r="V68" s="1152"/>
      <c r="W68" s="1152"/>
      <c r="X68" s="1152"/>
      <c r="Y68" s="1153"/>
    </row>
    <row r="69" spans="1:25" ht="15">
      <c r="A69" s="1154">
        <v>12</v>
      </c>
      <c r="B69" s="1142">
        <v>58</v>
      </c>
      <c r="C69" s="1142">
        <v>20.2</v>
      </c>
      <c r="D69" s="1142">
        <v>0.7</v>
      </c>
      <c r="E69" s="1143" t="s">
        <v>260</v>
      </c>
      <c r="F69" s="1145" t="s">
        <v>292</v>
      </c>
      <c r="G69" s="1145" t="s">
        <v>814</v>
      </c>
      <c r="H69" s="1166"/>
      <c r="I69" s="1154"/>
      <c r="J69" s="1154"/>
      <c r="K69" s="1141"/>
      <c r="L69" s="1147"/>
      <c r="M69" s="1152"/>
      <c r="N69" s="1147"/>
      <c r="O69" s="1152"/>
      <c r="P69" s="1152"/>
      <c r="Q69" s="1152"/>
      <c r="R69" s="1152"/>
      <c r="S69" s="1152"/>
      <c r="T69" s="1147"/>
      <c r="U69" s="1147"/>
      <c r="V69" s="1152"/>
      <c r="W69" s="1152"/>
      <c r="X69" s="1152"/>
      <c r="Y69" s="1153"/>
    </row>
    <row r="70" spans="1:25" ht="15">
      <c r="A70" s="1154">
        <v>13</v>
      </c>
      <c r="B70" s="1142">
        <v>58</v>
      </c>
      <c r="C70" s="1142">
        <v>20.3</v>
      </c>
      <c r="D70" s="1142">
        <v>0.2</v>
      </c>
      <c r="E70" s="1143" t="s">
        <v>260</v>
      </c>
      <c r="F70" s="1145" t="s">
        <v>292</v>
      </c>
      <c r="G70" s="1145" t="s">
        <v>814</v>
      </c>
      <c r="H70" s="1166"/>
      <c r="I70" s="1154"/>
      <c r="J70" s="1154"/>
      <c r="K70" s="1141"/>
      <c r="L70" s="1147"/>
      <c r="M70" s="1152"/>
      <c r="N70" s="1147"/>
      <c r="O70" s="1152"/>
      <c r="P70" s="1152"/>
      <c r="Q70" s="1152"/>
      <c r="R70" s="1152"/>
      <c r="S70" s="1152"/>
      <c r="T70" s="1147"/>
      <c r="U70" s="1147"/>
      <c r="V70" s="1152"/>
      <c r="W70" s="1152"/>
      <c r="X70" s="1152"/>
      <c r="Y70" s="1153"/>
    </row>
    <row r="71" spans="1:25" ht="15">
      <c r="A71" s="1154">
        <v>14</v>
      </c>
      <c r="B71" s="1142">
        <v>58</v>
      </c>
      <c r="C71" s="1142">
        <v>20.4</v>
      </c>
      <c r="D71" s="1142">
        <v>0.2</v>
      </c>
      <c r="E71" s="1143" t="s">
        <v>260</v>
      </c>
      <c r="F71" s="1145" t="s">
        <v>292</v>
      </c>
      <c r="G71" s="1145" t="s">
        <v>814</v>
      </c>
      <c r="H71" s="1166"/>
      <c r="I71" s="1154"/>
      <c r="J71" s="1154"/>
      <c r="K71" s="1141"/>
      <c r="L71" s="1147"/>
      <c r="M71" s="1152"/>
      <c r="N71" s="1147"/>
      <c r="O71" s="1152"/>
      <c r="P71" s="1152"/>
      <c r="Q71" s="1152"/>
      <c r="R71" s="1152"/>
      <c r="S71" s="1152"/>
      <c r="T71" s="1147"/>
      <c r="U71" s="1147"/>
      <c r="V71" s="1152"/>
      <c r="W71" s="1152"/>
      <c r="X71" s="1152"/>
      <c r="Y71" s="1153"/>
    </row>
    <row r="72" spans="1:25" ht="15">
      <c r="A72" s="1154">
        <v>15</v>
      </c>
      <c r="B72" s="1142">
        <v>58</v>
      </c>
      <c r="C72" s="1142">
        <v>21.1</v>
      </c>
      <c r="D72" s="1142">
        <v>0.6</v>
      </c>
      <c r="E72" s="1143" t="s">
        <v>260</v>
      </c>
      <c r="F72" s="1145" t="s">
        <v>1292</v>
      </c>
      <c r="G72" s="1145" t="s">
        <v>814</v>
      </c>
      <c r="H72" s="1166"/>
      <c r="I72" s="1154"/>
      <c r="J72" s="1154"/>
      <c r="K72" s="1141"/>
      <c r="L72" s="1147"/>
      <c r="M72" s="1152"/>
      <c r="N72" s="1147"/>
      <c r="O72" s="1152"/>
      <c r="P72" s="1152"/>
      <c r="Q72" s="1152"/>
      <c r="R72" s="1152"/>
      <c r="S72" s="1152"/>
      <c r="T72" s="1147"/>
      <c r="U72" s="1147"/>
      <c r="V72" s="1152"/>
      <c r="W72" s="1152"/>
      <c r="X72" s="1152"/>
      <c r="Y72" s="1153"/>
    </row>
    <row r="73" spans="1:25" ht="15">
      <c r="A73" s="1154">
        <v>16</v>
      </c>
      <c r="B73" s="1142">
        <v>58</v>
      </c>
      <c r="C73" s="1142">
        <v>22</v>
      </c>
      <c r="D73" s="1142">
        <v>0.7</v>
      </c>
      <c r="E73" s="1143" t="s">
        <v>260</v>
      </c>
      <c r="F73" s="1145" t="s">
        <v>298</v>
      </c>
      <c r="G73" s="1145" t="s">
        <v>814</v>
      </c>
      <c r="H73" s="1166"/>
      <c r="I73" s="1154"/>
      <c r="J73" s="1154"/>
      <c r="K73" s="1141"/>
      <c r="L73" s="1147"/>
      <c r="M73" s="1152"/>
      <c r="N73" s="1147"/>
      <c r="O73" s="1152"/>
      <c r="P73" s="1152"/>
      <c r="Q73" s="1152"/>
      <c r="R73" s="1152"/>
      <c r="S73" s="1152"/>
      <c r="T73" s="1147"/>
      <c r="U73" s="1147"/>
      <c r="V73" s="1152"/>
      <c r="W73" s="1152"/>
      <c r="X73" s="1152"/>
      <c r="Y73" s="1153"/>
    </row>
    <row r="74" spans="1:25" ht="15">
      <c r="A74" s="1154">
        <v>17</v>
      </c>
      <c r="B74" s="1142">
        <v>58</v>
      </c>
      <c r="C74" s="1142">
        <v>23.2</v>
      </c>
      <c r="D74" s="1142">
        <v>1</v>
      </c>
      <c r="E74" s="1143" t="s">
        <v>260</v>
      </c>
      <c r="F74" s="1145" t="s">
        <v>298</v>
      </c>
      <c r="G74" s="1145" t="s">
        <v>814</v>
      </c>
      <c r="H74" s="1166"/>
      <c r="I74" s="1154"/>
      <c r="J74" s="1154"/>
      <c r="K74" s="1141"/>
      <c r="L74" s="1147"/>
      <c r="M74" s="1152"/>
      <c r="N74" s="1147"/>
      <c r="O74" s="1152"/>
      <c r="P74" s="1152"/>
      <c r="Q74" s="1152"/>
      <c r="R74" s="1152"/>
      <c r="S74" s="1152"/>
      <c r="T74" s="1147"/>
      <c r="U74" s="1147"/>
      <c r="V74" s="1152"/>
      <c r="W74" s="1152"/>
      <c r="X74" s="1152"/>
      <c r="Y74" s="1153"/>
    </row>
    <row r="75" spans="1:25" ht="15">
      <c r="A75" s="1154">
        <v>18</v>
      </c>
      <c r="B75" s="1142">
        <v>58</v>
      </c>
      <c r="C75" s="1142">
        <v>23.4</v>
      </c>
      <c r="D75" s="1142">
        <v>0.8</v>
      </c>
      <c r="E75" s="1143" t="s">
        <v>260</v>
      </c>
      <c r="F75" s="1145" t="s">
        <v>298</v>
      </c>
      <c r="G75" s="1145" t="s">
        <v>814</v>
      </c>
      <c r="H75" s="1166"/>
      <c r="I75" s="1154"/>
      <c r="J75" s="1154"/>
      <c r="K75" s="1141"/>
      <c r="L75" s="1147"/>
      <c r="M75" s="1152"/>
      <c r="N75" s="1147"/>
      <c r="O75" s="1152"/>
      <c r="P75" s="1152"/>
      <c r="Q75" s="1152"/>
      <c r="R75" s="1152"/>
      <c r="S75" s="1152"/>
      <c r="T75" s="1147"/>
      <c r="U75" s="1147"/>
      <c r="V75" s="1152"/>
      <c r="W75" s="1152"/>
      <c r="X75" s="1152"/>
      <c r="Y75" s="1153"/>
    </row>
    <row r="76" spans="1:25" ht="15">
      <c r="A76" s="1154">
        <v>19</v>
      </c>
      <c r="B76" s="1142">
        <v>60</v>
      </c>
      <c r="C76" s="1142">
        <v>2.2</v>
      </c>
      <c r="D76" s="1142">
        <v>1</v>
      </c>
      <c r="E76" s="1143" t="s">
        <v>260</v>
      </c>
      <c r="F76" s="1145" t="s">
        <v>299</v>
      </c>
      <c r="G76" s="1145" t="s">
        <v>814</v>
      </c>
      <c r="H76" s="1166"/>
      <c r="I76" s="1154"/>
      <c r="J76" s="1154"/>
      <c r="K76" s="1141"/>
      <c r="L76" s="1147"/>
      <c r="M76" s="1152"/>
      <c r="N76" s="1147"/>
      <c r="O76" s="1152"/>
      <c r="P76" s="1152"/>
      <c r="Q76" s="1152"/>
      <c r="R76" s="1152"/>
      <c r="S76" s="1152"/>
      <c r="T76" s="1147"/>
      <c r="U76" s="1147"/>
      <c r="V76" s="1152"/>
      <c r="W76" s="1152"/>
      <c r="X76" s="1152"/>
      <c r="Y76" s="1153"/>
    </row>
    <row r="77" spans="1:25" ht="15">
      <c r="A77" s="1154">
        <v>20</v>
      </c>
      <c r="B77" s="1142">
        <v>60</v>
      </c>
      <c r="C77" s="1142">
        <v>3.1</v>
      </c>
      <c r="D77" s="1142">
        <v>0.8</v>
      </c>
      <c r="E77" s="1143" t="s">
        <v>260</v>
      </c>
      <c r="F77" s="1145" t="s">
        <v>335</v>
      </c>
      <c r="G77" s="1145" t="s">
        <v>814</v>
      </c>
      <c r="H77" s="1166"/>
      <c r="I77" s="1154"/>
      <c r="J77" s="1154"/>
      <c r="K77" s="1141"/>
      <c r="L77" s="1147"/>
      <c r="M77" s="1152"/>
      <c r="N77" s="1147"/>
      <c r="O77" s="1152"/>
      <c r="P77" s="1152"/>
      <c r="Q77" s="1152"/>
      <c r="R77" s="1152"/>
      <c r="S77" s="1152"/>
      <c r="T77" s="1147"/>
      <c r="U77" s="1147"/>
      <c r="V77" s="1152"/>
      <c r="W77" s="1152"/>
      <c r="X77" s="1152"/>
      <c r="Y77" s="1153"/>
    </row>
    <row r="78" spans="1:25" ht="15">
      <c r="A78" s="1154">
        <v>21</v>
      </c>
      <c r="B78" s="1142">
        <v>60</v>
      </c>
      <c r="C78" s="1142">
        <v>4.1</v>
      </c>
      <c r="D78" s="1142">
        <v>0.2</v>
      </c>
      <c r="E78" s="1143" t="s">
        <v>260</v>
      </c>
      <c r="F78" s="1145" t="s">
        <v>1292</v>
      </c>
      <c r="G78" s="1145" t="s">
        <v>814</v>
      </c>
      <c r="H78" s="1166"/>
      <c r="I78" s="1154"/>
      <c r="J78" s="1154"/>
      <c r="K78" s="1141"/>
      <c r="L78" s="1147"/>
      <c r="M78" s="1152"/>
      <c r="N78" s="1147"/>
      <c r="O78" s="1152"/>
      <c r="P78" s="1152"/>
      <c r="Q78" s="1152"/>
      <c r="R78" s="1152"/>
      <c r="S78" s="1152"/>
      <c r="T78" s="1147"/>
      <c r="U78" s="1147"/>
      <c r="V78" s="1152"/>
      <c r="W78" s="1152"/>
      <c r="X78" s="1152"/>
      <c r="Y78" s="1153"/>
    </row>
    <row r="79" spans="1:25" ht="15">
      <c r="A79" s="1154">
        <v>22</v>
      </c>
      <c r="B79" s="1142">
        <v>60</v>
      </c>
      <c r="C79" s="1142">
        <v>10.2</v>
      </c>
      <c r="D79" s="1142">
        <v>0.9</v>
      </c>
      <c r="E79" s="1143" t="s">
        <v>260</v>
      </c>
      <c r="F79" s="1145" t="s">
        <v>298</v>
      </c>
      <c r="G79" s="1145" t="s">
        <v>814</v>
      </c>
      <c r="H79" s="1166"/>
      <c r="I79" s="1154"/>
      <c r="J79" s="1154"/>
      <c r="K79" s="1141"/>
      <c r="L79" s="1147"/>
      <c r="M79" s="1152"/>
      <c r="N79" s="1147"/>
      <c r="O79" s="1152"/>
      <c r="P79" s="1152"/>
      <c r="Q79" s="1152"/>
      <c r="R79" s="1152"/>
      <c r="S79" s="1152"/>
      <c r="T79" s="1147"/>
      <c r="U79" s="1147"/>
      <c r="V79" s="1152"/>
      <c r="W79" s="1152"/>
      <c r="X79" s="1152"/>
      <c r="Y79" s="1153"/>
    </row>
    <row r="80" spans="1:25" ht="15">
      <c r="A80" s="1154">
        <v>23</v>
      </c>
      <c r="B80" s="1142">
        <v>60</v>
      </c>
      <c r="C80" s="1142">
        <v>10.4</v>
      </c>
      <c r="D80" s="1142">
        <v>0.3</v>
      </c>
      <c r="E80" s="1143" t="s">
        <v>260</v>
      </c>
      <c r="F80" s="1145" t="s">
        <v>298</v>
      </c>
      <c r="G80" s="1145" t="s">
        <v>814</v>
      </c>
      <c r="H80" s="1166"/>
      <c r="I80" s="1154"/>
      <c r="J80" s="1154"/>
      <c r="K80" s="1141"/>
      <c r="L80" s="1147"/>
      <c r="M80" s="1152"/>
      <c r="N80" s="1147"/>
      <c r="O80" s="1152"/>
      <c r="P80" s="1152"/>
      <c r="Q80" s="1152"/>
      <c r="R80" s="1152"/>
      <c r="S80" s="1152"/>
      <c r="T80" s="1147"/>
      <c r="U80" s="1147"/>
      <c r="V80" s="1152"/>
      <c r="W80" s="1152"/>
      <c r="X80" s="1152"/>
      <c r="Y80" s="1153"/>
    </row>
    <row r="81" spans="1:25" ht="15">
      <c r="A81" s="1154">
        <v>24</v>
      </c>
      <c r="B81" s="1142">
        <v>60</v>
      </c>
      <c r="C81" s="1142">
        <v>11.1</v>
      </c>
      <c r="D81" s="1142">
        <v>0.4</v>
      </c>
      <c r="E81" s="1143" t="s">
        <v>260</v>
      </c>
      <c r="F81" s="1145" t="s">
        <v>299</v>
      </c>
      <c r="G81" s="1145" t="s">
        <v>814</v>
      </c>
      <c r="H81" s="1166"/>
      <c r="I81" s="1154"/>
      <c r="J81" s="1154"/>
      <c r="K81" s="1141"/>
      <c r="L81" s="1147"/>
      <c r="M81" s="1152"/>
      <c r="N81" s="1147"/>
      <c r="O81" s="1152"/>
      <c r="P81" s="1152"/>
      <c r="Q81" s="1152"/>
      <c r="R81" s="1152"/>
      <c r="S81" s="1152"/>
      <c r="T81" s="1147"/>
      <c r="U81" s="1147"/>
      <c r="V81" s="1152"/>
      <c r="W81" s="1152"/>
      <c r="X81" s="1152"/>
      <c r="Y81" s="1153"/>
    </row>
    <row r="82" spans="1:25" ht="15">
      <c r="A82" s="1154">
        <v>25</v>
      </c>
      <c r="B82" s="1142">
        <v>60</v>
      </c>
      <c r="C82" s="1142">
        <v>14.3</v>
      </c>
      <c r="D82" s="1142">
        <v>0.9</v>
      </c>
      <c r="E82" s="1143" t="s">
        <v>260</v>
      </c>
      <c r="F82" s="1145" t="s">
        <v>299</v>
      </c>
      <c r="G82" s="1145" t="s">
        <v>814</v>
      </c>
      <c r="H82" s="1166"/>
      <c r="I82" s="1154"/>
      <c r="J82" s="1154"/>
      <c r="K82" s="1141"/>
      <c r="L82" s="1147"/>
      <c r="M82" s="1152"/>
      <c r="N82" s="1147"/>
      <c r="O82" s="1152"/>
      <c r="P82" s="1152"/>
      <c r="Q82" s="1152"/>
      <c r="R82" s="1152"/>
      <c r="S82" s="1152"/>
      <c r="T82" s="1147"/>
      <c r="U82" s="1147"/>
      <c r="V82" s="1152"/>
      <c r="W82" s="1152"/>
      <c r="X82" s="1152"/>
      <c r="Y82" s="1153"/>
    </row>
    <row r="83" spans="1:25" ht="15">
      <c r="A83" s="1154">
        <v>26</v>
      </c>
      <c r="B83" s="1142">
        <v>60</v>
      </c>
      <c r="C83" s="1142">
        <v>15.3</v>
      </c>
      <c r="D83" s="1142">
        <v>0.9</v>
      </c>
      <c r="E83" s="1143" t="s">
        <v>260</v>
      </c>
      <c r="F83" s="1145" t="s">
        <v>298</v>
      </c>
      <c r="G83" s="1145" t="s">
        <v>814</v>
      </c>
      <c r="H83" s="1166"/>
      <c r="I83" s="1154"/>
      <c r="J83" s="1154"/>
      <c r="K83" s="1141"/>
      <c r="L83" s="1147"/>
      <c r="M83" s="1152"/>
      <c r="N83" s="1147"/>
      <c r="O83" s="1152"/>
      <c r="P83" s="1152"/>
      <c r="Q83" s="1152"/>
      <c r="R83" s="1152"/>
      <c r="S83" s="1152"/>
      <c r="T83" s="1147"/>
      <c r="U83" s="1147"/>
      <c r="V83" s="1152"/>
      <c r="W83" s="1152"/>
      <c r="X83" s="1152"/>
      <c r="Y83" s="1153"/>
    </row>
    <row r="84" spans="1:25" ht="15">
      <c r="A84" s="1154">
        <v>27</v>
      </c>
      <c r="B84" s="1142">
        <v>60</v>
      </c>
      <c r="C84" s="1142">
        <v>15.4</v>
      </c>
      <c r="D84" s="1142">
        <v>0.8</v>
      </c>
      <c r="E84" s="1143" t="s">
        <v>260</v>
      </c>
      <c r="F84" s="1145" t="s">
        <v>298</v>
      </c>
      <c r="G84" s="1145" t="s">
        <v>814</v>
      </c>
      <c r="H84" s="1166"/>
      <c r="I84" s="1154"/>
      <c r="J84" s="1154"/>
      <c r="K84" s="1141"/>
      <c r="L84" s="1147"/>
      <c r="M84" s="1152"/>
      <c r="N84" s="1147"/>
      <c r="O84" s="1152"/>
      <c r="P84" s="1152"/>
      <c r="Q84" s="1152"/>
      <c r="R84" s="1152"/>
      <c r="S84" s="1152"/>
      <c r="T84" s="1147"/>
      <c r="U84" s="1147"/>
      <c r="V84" s="1152"/>
      <c r="W84" s="1152"/>
      <c r="X84" s="1152"/>
      <c r="Y84" s="1153"/>
    </row>
    <row r="85" spans="1:25" ht="15">
      <c r="A85" s="1154">
        <v>28</v>
      </c>
      <c r="B85" s="1142">
        <v>60</v>
      </c>
      <c r="C85" s="1142">
        <v>16.1</v>
      </c>
      <c r="D85" s="1142">
        <v>0.3</v>
      </c>
      <c r="E85" s="1143" t="s">
        <v>260</v>
      </c>
      <c r="F85" s="1145" t="s">
        <v>699</v>
      </c>
      <c r="G85" s="1145" t="s">
        <v>814</v>
      </c>
      <c r="H85" s="1166"/>
      <c r="I85" s="1154"/>
      <c r="J85" s="1154"/>
      <c r="K85" s="1141"/>
      <c r="L85" s="1147"/>
      <c r="M85" s="1152"/>
      <c r="N85" s="1147"/>
      <c r="O85" s="1152"/>
      <c r="P85" s="1152"/>
      <c r="Q85" s="1152"/>
      <c r="R85" s="1152"/>
      <c r="S85" s="1152"/>
      <c r="T85" s="1147"/>
      <c r="U85" s="1147"/>
      <c r="V85" s="1152"/>
      <c r="W85" s="1152"/>
      <c r="X85" s="1152"/>
      <c r="Y85" s="1153"/>
    </row>
    <row r="86" spans="1:25" ht="15">
      <c r="A86" s="1154">
        <v>29</v>
      </c>
      <c r="B86" s="1142">
        <v>60</v>
      </c>
      <c r="C86" s="1142">
        <v>18</v>
      </c>
      <c r="D86" s="1142">
        <v>0.7</v>
      </c>
      <c r="E86" s="1143" t="s">
        <v>260</v>
      </c>
      <c r="F86" s="1145" t="s">
        <v>299</v>
      </c>
      <c r="G86" s="1145" t="s">
        <v>814</v>
      </c>
      <c r="H86" s="1166"/>
      <c r="I86" s="1154"/>
      <c r="J86" s="1154"/>
      <c r="K86" s="1141"/>
      <c r="L86" s="1147"/>
      <c r="M86" s="1152"/>
      <c r="N86" s="1147"/>
      <c r="O86" s="1152"/>
      <c r="P86" s="1152"/>
      <c r="Q86" s="1152"/>
      <c r="R86" s="1152"/>
      <c r="S86" s="1152"/>
      <c r="T86" s="1147"/>
      <c r="U86" s="1147"/>
      <c r="V86" s="1152"/>
      <c r="W86" s="1152"/>
      <c r="X86" s="1152"/>
      <c r="Y86" s="1153"/>
    </row>
    <row r="87" spans="1:25" ht="18">
      <c r="A87" s="2507" t="s">
        <v>249</v>
      </c>
      <c r="B87" s="2507"/>
      <c r="C87" s="2507"/>
      <c r="D87" s="1159">
        <f>D86+D85+D84+D83+D82+D81+D80+D79+D78+D77+D76+D75+D74+D73+D72+D71+D70+D69+D68+D67+D66+D65+D64+D63+D62+D61+D60+D59+D58</f>
        <v>18.899999999999995</v>
      </c>
      <c r="E87" s="248"/>
      <c r="F87" s="248"/>
      <c r="G87" s="248"/>
      <c r="H87" s="743"/>
      <c r="I87" s="254"/>
      <c r="J87" s="254"/>
      <c r="K87" s="254"/>
      <c r="L87" s="250"/>
      <c r="M87" s="250"/>
      <c r="N87" s="250"/>
      <c r="O87" s="250"/>
      <c r="P87" s="250"/>
      <c r="Q87" s="250"/>
      <c r="R87" s="250"/>
      <c r="S87" s="250"/>
      <c r="T87" s="250"/>
      <c r="U87" s="1171"/>
      <c r="V87" s="1171"/>
      <c r="W87" s="1157"/>
      <c r="X87" s="1157"/>
      <c r="Y87" s="1157"/>
    </row>
    <row r="88" spans="1:22" ht="18" thickBot="1">
      <c r="A88" s="2506" t="s">
        <v>204</v>
      </c>
      <c r="B88" s="2506"/>
      <c r="C88" s="2506"/>
      <c r="D88" s="889">
        <f>D87+D56</f>
        <v>56.999999999999986</v>
      </c>
      <c r="E88" s="263"/>
      <c r="F88" s="263"/>
      <c r="G88" s="263"/>
      <c r="H88" s="264"/>
      <c r="I88" s="259"/>
      <c r="J88" s="259"/>
      <c r="K88" s="259"/>
      <c r="L88" s="265"/>
      <c r="M88" s="265"/>
      <c r="N88" s="265"/>
      <c r="O88" s="265"/>
      <c r="P88" s="265"/>
      <c r="Q88" s="265"/>
      <c r="R88" s="265"/>
      <c r="S88" s="265"/>
      <c r="T88" s="265"/>
      <c r="U88" s="266"/>
      <c r="V88" s="266"/>
    </row>
    <row r="89" spans="1:22" ht="18" thickBot="1">
      <c r="A89" s="2503" t="s">
        <v>635</v>
      </c>
      <c r="B89" s="2504"/>
      <c r="C89" s="2504"/>
      <c r="D89" s="2504"/>
      <c r="E89" s="2504"/>
      <c r="F89" s="2504"/>
      <c r="G89" s="2504"/>
      <c r="H89" s="2504"/>
      <c r="I89" s="2504"/>
      <c r="J89" s="2504"/>
      <c r="K89" s="2504"/>
      <c r="L89" s="2504"/>
      <c r="M89" s="2504"/>
      <c r="N89" s="2504"/>
      <c r="O89" s="2504"/>
      <c r="P89" s="2504"/>
      <c r="Q89" s="2504"/>
      <c r="R89" s="2504"/>
      <c r="S89" s="2504"/>
      <c r="T89" s="2504"/>
      <c r="U89" s="2504"/>
      <c r="V89" s="2505"/>
    </row>
    <row r="90" spans="1:24" ht="18">
      <c r="A90" s="261"/>
      <c r="B90" s="740"/>
      <c r="C90" s="741"/>
      <c r="D90" s="742"/>
      <c r="E90" s="246"/>
      <c r="F90" s="245"/>
      <c r="G90" s="245"/>
      <c r="H90" s="751"/>
      <c r="I90" s="248"/>
      <c r="J90" s="248"/>
      <c r="K90" s="743"/>
      <c r="L90" s="247"/>
      <c r="M90" s="753"/>
      <c r="N90" s="247"/>
      <c r="O90" s="247"/>
      <c r="P90" s="247"/>
      <c r="Q90" s="247"/>
      <c r="R90" s="247"/>
      <c r="S90" s="247"/>
      <c r="T90" s="247"/>
      <c r="U90" s="745"/>
      <c r="V90" s="287"/>
      <c r="W90" s="287"/>
      <c r="X90" s="287"/>
    </row>
    <row r="91" spans="1:22" ht="24">
      <c r="A91" s="2544" t="s">
        <v>249</v>
      </c>
      <c r="B91" s="2544"/>
      <c r="C91" s="2544"/>
      <c r="D91" s="599"/>
      <c r="E91" s="465"/>
      <c r="F91" s="465"/>
      <c r="G91" s="465"/>
      <c r="H91" s="465"/>
      <c r="I91" s="465"/>
      <c r="J91" s="465"/>
      <c r="K91" s="465"/>
      <c r="L91" s="467"/>
      <c r="M91" s="467"/>
      <c r="N91" s="467"/>
      <c r="O91" s="467"/>
      <c r="P91" s="467"/>
      <c r="Q91" s="467"/>
      <c r="R91" s="467"/>
      <c r="S91" s="467"/>
      <c r="T91" s="467"/>
      <c r="U91" s="467"/>
      <c r="V91" s="467"/>
    </row>
    <row r="92" spans="1:22" ht="18">
      <c r="A92" s="254" t="s">
        <v>634</v>
      </c>
      <c r="B92" s="254"/>
      <c r="C92" s="254"/>
      <c r="D92" s="254"/>
      <c r="E92" s="254"/>
      <c r="F92" s="254"/>
      <c r="G92" s="254"/>
      <c r="H92" s="254"/>
      <c r="I92" s="254"/>
      <c r="J92" s="254"/>
      <c r="K92" s="269"/>
      <c r="L92" s="250"/>
      <c r="M92" s="250"/>
      <c r="N92" s="250"/>
      <c r="O92" s="250"/>
      <c r="P92" s="250"/>
      <c r="Q92" s="250"/>
      <c r="R92" s="250"/>
      <c r="S92" s="250"/>
      <c r="T92" s="252"/>
      <c r="U92" s="252"/>
      <c r="V92" s="252"/>
    </row>
    <row r="93" spans="1:24" ht="18">
      <c r="A93" s="261"/>
      <c r="B93" s="740"/>
      <c r="C93" s="741"/>
      <c r="D93" s="742"/>
      <c r="E93" s="246"/>
      <c r="F93" s="261"/>
      <c r="G93" s="245"/>
      <c r="H93" s="751"/>
      <c r="I93" s="248"/>
      <c r="J93" s="248"/>
      <c r="K93" s="248"/>
      <c r="L93" s="247"/>
      <c r="M93" s="247"/>
      <c r="N93" s="247"/>
      <c r="O93" s="247"/>
      <c r="P93" s="247"/>
      <c r="Q93" s="247"/>
      <c r="R93" s="247"/>
      <c r="S93" s="800"/>
      <c r="T93" s="800"/>
      <c r="U93" s="288"/>
      <c r="V93" s="287"/>
      <c r="W93" s="287"/>
      <c r="X93" s="287"/>
    </row>
    <row r="94" spans="1:22" ht="22.5">
      <c r="A94" s="2512" t="s">
        <v>249</v>
      </c>
      <c r="B94" s="2512"/>
      <c r="C94" s="2512"/>
      <c r="D94" s="600"/>
      <c r="E94" s="470"/>
      <c r="F94" s="470"/>
      <c r="G94" s="470"/>
      <c r="H94" s="470"/>
      <c r="I94" s="470"/>
      <c r="J94" s="470"/>
      <c r="K94" s="472"/>
      <c r="L94" s="471"/>
      <c r="M94" s="471"/>
      <c r="N94" s="471"/>
      <c r="O94" s="471"/>
      <c r="P94" s="471"/>
      <c r="Q94" s="471"/>
      <c r="R94" s="471"/>
      <c r="S94" s="471"/>
      <c r="T94" s="36"/>
      <c r="U94" s="36"/>
      <c r="V94" s="36"/>
    </row>
    <row r="95" spans="1:22" ht="18" thickBot="1">
      <c r="A95" s="2508" t="s">
        <v>204</v>
      </c>
      <c r="B95" s="2508"/>
      <c r="C95" s="2508"/>
      <c r="D95" s="889">
        <f>D91+D94</f>
        <v>0</v>
      </c>
      <c r="E95" s="259"/>
      <c r="F95" s="259"/>
      <c r="G95" s="259"/>
      <c r="H95" s="270"/>
      <c r="I95" s="259"/>
      <c r="J95" s="259"/>
      <c r="K95" s="270"/>
      <c r="L95" s="265"/>
      <c r="M95" s="265"/>
      <c r="N95" s="265"/>
      <c r="O95" s="265"/>
      <c r="P95" s="265"/>
      <c r="Q95" s="265"/>
      <c r="R95" s="265"/>
      <c r="S95" s="265"/>
      <c r="T95" s="266"/>
      <c r="U95" s="271"/>
      <c r="V95" s="272"/>
    </row>
    <row r="96" spans="1:22" ht="18" thickBot="1">
      <c r="A96" s="2509" t="s">
        <v>637</v>
      </c>
      <c r="B96" s="2510"/>
      <c r="C96" s="2510"/>
      <c r="D96" s="2510"/>
      <c r="E96" s="2510"/>
      <c r="F96" s="2510"/>
      <c r="G96" s="2510"/>
      <c r="H96" s="2510"/>
      <c r="I96" s="2510"/>
      <c r="J96" s="2510"/>
      <c r="K96" s="2510"/>
      <c r="L96" s="2510"/>
      <c r="M96" s="2510"/>
      <c r="N96" s="2510"/>
      <c r="O96" s="2510"/>
      <c r="P96" s="2510"/>
      <c r="Q96" s="2510"/>
      <c r="R96" s="2510"/>
      <c r="S96" s="2510"/>
      <c r="T96" s="2510"/>
      <c r="U96" s="2510"/>
      <c r="V96" s="2511"/>
    </row>
    <row r="97" spans="1:25" ht="15">
      <c r="A97" s="1154">
        <v>1</v>
      </c>
      <c r="B97" s="1142">
        <v>64</v>
      </c>
      <c r="C97" s="1142">
        <v>3.2</v>
      </c>
      <c r="D97" s="1142">
        <v>0.9</v>
      </c>
      <c r="E97" s="1143" t="s">
        <v>260</v>
      </c>
      <c r="F97" s="1144" t="s">
        <v>177</v>
      </c>
      <c r="G97" s="1145" t="s">
        <v>1041</v>
      </c>
      <c r="H97" s="1150" t="s">
        <v>1293</v>
      </c>
      <c r="I97" s="1141" t="s">
        <v>850</v>
      </c>
      <c r="J97" s="1141" t="s">
        <v>1279</v>
      </c>
      <c r="K97" s="1172" t="s">
        <v>1294</v>
      </c>
      <c r="L97" s="1147">
        <f aca="true" t="shared" si="2" ref="L97:L104">M97+N97+O97+P97+Q97+R97+S97+T97+U97+V97+W97+X97+Y97</f>
        <v>6.409999999999999</v>
      </c>
      <c r="M97" s="1147">
        <v>5.76</v>
      </c>
      <c r="N97" s="1147"/>
      <c r="O97" s="1147"/>
      <c r="P97" s="1154"/>
      <c r="Q97" s="1147"/>
      <c r="R97" s="1154"/>
      <c r="S97" s="1154"/>
      <c r="T97" s="1154">
        <v>0.55</v>
      </c>
      <c r="U97" s="1154"/>
      <c r="V97" s="1149"/>
      <c r="W97" s="1149">
        <v>0.05</v>
      </c>
      <c r="X97" s="1149">
        <v>0.05</v>
      </c>
      <c r="Y97" s="1149"/>
    </row>
    <row r="98" spans="1:25" ht="15">
      <c r="A98" s="1154">
        <v>2</v>
      </c>
      <c r="B98" s="1142">
        <v>64</v>
      </c>
      <c r="C98" s="1142">
        <v>15.1</v>
      </c>
      <c r="D98" s="1142">
        <v>0.9</v>
      </c>
      <c r="E98" s="1143" t="s">
        <v>260</v>
      </c>
      <c r="F98" s="1144" t="s">
        <v>177</v>
      </c>
      <c r="G98" s="1145" t="s">
        <v>1041</v>
      </c>
      <c r="H98" s="1162" t="s">
        <v>1298</v>
      </c>
      <c r="I98" s="1150" t="s">
        <v>1295</v>
      </c>
      <c r="J98" s="1141" t="s">
        <v>1279</v>
      </c>
      <c r="K98" s="1172" t="s">
        <v>1296</v>
      </c>
      <c r="L98" s="1147">
        <f t="shared" si="2"/>
        <v>5.03</v>
      </c>
      <c r="M98" s="1147">
        <v>2.56</v>
      </c>
      <c r="N98" s="1147"/>
      <c r="O98" s="1147"/>
      <c r="P98" s="1154"/>
      <c r="Q98" s="1147">
        <v>2.22</v>
      </c>
      <c r="R98" s="1154"/>
      <c r="S98" s="1154"/>
      <c r="T98" s="1154">
        <v>0.25</v>
      </c>
      <c r="U98" s="1154"/>
      <c r="V98" s="1149"/>
      <c r="W98" s="1149"/>
      <c r="X98" s="1149"/>
      <c r="Y98" s="1149"/>
    </row>
    <row r="99" spans="1:25" ht="15">
      <c r="A99" s="1154">
        <v>3</v>
      </c>
      <c r="B99" s="1142">
        <v>65</v>
      </c>
      <c r="C99" s="1142">
        <v>5.1</v>
      </c>
      <c r="D99" s="1142">
        <v>1</v>
      </c>
      <c r="E99" s="1143" t="s">
        <v>260</v>
      </c>
      <c r="F99" s="1144" t="s">
        <v>299</v>
      </c>
      <c r="G99" s="1145" t="s">
        <v>1041</v>
      </c>
      <c r="H99" s="1150" t="s">
        <v>1299</v>
      </c>
      <c r="I99" s="1141" t="s">
        <v>850</v>
      </c>
      <c r="J99" s="1141" t="s">
        <v>1279</v>
      </c>
      <c r="K99" s="1141" t="s">
        <v>738</v>
      </c>
      <c r="L99" s="1147">
        <f t="shared" si="2"/>
        <v>7.079999999999999</v>
      </c>
      <c r="M99" s="1147">
        <v>4.8</v>
      </c>
      <c r="N99" s="1147">
        <v>1.14</v>
      </c>
      <c r="O99" s="1147"/>
      <c r="P99" s="1147">
        <v>1.14</v>
      </c>
      <c r="Q99" s="1147"/>
      <c r="R99" s="1154"/>
      <c r="S99" s="1154"/>
      <c r="T99" s="1154"/>
      <c r="U99" s="1154"/>
      <c r="V99" s="1149"/>
      <c r="W99" s="1149"/>
      <c r="X99" s="1149"/>
      <c r="Y99" s="1149"/>
    </row>
    <row r="100" spans="1:25" ht="15">
      <c r="A100" s="1154">
        <v>4</v>
      </c>
      <c r="B100" s="1142">
        <v>65</v>
      </c>
      <c r="C100" s="1142">
        <v>7.1</v>
      </c>
      <c r="D100" s="1142">
        <v>1</v>
      </c>
      <c r="E100" s="1143" t="s">
        <v>260</v>
      </c>
      <c r="F100" s="1144" t="s">
        <v>299</v>
      </c>
      <c r="G100" s="1145" t="s">
        <v>1041</v>
      </c>
      <c r="H100" s="1150" t="s">
        <v>1287</v>
      </c>
      <c r="I100" s="1141" t="s">
        <v>850</v>
      </c>
      <c r="J100" s="1141" t="s">
        <v>1279</v>
      </c>
      <c r="K100" s="1172" t="s">
        <v>851</v>
      </c>
      <c r="L100" s="1147">
        <f t="shared" si="2"/>
        <v>7.54</v>
      </c>
      <c r="M100" s="1147">
        <v>6.4</v>
      </c>
      <c r="N100" s="1147"/>
      <c r="O100" s="1147"/>
      <c r="P100" s="1147"/>
      <c r="Q100" s="1147"/>
      <c r="R100" s="1147"/>
      <c r="S100" s="1147">
        <v>1.14</v>
      </c>
      <c r="T100" s="1154"/>
      <c r="U100" s="1154"/>
      <c r="V100" s="1149"/>
      <c r="W100" s="1149"/>
      <c r="X100" s="1149"/>
      <c r="Y100" s="1149"/>
    </row>
    <row r="101" spans="1:25" ht="15">
      <c r="A101" s="1154">
        <v>5</v>
      </c>
      <c r="B101" s="1142">
        <v>65</v>
      </c>
      <c r="C101" s="1142">
        <v>25.1</v>
      </c>
      <c r="D101" s="1142">
        <v>1</v>
      </c>
      <c r="E101" s="1143" t="s">
        <v>260</v>
      </c>
      <c r="F101" s="1144" t="s">
        <v>177</v>
      </c>
      <c r="G101" s="1145" t="s">
        <v>1041</v>
      </c>
      <c r="H101" s="1150" t="s">
        <v>1293</v>
      </c>
      <c r="I101" s="1141" t="s">
        <v>850</v>
      </c>
      <c r="J101" s="1141" t="s">
        <v>1279</v>
      </c>
      <c r="K101" s="1172" t="s">
        <v>1297</v>
      </c>
      <c r="L101" s="1147">
        <f t="shared" si="2"/>
        <v>6.52</v>
      </c>
      <c r="M101" s="1147">
        <v>5.6</v>
      </c>
      <c r="N101" s="1147"/>
      <c r="O101" s="1147"/>
      <c r="P101" s="1154"/>
      <c r="Q101" s="1147"/>
      <c r="R101" s="1154"/>
      <c r="S101" s="1154"/>
      <c r="T101" s="1154">
        <v>0.92</v>
      </c>
      <c r="U101" s="1154"/>
      <c r="V101" s="1149"/>
      <c r="W101" s="1149"/>
      <c r="X101" s="1149"/>
      <c r="Y101" s="1149"/>
    </row>
    <row r="102" spans="1:25" ht="15">
      <c r="A102" s="1154">
        <v>6</v>
      </c>
      <c r="B102" s="1142">
        <v>67</v>
      </c>
      <c r="C102" s="1142">
        <v>25.2</v>
      </c>
      <c r="D102" s="1142">
        <v>0.8</v>
      </c>
      <c r="E102" s="1143" t="s">
        <v>260</v>
      </c>
      <c r="F102" s="1144" t="s">
        <v>292</v>
      </c>
      <c r="G102" s="1145" t="s">
        <v>1041</v>
      </c>
      <c r="H102" s="1150" t="s">
        <v>1293</v>
      </c>
      <c r="I102" s="1141" t="s">
        <v>1279</v>
      </c>
      <c r="J102" s="1141" t="s">
        <v>1279</v>
      </c>
      <c r="K102" s="1172" t="s">
        <v>1297</v>
      </c>
      <c r="L102" s="1147">
        <f t="shared" si="2"/>
        <v>5.620000000000001</v>
      </c>
      <c r="M102" s="1147">
        <v>4.48</v>
      </c>
      <c r="N102" s="1147"/>
      <c r="O102" s="1147"/>
      <c r="P102" s="1154"/>
      <c r="Q102" s="1147"/>
      <c r="R102" s="1154"/>
      <c r="S102" s="1154"/>
      <c r="T102" s="1154">
        <v>0.74</v>
      </c>
      <c r="U102" s="1154"/>
      <c r="V102" s="1149"/>
      <c r="W102" s="1149"/>
      <c r="X102" s="1149">
        <v>0.4</v>
      </c>
      <c r="Y102" s="1149"/>
    </row>
    <row r="103" spans="1:25" ht="15">
      <c r="A103" s="1154">
        <v>7</v>
      </c>
      <c r="B103" s="1142">
        <v>71</v>
      </c>
      <c r="C103" s="1142">
        <v>6.2</v>
      </c>
      <c r="D103" s="1142">
        <v>1</v>
      </c>
      <c r="E103" s="1143" t="s">
        <v>260</v>
      </c>
      <c r="F103" s="1144" t="s">
        <v>292</v>
      </c>
      <c r="G103" s="1145" t="s">
        <v>1041</v>
      </c>
      <c r="H103" s="1150" t="s">
        <v>1293</v>
      </c>
      <c r="I103" s="1141" t="s">
        <v>850</v>
      </c>
      <c r="J103" s="1141" t="s">
        <v>1279</v>
      </c>
      <c r="K103" s="1172" t="s">
        <v>1297</v>
      </c>
      <c r="L103" s="1147">
        <f t="shared" si="2"/>
        <v>6.77</v>
      </c>
      <c r="M103" s="1147">
        <v>5.6</v>
      </c>
      <c r="N103" s="1147"/>
      <c r="O103" s="1147"/>
      <c r="P103" s="1154"/>
      <c r="Q103" s="1147"/>
      <c r="R103" s="1154"/>
      <c r="S103" s="1154"/>
      <c r="T103" s="1154">
        <v>0.92</v>
      </c>
      <c r="U103" s="1154"/>
      <c r="V103" s="1149">
        <v>0.25</v>
      </c>
      <c r="W103" s="1149"/>
      <c r="X103" s="1149"/>
      <c r="Y103" s="1149"/>
    </row>
    <row r="104" spans="1:25" ht="15">
      <c r="A104" s="1154">
        <v>8</v>
      </c>
      <c r="B104" s="1142">
        <v>71</v>
      </c>
      <c r="C104" s="1142">
        <v>9.2</v>
      </c>
      <c r="D104" s="1142">
        <v>1</v>
      </c>
      <c r="E104" s="1143" t="s">
        <v>260</v>
      </c>
      <c r="F104" s="1144" t="s">
        <v>292</v>
      </c>
      <c r="G104" s="1145" t="s">
        <v>1041</v>
      </c>
      <c r="H104" s="1150" t="s">
        <v>1293</v>
      </c>
      <c r="I104" s="1141" t="s">
        <v>850</v>
      </c>
      <c r="J104" s="1141" t="s">
        <v>1279</v>
      </c>
      <c r="K104" s="1172" t="s">
        <v>1294</v>
      </c>
      <c r="L104" s="1147">
        <f t="shared" si="2"/>
        <v>7.0200000000000005</v>
      </c>
      <c r="M104" s="1147">
        <v>6.4</v>
      </c>
      <c r="N104" s="1147"/>
      <c r="O104" s="1147"/>
      <c r="P104" s="1154"/>
      <c r="Q104" s="1147"/>
      <c r="R104" s="1154"/>
      <c r="S104" s="1154"/>
      <c r="T104" s="1154">
        <v>0.62</v>
      </c>
      <c r="U104" s="1154"/>
      <c r="V104" s="1149"/>
      <c r="W104" s="1149"/>
      <c r="X104" s="1149"/>
      <c r="Y104" s="1149"/>
    </row>
    <row r="105" spans="1:25" ht="17.25">
      <c r="A105" s="2513" t="s">
        <v>249</v>
      </c>
      <c r="B105" s="2513"/>
      <c r="C105" s="2513"/>
      <c r="D105" s="1159">
        <f>D104+D103+D102+D101+D100+D99+D98+D97</f>
        <v>7.6000000000000005</v>
      </c>
      <c r="E105" s="254"/>
      <c r="F105" s="254"/>
      <c r="G105" s="254"/>
      <c r="H105" s="253"/>
      <c r="I105" s="254"/>
      <c r="J105" s="254"/>
      <c r="K105" s="253"/>
      <c r="L105" s="247">
        <f>L104+L103+L102+L101+L100+L99+L98+L97</f>
        <v>51.989999999999995</v>
      </c>
      <c r="M105" s="247">
        <f aca="true" t="shared" si="3" ref="M105:Y105">M104+M103+M102+M101+M100+M99+M98+M97</f>
        <v>41.599999999999994</v>
      </c>
      <c r="N105" s="247">
        <f t="shared" si="3"/>
        <v>1.14</v>
      </c>
      <c r="O105" s="247">
        <f t="shared" si="3"/>
        <v>0</v>
      </c>
      <c r="P105" s="247">
        <f t="shared" si="3"/>
        <v>1.14</v>
      </c>
      <c r="Q105" s="247">
        <f t="shared" si="3"/>
        <v>2.22</v>
      </c>
      <c r="R105" s="247">
        <f t="shared" si="3"/>
        <v>0</v>
      </c>
      <c r="S105" s="247">
        <f t="shared" si="3"/>
        <v>1.14</v>
      </c>
      <c r="T105" s="247">
        <f t="shared" si="3"/>
        <v>4</v>
      </c>
      <c r="U105" s="247">
        <f t="shared" si="3"/>
        <v>0</v>
      </c>
      <c r="V105" s="247">
        <f t="shared" si="3"/>
        <v>0.25</v>
      </c>
      <c r="W105" s="247">
        <f t="shared" si="3"/>
        <v>0.05</v>
      </c>
      <c r="X105" s="247">
        <f t="shared" si="3"/>
        <v>0.45</v>
      </c>
      <c r="Y105" s="247">
        <f t="shared" si="3"/>
        <v>0</v>
      </c>
    </row>
    <row r="106" spans="1:25" ht="18">
      <c r="A106" s="1173" t="s">
        <v>634</v>
      </c>
      <c r="B106" s="1173"/>
      <c r="C106" s="1173"/>
      <c r="D106" s="1173"/>
      <c r="E106" s="1173"/>
      <c r="F106" s="1173"/>
      <c r="G106" s="1173"/>
      <c r="H106" s="650"/>
      <c r="I106" s="649"/>
      <c r="J106" s="649"/>
      <c r="K106" s="650"/>
      <c r="L106" s="651"/>
      <c r="M106" s="651"/>
      <c r="N106" s="651"/>
      <c r="O106" s="651"/>
      <c r="P106" s="651"/>
      <c r="Q106" s="651"/>
      <c r="R106" s="651"/>
      <c r="S106" s="651"/>
      <c r="T106" s="1174"/>
      <c r="U106" s="1174"/>
      <c r="V106" s="1174"/>
      <c r="W106" s="1175"/>
      <c r="X106" s="1175"/>
      <c r="Y106" s="1175"/>
    </row>
    <row r="107" spans="1:24" ht="18">
      <c r="A107" s="1141">
        <v>1</v>
      </c>
      <c r="B107" s="1142">
        <v>65</v>
      </c>
      <c r="C107" s="1142">
        <v>1</v>
      </c>
      <c r="D107" s="1142">
        <v>0.5</v>
      </c>
      <c r="E107" s="1143" t="s">
        <v>260</v>
      </c>
      <c r="F107" s="1144" t="s">
        <v>699</v>
      </c>
      <c r="G107" s="1145" t="s">
        <v>814</v>
      </c>
      <c r="H107" s="1150"/>
      <c r="I107" s="1176"/>
      <c r="J107" s="1141"/>
      <c r="K107" s="746"/>
      <c r="L107" s="247"/>
      <c r="M107" s="250"/>
      <c r="N107" s="250"/>
      <c r="O107" s="250"/>
      <c r="P107" s="250"/>
      <c r="Q107" s="250"/>
      <c r="R107" s="250"/>
      <c r="S107" s="250"/>
      <c r="T107" s="250"/>
      <c r="U107" s="287"/>
      <c r="V107" s="287"/>
      <c r="W107" s="287"/>
      <c r="X107" s="287"/>
    </row>
    <row r="108" spans="1:24" ht="18">
      <c r="A108" s="1141">
        <v>2</v>
      </c>
      <c r="B108" s="1142">
        <v>66</v>
      </c>
      <c r="C108" s="1142">
        <v>31.1</v>
      </c>
      <c r="D108" s="1142">
        <v>0.8</v>
      </c>
      <c r="E108" s="1143" t="s">
        <v>198</v>
      </c>
      <c r="F108" s="1144" t="s">
        <v>299</v>
      </c>
      <c r="G108" s="1145" t="s">
        <v>814</v>
      </c>
      <c r="H108" s="1150"/>
      <c r="I108" s="1176"/>
      <c r="J108" s="1141"/>
      <c r="K108" s="746"/>
      <c r="L108" s="247"/>
      <c r="M108" s="250"/>
      <c r="N108" s="250"/>
      <c r="O108" s="250"/>
      <c r="P108" s="250"/>
      <c r="Q108" s="250"/>
      <c r="R108" s="250"/>
      <c r="S108" s="250"/>
      <c r="T108" s="250"/>
      <c r="U108" s="287"/>
      <c r="V108" s="287"/>
      <c r="W108" s="287"/>
      <c r="X108" s="287"/>
    </row>
    <row r="109" spans="1:24" ht="18">
      <c r="A109" s="1141">
        <v>3</v>
      </c>
      <c r="B109" s="1142">
        <v>75</v>
      </c>
      <c r="C109" s="1142">
        <v>1.2</v>
      </c>
      <c r="D109" s="1142">
        <v>0.9</v>
      </c>
      <c r="E109" s="1143" t="s">
        <v>260</v>
      </c>
      <c r="F109" s="1144" t="s">
        <v>177</v>
      </c>
      <c r="G109" s="1145" t="s">
        <v>814</v>
      </c>
      <c r="H109" s="1150"/>
      <c r="I109" s="1176"/>
      <c r="J109" s="1141"/>
      <c r="K109" s="746"/>
      <c r="L109" s="247"/>
      <c r="M109" s="250"/>
      <c r="N109" s="250"/>
      <c r="O109" s="250"/>
      <c r="P109" s="250"/>
      <c r="Q109" s="250"/>
      <c r="R109" s="250"/>
      <c r="S109" s="250"/>
      <c r="T109" s="250"/>
      <c r="U109" s="287"/>
      <c r="V109" s="287"/>
      <c r="W109" s="287"/>
      <c r="X109" s="287"/>
    </row>
    <row r="110" spans="1:25" ht="18">
      <c r="A110" s="2513" t="s">
        <v>249</v>
      </c>
      <c r="B110" s="2513"/>
      <c r="C110" s="2513"/>
      <c r="D110" s="1159">
        <f>D109+D108+D107</f>
        <v>2.2</v>
      </c>
      <c r="E110" s="254"/>
      <c r="F110" s="254"/>
      <c r="G110" s="254"/>
      <c r="H110" s="253"/>
      <c r="I110" s="254"/>
      <c r="J110" s="254"/>
      <c r="K110" s="253"/>
      <c r="L110" s="250"/>
      <c r="M110" s="250"/>
      <c r="N110" s="250"/>
      <c r="O110" s="250"/>
      <c r="P110" s="250"/>
      <c r="Q110" s="250"/>
      <c r="R110" s="250"/>
      <c r="S110" s="250"/>
      <c r="T110" s="1171"/>
      <c r="U110" s="1171"/>
      <c r="V110" s="1171"/>
      <c r="W110" s="1157"/>
      <c r="X110" s="1157"/>
      <c r="Y110" s="1157"/>
    </row>
    <row r="111" spans="1:22" ht="18" thickBot="1">
      <c r="A111" s="2508" t="s">
        <v>204</v>
      </c>
      <c r="B111" s="2508"/>
      <c r="C111" s="2508"/>
      <c r="D111" s="889">
        <f>D105+D110</f>
        <v>9.8</v>
      </c>
      <c r="E111" s="259"/>
      <c r="F111" s="259"/>
      <c r="G111" s="259"/>
      <c r="H111" s="270"/>
      <c r="I111" s="259"/>
      <c r="J111" s="259"/>
      <c r="K111" s="270"/>
      <c r="L111" s="265"/>
      <c r="M111" s="265"/>
      <c r="N111" s="265"/>
      <c r="O111" s="265"/>
      <c r="P111" s="265"/>
      <c r="Q111" s="265"/>
      <c r="R111" s="265"/>
      <c r="S111" s="265"/>
      <c r="T111" s="266"/>
      <c r="U111" s="266"/>
      <c r="V111" s="266"/>
    </row>
    <row r="112" spans="1:22" ht="18" thickBot="1">
      <c r="A112" s="2535" t="s">
        <v>639</v>
      </c>
      <c r="B112" s="2536"/>
      <c r="C112" s="2536"/>
      <c r="D112" s="2536"/>
      <c r="E112" s="2536"/>
      <c r="F112" s="2536"/>
      <c r="G112" s="2536"/>
      <c r="H112" s="2536"/>
      <c r="I112" s="2536"/>
      <c r="J112" s="2536"/>
      <c r="K112" s="2536"/>
      <c r="L112" s="2536"/>
      <c r="M112" s="2536"/>
      <c r="N112" s="2536"/>
      <c r="O112" s="2536"/>
      <c r="P112" s="2536"/>
      <c r="Q112" s="2536"/>
      <c r="R112" s="2536"/>
      <c r="S112" s="2536"/>
      <c r="T112" s="2536"/>
      <c r="U112" s="2536"/>
      <c r="V112" s="2511"/>
    </row>
    <row r="113" spans="1:25" ht="15">
      <c r="A113" s="1141">
        <v>1</v>
      </c>
      <c r="B113" s="1142">
        <v>39</v>
      </c>
      <c r="C113" s="1142">
        <v>21.2</v>
      </c>
      <c r="D113" s="1142">
        <v>1</v>
      </c>
      <c r="E113" s="1143" t="s">
        <v>260</v>
      </c>
      <c r="F113" s="1144" t="s">
        <v>292</v>
      </c>
      <c r="G113" s="1145" t="s">
        <v>1041</v>
      </c>
      <c r="H113" s="1150" t="s">
        <v>1300</v>
      </c>
      <c r="I113" s="1144" t="s">
        <v>850</v>
      </c>
      <c r="J113" s="1141" t="s">
        <v>1279</v>
      </c>
      <c r="K113" s="1141" t="s">
        <v>738</v>
      </c>
      <c r="L113" s="1147">
        <f>M113+N113+O113+P113+Q113+R113+S113+T113+U113+V113+W113+X113+Y113</f>
        <v>7.079999999999999</v>
      </c>
      <c r="M113" s="1147">
        <v>4.8</v>
      </c>
      <c r="N113" s="1147">
        <v>1.14</v>
      </c>
      <c r="O113" s="1147"/>
      <c r="P113" s="1147">
        <v>1.14</v>
      </c>
      <c r="Q113" s="1152"/>
      <c r="R113" s="1141"/>
      <c r="S113" s="1141"/>
      <c r="T113" s="1141"/>
      <c r="U113" s="1141"/>
      <c r="V113" s="1141"/>
      <c r="W113" s="1141"/>
      <c r="X113" s="1141"/>
      <c r="Y113" s="1141"/>
    </row>
    <row r="114" spans="1:25" ht="15">
      <c r="A114" s="1154">
        <v>2</v>
      </c>
      <c r="B114" s="1142">
        <v>40</v>
      </c>
      <c r="C114" s="1142">
        <v>32.1</v>
      </c>
      <c r="D114" s="1142">
        <v>1</v>
      </c>
      <c r="E114" s="1143" t="s">
        <v>313</v>
      </c>
      <c r="F114" s="1144" t="s">
        <v>292</v>
      </c>
      <c r="G114" s="1145" t="s">
        <v>1041</v>
      </c>
      <c r="H114" s="1177" t="s">
        <v>633</v>
      </c>
      <c r="I114" s="1144" t="s">
        <v>850</v>
      </c>
      <c r="J114" s="1141" t="s">
        <v>1279</v>
      </c>
      <c r="K114" s="1151" t="s">
        <v>757</v>
      </c>
      <c r="L114" s="1147">
        <f aca="true" t="shared" si="4" ref="L114:L124">M114+N114+O114+P114+Q114+R114+S114+T114+U114+V114+W114+X114+Y114</f>
        <v>4.17</v>
      </c>
      <c r="M114" s="1154"/>
      <c r="N114" s="1154">
        <v>4.17</v>
      </c>
      <c r="O114" s="1154"/>
      <c r="P114" s="1154"/>
      <c r="Q114" s="1154"/>
      <c r="R114" s="1154"/>
      <c r="S114" s="1154"/>
      <c r="T114" s="1154"/>
      <c r="U114" s="1154"/>
      <c r="V114" s="1154"/>
      <c r="W114" s="1154"/>
      <c r="X114" s="1154"/>
      <c r="Y114" s="1154"/>
    </row>
    <row r="115" spans="1:25" ht="15">
      <c r="A115" s="1141">
        <v>3</v>
      </c>
      <c r="B115" s="1142">
        <v>45</v>
      </c>
      <c r="C115" s="1142">
        <v>1.2</v>
      </c>
      <c r="D115" s="1142">
        <v>0.9</v>
      </c>
      <c r="E115" s="1151" t="s">
        <v>260</v>
      </c>
      <c r="F115" s="1144" t="s">
        <v>699</v>
      </c>
      <c r="G115" s="1145" t="s">
        <v>1041</v>
      </c>
      <c r="H115" s="1150" t="s">
        <v>1287</v>
      </c>
      <c r="I115" s="1144" t="s">
        <v>850</v>
      </c>
      <c r="J115" s="1141" t="s">
        <v>1279</v>
      </c>
      <c r="K115" s="1151" t="s">
        <v>851</v>
      </c>
      <c r="L115" s="1147">
        <f t="shared" si="4"/>
        <v>6.79</v>
      </c>
      <c r="M115" s="1154">
        <v>5.76</v>
      </c>
      <c r="N115" s="1154"/>
      <c r="O115" s="1154"/>
      <c r="P115" s="1154"/>
      <c r="Q115" s="1154"/>
      <c r="R115" s="1154"/>
      <c r="S115" s="1154">
        <v>1.03</v>
      </c>
      <c r="T115" s="1154"/>
      <c r="U115" s="1154"/>
      <c r="V115" s="1154"/>
      <c r="W115" s="1154"/>
      <c r="X115" s="1154"/>
      <c r="Y115" s="1154"/>
    </row>
    <row r="116" spans="1:25" ht="15">
      <c r="A116" s="1154">
        <v>4</v>
      </c>
      <c r="B116" s="1142">
        <v>45</v>
      </c>
      <c r="C116" s="1142">
        <v>19.2</v>
      </c>
      <c r="D116" s="1142">
        <v>1</v>
      </c>
      <c r="E116" s="1151" t="s">
        <v>260</v>
      </c>
      <c r="F116" s="1144" t="s">
        <v>298</v>
      </c>
      <c r="G116" s="1145" t="s">
        <v>1041</v>
      </c>
      <c r="H116" s="1150" t="s">
        <v>1287</v>
      </c>
      <c r="I116" s="1144" t="s">
        <v>850</v>
      </c>
      <c r="J116" s="1141" t="s">
        <v>1279</v>
      </c>
      <c r="K116" s="1151" t="s">
        <v>851</v>
      </c>
      <c r="L116" s="1147">
        <f t="shared" si="4"/>
        <v>7.54</v>
      </c>
      <c r="M116" s="1152">
        <v>6.4</v>
      </c>
      <c r="N116" s="1152"/>
      <c r="O116" s="1152"/>
      <c r="P116" s="1152"/>
      <c r="Q116" s="1152"/>
      <c r="R116" s="1152"/>
      <c r="S116" s="1152">
        <v>1.14</v>
      </c>
      <c r="T116" s="1154"/>
      <c r="U116" s="1154"/>
      <c r="V116" s="1154"/>
      <c r="W116" s="1154"/>
      <c r="X116" s="1154"/>
      <c r="Y116" s="1154"/>
    </row>
    <row r="117" spans="1:25" ht="15">
      <c r="A117" s="1141">
        <v>5</v>
      </c>
      <c r="B117" s="1142">
        <v>52</v>
      </c>
      <c r="C117" s="1142">
        <v>24.1</v>
      </c>
      <c r="D117" s="1142">
        <v>0.9</v>
      </c>
      <c r="E117" s="1151" t="s">
        <v>260</v>
      </c>
      <c r="F117" s="1144" t="s">
        <v>299</v>
      </c>
      <c r="G117" s="1145" t="s">
        <v>1041</v>
      </c>
      <c r="H117" s="1150" t="s">
        <v>1287</v>
      </c>
      <c r="I117" s="1144" t="s">
        <v>850</v>
      </c>
      <c r="J117" s="1141" t="s">
        <v>1279</v>
      </c>
      <c r="K117" s="1143" t="s">
        <v>851</v>
      </c>
      <c r="L117" s="1147">
        <f t="shared" si="4"/>
        <v>6.79</v>
      </c>
      <c r="M117" s="1154">
        <v>5.76</v>
      </c>
      <c r="N117" s="1154"/>
      <c r="O117" s="1154"/>
      <c r="P117" s="1154"/>
      <c r="Q117" s="1154"/>
      <c r="R117" s="1154"/>
      <c r="S117" s="1154">
        <v>1.03</v>
      </c>
      <c r="T117" s="1154"/>
      <c r="U117" s="1154"/>
      <c r="V117" s="1154"/>
      <c r="W117" s="1154"/>
      <c r="X117" s="1154"/>
      <c r="Y117" s="1154"/>
    </row>
    <row r="118" spans="1:25" ht="15">
      <c r="A118" s="1154">
        <v>6</v>
      </c>
      <c r="B118" s="1142">
        <v>54</v>
      </c>
      <c r="C118" s="1142">
        <v>26.2</v>
      </c>
      <c r="D118" s="1142">
        <v>1</v>
      </c>
      <c r="E118" s="1151" t="s">
        <v>260</v>
      </c>
      <c r="F118" s="1144" t="s">
        <v>292</v>
      </c>
      <c r="G118" s="1145" t="s">
        <v>1041</v>
      </c>
      <c r="H118" s="1150" t="s">
        <v>1300</v>
      </c>
      <c r="I118" s="1144" t="s">
        <v>850</v>
      </c>
      <c r="J118" s="1141" t="s">
        <v>1279</v>
      </c>
      <c r="K118" s="1154" t="s">
        <v>738</v>
      </c>
      <c r="L118" s="1147">
        <f t="shared" si="4"/>
        <v>7.079999999999999</v>
      </c>
      <c r="M118" s="1147">
        <v>4.8</v>
      </c>
      <c r="N118" s="1147">
        <v>1.14</v>
      </c>
      <c r="O118" s="1147"/>
      <c r="P118" s="1147">
        <v>1.14</v>
      </c>
      <c r="Q118" s="1154"/>
      <c r="R118" s="1154"/>
      <c r="S118" s="1154"/>
      <c r="T118" s="1154"/>
      <c r="U118" s="1148"/>
      <c r="V118" s="1149"/>
      <c r="W118" s="1149"/>
      <c r="X118" s="1149"/>
      <c r="Y118" s="1178"/>
    </row>
    <row r="119" spans="1:25" ht="15">
      <c r="A119" s="1141">
        <v>7</v>
      </c>
      <c r="B119" s="1142">
        <v>60</v>
      </c>
      <c r="C119" s="1142">
        <v>10.2</v>
      </c>
      <c r="D119" s="1142">
        <v>0.6</v>
      </c>
      <c r="E119" s="1151" t="s">
        <v>260</v>
      </c>
      <c r="F119" s="1144" t="s">
        <v>298</v>
      </c>
      <c r="G119" s="1145" t="s">
        <v>1041</v>
      </c>
      <c r="H119" s="1150" t="s">
        <v>1287</v>
      </c>
      <c r="I119" s="1144" t="s">
        <v>850</v>
      </c>
      <c r="J119" s="1141" t="s">
        <v>1279</v>
      </c>
      <c r="K119" s="1151" t="s">
        <v>851</v>
      </c>
      <c r="L119" s="1147">
        <f t="shared" si="4"/>
        <v>4.59</v>
      </c>
      <c r="M119" s="1154">
        <v>3.84</v>
      </c>
      <c r="N119" s="1154"/>
      <c r="O119" s="1154"/>
      <c r="P119" s="1154">
        <v>0.06</v>
      </c>
      <c r="Q119" s="1154"/>
      <c r="R119" s="1154"/>
      <c r="S119" s="1154">
        <v>0.69</v>
      </c>
      <c r="T119" s="1154"/>
      <c r="U119" s="1154"/>
      <c r="V119" s="1154"/>
      <c r="W119" s="1154"/>
      <c r="X119" s="1154"/>
      <c r="Y119" s="1154"/>
    </row>
    <row r="120" spans="1:25" ht="15">
      <c r="A120" s="1154">
        <v>8</v>
      </c>
      <c r="B120" s="1142">
        <v>67</v>
      </c>
      <c r="C120" s="1142">
        <v>6.3</v>
      </c>
      <c r="D120" s="1142">
        <v>0.9</v>
      </c>
      <c r="E120" s="1151" t="s">
        <v>260</v>
      </c>
      <c r="F120" s="1144" t="s">
        <v>299</v>
      </c>
      <c r="G120" s="1145" t="s">
        <v>1041</v>
      </c>
      <c r="H120" s="1150" t="s">
        <v>1287</v>
      </c>
      <c r="I120" s="1144" t="s">
        <v>850</v>
      </c>
      <c r="J120" s="1141" t="s">
        <v>1279</v>
      </c>
      <c r="K120" s="1151" t="s">
        <v>851</v>
      </c>
      <c r="L120" s="1147">
        <f t="shared" si="4"/>
        <v>6.79</v>
      </c>
      <c r="M120" s="1154">
        <v>5.76</v>
      </c>
      <c r="N120" s="1154"/>
      <c r="O120" s="1154"/>
      <c r="P120" s="1154"/>
      <c r="Q120" s="1154"/>
      <c r="R120" s="1154"/>
      <c r="S120" s="1154">
        <v>1.03</v>
      </c>
      <c r="T120" s="1154"/>
      <c r="U120" s="1154"/>
      <c r="V120" s="1154"/>
      <c r="W120" s="1154"/>
      <c r="X120" s="1154"/>
      <c r="Y120" s="1154"/>
    </row>
    <row r="121" spans="1:25" ht="15">
      <c r="A121" s="1141">
        <v>9</v>
      </c>
      <c r="B121" s="1142">
        <v>68</v>
      </c>
      <c r="C121" s="1142">
        <v>1.1</v>
      </c>
      <c r="D121" s="1142">
        <v>0.7</v>
      </c>
      <c r="E121" s="1151" t="s">
        <v>260</v>
      </c>
      <c r="F121" s="1144" t="s">
        <v>1024</v>
      </c>
      <c r="G121" s="1145" t="s">
        <v>1041</v>
      </c>
      <c r="H121" s="1150" t="s">
        <v>1287</v>
      </c>
      <c r="I121" s="1144" t="s">
        <v>850</v>
      </c>
      <c r="J121" s="1141" t="s">
        <v>1279</v>
      </c>
      <c r="K121" s="1151" t="s">
        <v>851</v>
      </c>
      <c r="L121" s="1147">
        <f t="shared" si="4"/>
        <v>5.28</v>
      </c>
      <c r="M121" s="1147">
        <v>4.48</v>
      </c>
      <c r="N121" s="1147"/>
      <c r="O121" s="1147"/>
      <c r="P121" s="1147"/>
      <c r="Q121" s="1147"/>
      <c r="R121" s="1147"/>
      <c r="S121" s="1147">
        <v>0.8</v>
      </c>
      <c r="T121" s="1154"/>
      <c r="U121" s="1154"/>
      <c r="V121" s="1154"/>
      <c r="W121" s="1154"/>
      <c r="X121" s="1154"/>
      <c r="Y121" s="1154"/>
    </row>
    <row r="122" spans="1:25" ht="15">
      <c r="A122" s="1154">
        <v>10</v>
      </c>
      <c r="B122" s="1142">
        <v>68</v>
      </c>
      <c r="C122" s="1142">
        <v>1.2</v>
      </c>
      <c r="D122" s="1142">
        <v>1</v>
      </c>
      <c r="E122" s="1151" t="s">
        <v>260</v>
      </c>
      <c r="F122" s="1144" t="s">
        <v>1024</v>
      </c>
      <c r="G122" s="1145" t="s">
        <v>1041</v>
      </c>
      <c r="H122" s="1150" t="s">
        <v>1287</v>
      </c>
      <c r="I122" s="1144" t="s">
        <v>850</v>
      </c>
      <c r="J122" s="1141" t="s">
        <v>1279</v>
      </c>
      <c r="K122" s="1151" t="s">
        <v>851</v>
      </c>
      <c r="L122" s="1147">
        <f t="shared" si="4"/>
        <v>7.54</v>
      </c>
      <c r="M122" s="1147">
        <v>6.4</v>
      </c>
      <c r="N122" s="1147"/>
      <c r="O122" s="1147"/>
      <c r="P122" s="1147"/>
      <c r="Q122" s="1147"/>
      <c r="R122" s="1147"/>
      <c r="S122" s="1147">
        <v>1.14</v>
      </c>
      <c r="T122" s="1154"/>
      <c r="U122" s="1154"/>
      <c r="V122" s="1154"/>
      <c r="W122" s="1154"/>
      <c r="X122" s="1154"/>
      <c r="Y122" s="1154"/>
    </row>
    <row r="123" spans="1:25" ht="15">
      <c r="A123" s="1141">
        <v>11</v>
      </c>
      <c r="B123" s="1142">
        <v>69</v>
      </c>
      <c r="C123" s="1142">
        <v>12.3</v>
      </c>
      <c r="D123" s="1142">
        <v>1</v>
      </c>
      <c r="E123" s="1151" t="s">
        <v>260</v>
      </c>
      <c r="F123" s="1144" t="s">
        <v>299</v>
      </c>
      <c r="G123" s="1145" t="s">
        <v>1041</v>
      </c>
      <c r="H123" s="1150" t="s">
        <v>1287</v>
      </c>
      <c r="I123" s="1144" t="s">
        <v>850</v>
      </c>
      <c r="J123" s="1141" t="s">
        <v>1279</v>
      </c>
      <c r="K123" s="1151" t="s">
        <v>851</v>
      </c>
      <c r="L123" s="1147">
        <f t="shared" si="4"/>
        <v>7.64</v>
      </c>
      <c r="M123" s="1147">
        <v>6.4</v>
      </c>
      <c r="N123" s="1147"/>
      <c r="O123" s="1147"/>
      <c r="P123" s="1147">
        <v>0.1</v>
      </c>
      <c r="Q123" s="1147"/>
      <c r="R123" s="1147"/>
      <c r="S123" s="1147">
        <v>1.14</v>
      </c>
      <c r="T123" s="1154"/>
      <c r="U123" s="1154"/>
      <c r="V123" s="1154"/>
      <c r="W123" s="1154"/>
      <c r="X123" s="1154"/>
      <c r="Y123" s="1154"/>
    </row>
    <row r="124" spans="1:25" ht="15">
      <c r="A124" s="1154">
        <v>12</v>
      </c>
      <c r="B124" s="1142">
        <v>72</v>
      </c>
      <c r="C124" s="1142">
        <v>3.1</v>
      </c>
      <c r="D124" s="1142">
        <v>1</v>
      </c>
      <c r="E124" s="1151" t="s">
        <v>260</v>
      </c>
      <c r="F124" s="1144" t="s">
        <v>699</v>
      </c>
      <c r="G124" s="1145" t="s">
        <v>1041</v>
      </c>
      <c r="H124" s="1150" t="s">
        <v>1287</v>
      </c>
      <c r="I124" s="1144" t="s">
        <v>850</v>
      </c>
      <c r="J124" s="1141" t="s">
        <v>1279</v>
      </c>
      <c r="K124" s="1151" t="s">
        <v>851</v>
      </c>
      <c r="L124" s="1147">
        <f t="shared" si="4"/>
        <v>7.54</v>
      </c>
      <c r="M124" s="1147">
        <v>6.4</v>
      </c>
      <c r="N124" s="1147"/>
      <c r="O124" s="1147"/>
      <c r="P124" s="1147"/>
      <c r="Q124" s="1147"/>
      <c r="R124" s="1147"/>
      <c r="S124" s="1147">
        <v>1.14</v>
      </c>
      <c r="T124" s="1154"/>
      <c r="U124" s="1154"/>
      <c r="V124" s="1154"/>
      <c r="W124" s="1154"/>
      <c r="X124" s="1154"/>
      <c r="Y124" s="1154"/>
    </row>
    <row r="125" spans="1:24" ht="17.25">
      <c r="A125" s="2513" t="s">
        <v>249</v>
      </c>
      <c r="B125" s="2513"/>
      <c r="C125" s="2513"/>
      <c r="D125" s="1159">
        <f>D124+D123+D122+D121+D120+D119+D118+D117+D116+D115+D114+D113</f>
        <v>11.000000000000002</v>
      </c>
      <c r="E125" s="743"/>
      <c r="F125" s="254"/>
      <c r="G125" s="269"/>
      <c r="H125" s="253"/>
      <c r="I125" s="268"/>
      <c r="J125" s="268"/>
      <c r="K125" s="268"/>
      <c r="L125" s="247">
        <f>L124+L123+L122+L121+L120+L119+L118+L117+L116+L115+L114+L113</f>
        <v>78.83</v>
      </c>
      <c r="M125" s="247">
        <f aca="true" t="shared" si="5" ref="M125:X125">M124+M123+M122+M121+M120+M119+M118+M117+M116+M115+M114+M113</f>
        <v>60.79999999999999</v>
      </c>
      <c r="N125" s="247">
        <f t="shared" si="5"/>
        <v>6.449999999999999</v>
      </c>
      <c r="O125" s="247">
        <f t="shared" si="5"/>
        <v>0</v>
      </c>
      <c r="P125" s="247">
        <f t="shared" si="5"/>
        <v>2.4399999999999995</v>
      </c>
      <c r="Q125" s="247">
        <f t="shared" si="5"/>
        <v>0</v>
      </c>
      <c r="R125" s="247">
        <f t="shared" si="5"/>
        <v>0</v>
      </c>
      <c r="S125" s="247">
        <f t="shared" si="5"/>
        <v>9.139999999999999</v>
      </c>
      <c r="T125" s="247">
        <f t="shared" si="5"/>
        <v>0</v>
      </c>
      <c r="U125" s="247">
        <f t="shared" si="5"/>
        <v>0</v>
      </c>
      <c r="V125" s="247">
        <f t="shared" si="5"/>
        <v>0</v>
      </c>
      <c r="W125" s="247">
        <f t="shared" si="5"/>
        <v>0</v>
      </c>
      <c r="X125" s="247">
        <f t="shared" si="5"/>
        <v>0</v>
      </c>
    </row>
    <row r="126" spans="1:25" ht="17.25">
      <c r="A126" s="649" t="s">
        <v>634</v>
      </c>
      <c r="B126" s="1141"/>
      <c r="C126" s="1141"/>
      <c r="D126" s="1141"/>
      <c r="E126" s="1141"/>
      <c r="F126" s="1141"/>
      <c r="G126" s="1141"/>
      <c r="H126" s="1180"/>
      <c r="I126" s="1176"/>
      <c r="J126" s="1176"/>
      <c r="K126" s="1176"/>
      <c r="L126" s="1152"/>
      <c r="M126" s="1152"/>
      <c r="N126" s="1152"/>
      <c r="O126" s="1152"/>
      <c r="P126" s="1152"/>
      <c r="Q126" s="1152"/>
      <c r="R126" s="1152"/>
      <c r="S126" s="1152"/>
      <c r="T126" s="1152"/>
      <c r="U126" s="1152"/>
      <c r="V126" s="1153"/>
      <c r="W126" s="1153"/>
      <c r="X126" s="1153"/>
      <c r="Y126" s="1153"/>
    </row>
    <row r="127" spans="1:25" ht="15">
      <c r="A127" s="1141">
        <v>1</v>
      </c>
      <c r="B127" s="1142">
        <v>27</v>
      </c>
      <c r="C127" s="1142">
        <v>26.2</v>
      </c>
      <c r="D127" s="1142">
        <v>1</v>
      </c>
      <c r="E127" s="1151" t="s">
        <v>291</v>
      </c>
      <c r="F127" s="1144" t="s">
        <v>304</v>
      </c>
      <c r="G127" s="1145" t="s">
        <v>814</v>
      </c>
      <c r="H127" s="1150"/>
      <c r="I127" s="1141"/>
      <c r="J127" s="1181"/>
      <c r="K127" s="1150"/>
      <c r="L127" s="1147"/>
      <c r="M127" s="1152"/>
      <c r="N127" s="1147"/>
      <c r="O127" s="1152"/>
      <c r="P127" s="1152"/>
      <c r="Q127" s="1152"/>
      <c r="R127" s="1152"/>
      <c r="S127" s="1152"/>
      <c r="T127" s="1147"/>
      <c r="U127" s="1147"/>
      <c r="V127" s="1152"/>
      <c r="W127" s="1152"/>
      <c r="X127" s="1152"/>
      <c r="Y127" s="1152"/>
    </row>
    <row r="128" spans="1:25" ht="15">
      <c r="A128" s="1154">
        <v>2</v>
      </c>
      <c r="B128" s="1142">
        <v>45</v>
      </c>
      <c r="C128" s="1142">
        <v>19.1</v>
      </c>
      <c r="D128" s="1142">
        <v>0.8</v>
      </c>
      <c r="E128" s="1143" t="s">
        <v>260</v>
      </c>
      <c r="F128" s="1144" t="s">
        <v>298</v>
      </c>
      <c r="G128" s="1145" t="s">
        <v>814</v>
      </c>
      <c r="H128" s="1150"/>
      <c r="I128" s="1141"/>
      <c r="J128" s="1181"/>
      <c r="K128" s="1150"/>
      <c r="L128" s="1147"/>
      <c r="M128" s="1152"/>
      <c r="N128" s="1147"/>
      <c r="O128" s="1152"/>
      <c r="P128" s="1152"/>
      <c r="Q128" s="1152"/>
      <c r="R128" s="1152"/>
      <c r="S128" s="1152"/>
      <c r="T128" s="1147"/>
      <c r="U128" s="1147"/>
      <c r="V128" s="1152"/>
      <c r="W128" s="1152"/>
      <c r="X128" s="1152"/>
      <c r="Y128" s="1152"/>
    </row>
    <row r="129" spans="1:25" ht="15">
      <c r="A129" s="1141">
        <v>3</v>
      </c>
      <c r="B129" s="1142">
        <v>58</v>
      </c>
      <c r="C129" s="1142">
        <v>4.2</v>
      </c>
      <c r="D129" s="1142">
        <v>1</v>
      </c>
      <c r="E129" s="1143" t="s">
        <v>260</v>
      </c>
      <c r="F129" s="1144" t="s">
        <v>298</v>
      </c>
      <c r="G129" s="1145" t="s">
        <v>814</v>
      </c>
      <c r="H129" s="1150"/>
      <c r="I129" s="1141"/>
      <c r="J129" s="1181"/>
      <c r="K129" s="1150"/>
      <c r="L129" s="1147"/>
      <c r="M129" s="1152"/>
      <c r="N129" s="1147"/>
      <c r="O129" s="1152"/>
      <c r="P129" s="1152"/>
      <c r="Q129" s="1152"/>
      <c r="R129" s="1152"/>
      <c r="S129" s="1152"/>
      <c r="T129" s="1147"/>
      <c r="U129" s="1147"/>
      <c r="V129" s="1152"/>
      <c r="W129" s="1152"/>
      <c r="X129" s="1152"/>
      <c r="Y129" s="1152"/>
    </row>
    <row r="130" spans="1:25" ht="15">
      <c r="A130" s="1141">
        <v>4</v>
      </c>
      <c r="B130" s="1142">
        <v>71</v>
      </c>
      <c r="C130" s="1142">
        <v>4.3</v>
      </c>
      <c r="D130" s="1142">
        <v>1</v>
      </c>
      <c r="E130" s="1143" t="s">
        <v>260</v>
      </c>
      <c r="F130" s="1144" t="s">
        <v>298</v>
      </c>
      <c r="G130" s="1145" t="s">
        <v>814</v>
      </c>
      <c r="H130" s="1150"/>
      <c r="I130" s="1141"/>
      <c r="J130" s="1181"/>
      <c r="K130" s="1150"/>
      <c r="L130" s="1147"/>
      <c r="M130" s="1152"/>
      <c r="N130" s="1147"/>
      <c r="O130" s="1152"/>
      <c r="P130" s="1152"/>
      <c r="Q130" s="1152"/>
      <c r="R130" s="1152"/>
      <c r="S130" s="1152"/>
      <c r="T130" s="1147"/>
      <c r="U130" s="1147"/>
      <c r="V130" s="1152"/>
      <c r="W130" s="1152"/>
      <c r="X130" s="1152"/>
      <c r="Y130" s="1152"/>
    </row>
    <row r="131" spans="1:25" ht="15">
      <c r="A131" s="1154">
        <v>5</v>
      </c>
      <c r="B131" s="1142">
        <v>71</v>
      </c>
      <c r="C131" s="1142">
        <v>4.4</v>
      </c>
      <c r="D131" s="1142">
        <v>1</v>
      </c>
      <c r="E131" s="1143" t="s">
        <v>260</v>
      </c>
      <c r="F131" s="1141" t="s">
        <v>298</v>
      </c>
      <c r="G131" s="1145" t="s">
        <v>814</v>
      </c>
      <c r="H131" s="1150"/>
      <c r="I131" s="1141"/>
      <c r="J131" s="1181"/>
      <c r="K131" s="1150"/>
      <c r="L131" s="1147"/>
      <c r="M131" s="1152"/>
      <c r="N131" s="1147"/>
      <c r="O131" s="1152"/>
      <c r="P131" s="1152"/>
      <c r="Q131" s="1152"/>
      <c r="R131" s="1152"/>
      <c r="S131" s="1152"/>
      <c r="T131" s="1147"/>
      <c r="U131" s="1147"/>
      <c r="V131" s="1152"/>
      <c r="W131" s="1152"/>
      <c r="X131" s="1152"/>
      <c r="Y131" s="1152"/>
    </row>
    <row r="132" spans="1:24" ht="17.25">
      <c r="A132" s="2513" t="s">
        <v>249</v>
      </c>
      <c r="B132" s="2513"/>
      <c r="C132" s="2513"/>
      <c r="D132" s="1159">
        <f>D131+D130+D129+D128+D127</f>
        <v>4.8</v>
      </c>
      <c r="E132" s="246"/>
      <c r="F132" s="254"/>
      <c r="G132" s="269"/>
      <c r="H132" s="253"/>
      <c r="I132" s="268"/>
      <c r="J132" s="268"/>
      <c r="K132" s="268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1179"/>
      <c r="X132" s="1179"/>
    </row>
    <row r="133" spans="1:22" ht="18" thickBot="1">
      <c r="A133" s="2502" t="s">
        <v>204</v>
      </c>
      <c r="B133" s="2502"/>
      <c r="C133" s="2502"/>
      <c r="D133" s="1217">
        <f>D132+D125</f>
        <v>15.8</v>
      </c>
      <c r="E133" s="1218"/>
      <c r="F133" s="1218"/>
      <c r="G133" s="1219"/>
      <c r="H133" s="1220"/>
      <c r="I133" s="1209"/>
      <c r="J133" s="1209"/>
      <c r="K133" s="1209"/>
      <c r="L133" s="1221"/>
      <c r="M133" s="1221"/>
      <c r="N133" s="1221"/>
      <c r="O133" s="1221"/>
      <c r="P133" s="1221"/>
      <c r="Q133" s="1221"/>
      <c r="R133" s="1221"/>
      <c r="S133" s="1221"/>
      <c r="T133" s="1221"/>
      <c r="U133" s="1222"/>
      <c r="V133" s="1222"/>
    </row>
    <row r="134" spans="1:22" ht="18" thickBot="1">
      <c r="A134" s="2503" t="s">
        <v>640</v>
      </c>
      <c r="B134" s="2504"/>
      <c r="C134" s="2504"/>
      <c r="D134" s="2504"/>
      <c r="E134" s="2504"/>
      <c r="F134" s="2504"/>
      <c r="G134" s="2504"/>
      <c r="H134" s="2504"/>
      <c r="I134" s="2504"/>
      <c r="J134" s="2504"/>
      <c r="K134" s="2504"/>
      <c r="L134" s="2504"/>
      <c r="M134" s="2504"/>
      <c r="N134" s="2504"/>
      <c r="O134" s="2504"/>
      <c r="P134" s="2504"/>
      <c r="Q134" s="2504"/>
      <c r="R134" s="2504"/>
      <c r="S134" s="2504"/>
      <c r="T134" s="2504"/>
      <c r="U134" s="2504"/>
      <c r="V134" s="2505"/>
    </row>
    <row r="135" spans="1:24" ht="18">
      <c r="A135" s="1223"/>
      <c r="B135" s="650"/>
      <c r="C135" s="1224"/>
      <c r="D135" s="650"/>
      <c r="E135" s="1224"/>
      <c r="F135" s="755"/>
      <c r="G135" s="756"/>
      <c r="H135" s="1225"/>
      <c r="I135" s="755"/>
      <c r="J135" s="755"/>
      <c r="K135" s="755"/>
      <c r="L135" s="1226"/>
      <c r="M135" s="651"/>
      <c r="N135" s="651"/>
      <c r="O135" s="651"/>
      <c r="P135" s="651"/>
      <c r="Q135" s="651"/>
      <c r="R135" s="651"/>
      <c r="S135" s="651"/>
      <c r="T135" s="651"/>
      <c r="U135" s="1227"/>
      <c r="V135" s="1227"/>
      <c r="W135" s="750"/>
      <c r="X135" s="750"/>
    </row>
    <row r="136" spans="1:22" ht="17.25">
      <c r="A136" s="2546" t="s">
        <v>249</v>
      </c>
      <c r="B136" s="2546"/>
      <c r="C136" s="2546"/>
      <c r="D136" s="1228"/>
      <c r="E136" s="649"/>
      <c r="F136" s="649"/>
      <c r="G136" s="649"/>
      <c r="H136" s="650"/>
      <c r="I136" s="649"/>
      <c r="J136" s="649"/>
      <c r="K136" s="649"/>
      <c r="L136" s="1226"/>
      <c r="M136" s="1226"/>
      <c r="N136" s="1226"/>
      <c r="O136" s="1226"/>
      <c r="P136" s="1226"/>
      <c r="Q136" s="1226"/>
      <c r="R136" s="1226"/>
      <c r="S136" s="1226"/>
      <c r="T136" s="1226"/>
      <c r="U136" s="1226"/>
      <c r="V136" s="1226"/>
    </row>
    <row r="137" spans="1:22" ht="18">
      <c r="A137" s="649" t="s">
        <v>634</v>
      </c>
      <c r="B137" s="649"/>
      <c r="C137" s="649"/>
      <c r="D137" s="649"/>
      <c r="E137" s="649"/>
      <c r="F137" s="649"/>
      <c r="G137" s="649"/>
      <c r="H137" s="1220"/>
      <c r="I137" s="1218"/>
      <c r="J137" s="1218"/>
      <c r="K137" s="1218"/>
      <c r="L137" s="1221"/>
      <c r="M137" s="1221"/>
      <c r="N137" s="1221"/>
      <c r="O137" s="1221"/>
      <c r="P137" s="1221"/>
      <c r="Q137" s="1221"/>
      <c r="R137" s="1221"/>
      <c r="S137" s="651"/>
      <c r="T137" s="651"/>
      <c r="U137" s="1174"/>
      <c r="V137" s="1174"/>
    </row>
    <row r="138" spans="1:24" ht="18">
      <c r="A138" s="1223"/>
      <c r="B138" s="649"/>
      <c r="C138" s="649"/>
      <c r="D138" s="649"/>
      <c r="E138" s="649"/>
      <c r="F138" s="649"/>
      <c r="G138" s="756"/>
      <c r="H138" s="649"/>
      <c r="I138" s="649"/>
      <c r="J138" s="649"/>
      <c r="K138" s="755"/>
      <c r="L138" s="651"/>
      <c r="M138" s="651"/>
      <c r="N138" s="651"/>
      <c r="O138" s="651"/>
      <c r="P138" s="651"/>
      <c r="Q138" s="651"/>
      <c r="R138" s="651"/>
      <c r="S138" s="651"/>
      <c r="T138" s="651"/>
      <c r="U138" s="1227"/>
      <c r="V138" s="1227"/>
      <c r="W138" s="750"/>
      <c r="X138" s="750"/>
    </row>
    <row r="139" spans="1:22" ht="24">
      <c r="A139" s="2545" t="s">
        <v>249</v>
      </c>
      <c r="B139" s="2545"/>
      <c r="C139" s="2545"/>
      <c r="D139" s="1214"/>
      <c r="E139" s="1229"/>
      <c r="F139" s="1229"/>
      <c r="G139" s="1229"/>
      <c r="H139" s="1230"/>
      <c r="I139" s="1231"/>
      <c r="J139" s="1231"/>
      <c r="K139" s="1231"/>
      <c r="L139" s="1232"/>
      <c r="M139" s="1232"/>
      <c r="N139" s="1232"/>
      <c r="O139" s="1232"/>
      <c r="P139" s="1232"/>
      <c r="Q139" s="1232"/>
      <c r="R139" s="1232"/>
      <c r="S139" s="1140"/>
      <c r="T139" s="1140"/>
      <c r="U139" s="625"/>
      <c r="V139" s="625"/>
    </row>
    <row r="140" spans="1:22" ht="18" thickBot="1">
      <c r="A140" s="2502" t="s">
        <v>204</v>
      </c>
      <c r="B140" s="2502"/>
      <c r="C140" s="2502"/>
      <c r="D140" s="1217"/>
      <c r="E140" s="1218"/>
      <c r="F140" s="1218"/>
      <c r="G140" s="1218"/>
      <c r="H140" s="1220"/>
      <c r="I140" s="1218"/>
      <c r="J140" s="1218"/>
      <c r="K140" s="1218"/>
      <c r="L140" s="1221"/>
      <c r="M140" s="1221"/>
      <c r="N140" s="1221"/>
      <c r="O140" s="1221"/>
      <c r="P140" s="1221"/>
      <c r="Q140" s="1221"/>
      <c r="R140" s="1221"/>
      <c r="S140" s="1221"/>
      <c r="T140" s="1221"/>
      <c r="U140" s="1222"/>
      <c r="V140" s="1222"/>
    </row>
    <row r="141" spans="1:22" ht="27" customHeight="1" thickBot="1">
      <c r="A141" s="2503" t="s">
        <v>641</v>
      </c>
      <c r="B141" s="2504"/>
      <c r="C141" s="2504"/>
      <c r="D141" s="2504"/>
      <c r="E141" s="2504"/>
      <c r="F141" s="2504"/>
      <c r="G141" s="2504"/>
      <c r="H141" s="2504"/>
      <c r="I141" s="2504"/>
      <c r="J141" s="2504"/>
      <c r="K141" s="2504"/>
      <c r="L141" s="2504"/>
      <c r="M141" s="2504"/>
      <c r="N141" s="2504"/>
      <c r="O141" s="2504"/>
      <c r="P141" s="2504"/>
      <c r="Q141" s="2504"/>
      <c r="R141" s="2504"/>
      <c r="S141" s="2504"/>
      <c r="T141" s="2504"/>
      <c r="U141" s="2504"/>
      <c r="V141" s="2505"/>
    </row>
    <row r="142" spans="1:24" ht="18">
      <c r="A142" s="261"/>
      <c r="B142" s="740"/>
      <c r="C142" s="741"/>
      <c r="D142" s="742"/>
      <c r="E142" s="246"/>
      <c r="F142" s="248"/>
      <c r="G142" s="245"/>
      <c r="H142" s="752"/>
      <c r="I142" s="261"/>
      <c r="J142" s="275"/>
      <c r="K142" s="275"/>
      <c r="L142" s="744"/>
      <c r="M142" s="261"/>
      <c r="N142" s="261"/>
      <c r="O142" s="261"/>
      <c r="P142" s="261"/>
      <c r="Q142" s="261"/>
      <c r="R142" s="261"/>
      <c r="S142" s="261"/>
      <c r="T142" s="261"/>
      <c r="U142" s="261"/>
      <c r="V142" s="261"/>
      <c r="W142" s="261"/>
      <c r="X142" s="708"/>
    </row>
    <row r="143" spans="1:22" ht="24">
      <c r="A143" s="2539" t="s">
        <v>249</v>
      </c>
      <c r="B143" s="2540"/>
      <c r="C143" s="2541"/>
      <c r="D143" s="652"/>
      <c r="E143" s="464"/>
      <c r="F143" s="464"/>
      <c r="G143" s="464"/>
      <c r="H143" s="475"/>
      <c r="I143" s="473"/>
      <c r="J143" s="473"/>
      <c r="K143" s="473"/>
      <c r="L143" s="463"/>
      <c r="M143" s="463"/>
      <c r="N143" s="463"/>
      <c r="O143" s="463"/>
      <c r="P143" s="463"/>
      <c r="Q143" s="463"/>
      <c r="R143" s="463"/>
      <c r="S143" s="463"/>
      <c r="T143" s="463"/>
      <c r="U143" s="463"/>
      <c r="V143" s="463"/>
    </row>
    <row r="144" spans="1:22" ht="18">
      <c r="A144" s="289" t="s">
        <v>634</v>
      </c>
      <c r="B144" s="289"/>
      <c r="C144" s="289"/>
      <c r="D144" s="289"/>
      <c r="E144" s="254"/>
      <c r="F144" s="260"/>
      <c r="G144" s="260"/>
      <c r="H144" s="267"/>
      <c r="I144" s="268"/>
      <c r="J144" s="268"/>
      <c r="K144" s="268"/>
      <c r="L144" s="251"/>
      <c r="M144" s="251"/>
      <c r="N144" s="251"/>
      <c r="O144" s="251"/>
      <c r="P144" s="251"/>
      <c r="Q144" s="251"/>
      <c r="R144" s="251"/>
      <c r="S144" s="251"/>
      <c r="T144" s="251"/>
      <c r="U144" s="252"/>
      <c r="V144" s="252"/>
    </row>
    <row r="145" spans="1:24" ht="18">
      <c r="A145" s="254"/>
      <c r="B145" s="740"/>
      <c r="C145" s="741"/>
      <c r="D145" s="742"/>
      <c r="E145" s="246"/>
      <c r="F145" s="248"/>
      <c r="G145" s="245"/>
      <c r="H145" s="253"/>
      <c r="I145" s="254"/>
      <c r="J145" s="275"/>
      <c r="K145" s="253"/>
      <c r="L145" s="744"/>
      <c r="M145" s="250"/>
      <c r="N145" s="247"/>
      <c r="O145" s="250"/>
      <c r="P145" s="250"/>
      <c r="Q145" s="250"/>
      <c r="R145" s="250"/>
      <c r="S145" s="250"/>
      <c r="T145" s="247"/>
      <c r="U145" s="247"/>
      <c r="V145" s="250"/>
      <c r="W145" s="250"/>
      <c r="X145" s="754"/>
    </row>
    <row r="146" spans="1:22" ht="24">
      <c r="A146" s="2542" t="s">
        <v>249</v>
      </c>
      <c r="B146" s="2542"/>
      <c r="C146" s="2542"/>
      <c r="D146" s="1201"/>
      <c r="E146" s="460"/>
      <c r="F146" s="464"/>
      <c r="G146" s="461"/>
      <c r="H146" s="475"/>
      <c r="I146" s="473"/>
      <c r="J146" s="473"/>
      <c r="K146" s="473"/>
      <c r="L146" s="468"/>
      <c r="M146" s="468"/>
      <c r="N146" s="468"/>
      <c r="O146" s="468"/>
      <c r="P146" s="468"/>
      <c r="Q146" s="468"/>
      <c r="R146" s="468"/>
      <c r="S146" s="468"/>
      <c r="T146" s="468"/>
      <c r="U146" s="36"/>
      <c r="V146" s="36"/>
    </row>
    <row r="147" spans="1:22" ht="18" thickBot="1">
      <c r="A147" s="2508" t="s">
        <v>204</v>
      </c>
      <c r="B147" s="2508"/>
      <c r="C147" s="2508"/>
      <c r="D147" s="262"/>
      <c r="E147" s="277"/>
      <c r="F147" s="277"/>
      <c r="G147" s="263"/>
      <c r="H147" s="278"/>
      <c r="I147" s="274"/>
      <c r="J147" s="274"/>
      <c r="K147" s="274"/>
      <c r="L147" s="279"/>
      <c r="M147" s="279"/>
      <c r="N147" s="279"/>
      <c r="O147" s="279"/>
      <c r="P147" s="279"/>
      <c r="Q147" s="279"/>
      <c r="R147" s="279"/>
      <c r="S147" s="279"/>
      <c r="T147" s="279"/>
      <c r="U147" s="266"/>
      <c r="V147" s="266"/>
    </row>
    <row r="148" spans="1:22" ht="18" thickBot="1">
      <c r="A148" s="2535" t="s">
        <v>642</v>
      </c>
      <c r="B148" s="2536"/>
      <c r="C148" s="2536"/>
      <c r="D148" s="2536"/>
      <c r="E148" s="2536"/>
      <c r="F148" s="2536"/>
      <c r="G148" s="2536"/>
      <c r="H148" s="2536"/>
      <c r="I148" s="2536"/>
      <c r="J148" s="2536"/>
      <c r="K148" s="2536"/>
      <c r="L148" s="2536"/>
      <c r="M148" s="2536"/>
      <c r="N148" s="2536"/>
      <c r="O148" s="2536"/>
      <c r="P148" s="2536"/>
      <c r="Q148" s="2536"/>
      <c r="R148" s="2536"/>
      <c r="S148" s="2547"/>
      <c r="T148" s="2547"/>
      <c r="U148" s="2547"/>
      <c r="V148" s="2548"/>
    </row>
    <row r="149" spans="1:25" ht="15">
      <c r="A149" s="1154">
        <v>1</v>
      </c>
      <c r="B149" s="1142">
        <v>8</v>
      </c>
      <c r="C149" s="1142">
        <v>1.2</v>
      </c>
      <c r="D149" s="1142">
        <v>0.8</v>
      </c>
      <c r="E149" s="1143" t="s">
        <v>260</v>
      </c>
      <c r="F149" s="1144" t="s">
        <v>299</v>
      </c>
      <c r="G149" s="1145" t="s">
        <v>1041</v>
      </c>
      <c r="H149" s="1150" t="s">
        <v>1287</v>
      </c>
      <c r="I149" s="1144" t="s">
        <v>850</v>
      </c>
      <c r="J149" s="1141" t="s">
        <v>1279</v>
      </c>
      <c r="K149" s="1143" t="s">
        <v>851</v>
      </c>
      <c r="L149" s="1185">
        <f aca="true" t="shared" si="6" ref="L149:L162">M149+N149+O149+P149+Q149+R149+S149+T149+U149+V149+W149+X149+Y149</f>
        <v>6.03</v>
      </c>
      <c r="M149" s="1178">
        <v>5.12</v>
      </c>
      <c r="N149" s="1184"/>
      <c r="O149" s="1184"/>
      <c r="P149" s="1184"/>
      <c r="Q149" s="1184"/>
      <c r="R149" s="1184"/>
      <c r="S149" s="1184">
        <v>0.91</v>
      </c>
      <c r="T149" s="1184"/>
      <c r="U149" s="1184"/>
      <c r="V149" s="1184"/>
      <c r="W149" s="1184"/>
      <c r="X149" s="1184"/>
      <c r="Y149" s="1184"/>
    </row>
    <row r="150" spans="1:25" ht="15">
      <c r="A150" s="1154">
        <v>2</v>
      </c>
      <c r="B150" s="1142">
        <v>9</v>
      </c>
      <c r="C150" s="1142">
        <v>3.2</v>
      </c>
      <c r="D150" s="1142">
        <v>1</v>
      </c>
      <c r="E150" s="1143" t="s">
        <v>260</v>
      </c>
      <c r="F150" s="1144" t="s">
        <v>299</v>
      </c>
      <c r="G150" s="1145" t="s">
        <v>1041</v>
      </c>
      <c r="H150" s="1150" t="s">
        <v>1287</v>
      </c>
      <c r="I150" s="1144" t="s">
        <v>850</v>
      </c>
      <c r="J150" s="1141" t="s">
        <v>1279</v>
      </c>
      <c r="K150" s="1143" t="s">
        <v>851</v>
      </c>
      <c r="L150" s="1185">
        <f t="shared" si="6"/>
        <v>7.54</v>
      </c>
      <c r="M150" s="1152">
        <v>6.4</v>
      </c>
      <c r="N150" s="1152"/>
      <c r="O150" s="1152"/>
      <c r="P150" s="1152"/>
      <c r="Q150" s="1152"/>
      <c r="R150" s="1152"/>
      <c r="S150" s="1152">
        <v>1.14</v>
      </c>
      <c r="T150" s="1184"/>
      <c r="U150" s="1184"/>
      <c r="V150" s="1184"/>
      <c r="W150" s="1184"/>
      <c r="X150" s="1184"/>
      <c r="Y150" s="1184"/>
    </row>
    <row r="151" spans="1:25" ht="15">
      <c r="A151" s="1154">
        <v>3</v>
      </c>
      <c r="B151" s="1142">
        <v>13</v>
      </c>
      <c r="C151" s="1195">
        <v>11.1</v>
      </c>
      <c r="D151" s="1142">
        <v>1</v>
      </c>
      <c r="E151" s="1143" t="s">
        <v>260</v>
      </c>
      <c r="F151" s="1144" t="s">
        <v>298</v>
      </c>
      <c r="G151" s="1145" t="s">
        <v>1041</v>
      </c>
      <c r="H151" s="1150" t="s">
        <v>1288</v>
      </c>
      <c r="I151" s="1144" t="s">
        <v>850</v>
      </c>
      <c r="J151" s="1141" t="s">
        <v>1279</v>
      </c>
      <c r="K151" s="1143" t="s">
        <v>859</v>
      </c>
      <c r="L151" s="1185">
        <f t="shared" si="6"/>
        <v>7.54</v>
      </c>
      <c r="M151" s="1178">
        <v>6.4</v>
      </c>
      <c r="N151" s="1184"/>
      <c r="O151" s="1184"/>
      <c r="P151" s="1184"/>
      <c r="Q151" s="1184"/>
      <c r="R151" s="1184">
        <v>1.14</v>
      </c>
      <c r="S151" s="1184"/>
      <c r="T151" s="1184"/>
      <c r="U151" s="1184"/>
      <c r="V151" s="1184"/>
      <c r="W151" s="1184"/>
      <c r="X151" s="1184"/>
      <c r="Y151" s="1184"/>
    </row>
    <row r="152" spans="1:25" ht="15">
      <c r="A152" s="1154">
        <v>4</v>
      </c>
      <c r="B152" s="1142">
        <v>15</v>
      </c>
      <c r="C152" s="1142">
        <v>16.2</v>
      </c>
      <c r="D152" s="1142">
        <v>1</v>
      </c>
      <c r="E152" s="1143" t="s">
        <v>260</v>
      </c>
      <c r="F152" s="1144" t="s">
        <v>298</v>
      </c>
      <c r="G152" s="1145" t="s">
        <v>1041</v>
      </c>
      <c r="H152" s="1150" t="s">
        <v>1280</v>
      </c>
      <c r="I152" s="1144" t="s">
        <v>850</v>
      </c>
      <c r="J152" s="1141" t="s">
        <v>1279</v>
      </c>
      <c r="K152" s="1143" t="s">
        <v>835</v>
      </c>
      <c r="L152" s="1185">
        <f t="shared" si="6"/>
        <v>7.54</v>
      </c>
      <c r="M152" s="1147">
        <v>6.4</v>
      </c>
      <c r="N152" s="1152">
        <v>1.14</v>
      </c>
      <c r="O152" s="1184"/>
      <c r="P152" s="1184"/>
      <c r="Q152" s="1184"/>
      <c r="R152" s="1184"/>
      <c r="S152" s="1184"/>
      <c r="T152" s="1184"/>
      <c r="U152" s="1184"/>
      <c r="V152" s="1184"/>
      <c r="W152" s="1184"/>
      <c r="X152" s="1184"/>
      <c r="Y152" s="1184"/>
    </row>
    <row r="153" spans="1:25" ht="15">
      <c r="A153" s="1154">
        <v>5</v>
      </c>
      <c r="B153" s="1142">
        <v>25</v>
      </c>
      <c r="C153" s="1142">
        <v>26.2</v>
      </c>
      <c r="D153" s="1142">
        <v>0.9</v>
      </c>
      <c r="E153" s="1143" t="s">
        <v>260</v>
      </c>
      <c r="F153" s="1144" t="s">
        <v>298</v>
      </c>
      <c r="G153" s="1145" t="s">
        <v>1041</v>
      </c>
      <c r="H153" s="1150" t="s">
        <v>1284</v>
      </c>
      <c r="I153" s="1144" t="s">
        <v>850</v>
      </c>
      <c r="J153" s="1141" t="s">
        <v>1279</v>
      </c>
      <c r="K153" s="1141" t="s">
        <v>738</v>
      </c>
      <c r="L153" s="1185">
        <f t="shared" si="6"/>
        <v>6.380000000000001</v>
      </c>
      <c r="M153" s="1147">
        <v>4.32</v>
      </c>
      <c r="N153" s="1152">
        <v>1.03</v>
      </c>
      <c r="O153" s="1152"/>
      <c r="P153" s="1152">
        <v>1.03</v>
      </c>
      <c r="Q153" s="1190"/>
      <c r="R153" s="1190"/>
      <c r="S153" s="1190"/>
      <c r="T153" s="1190"/>
      <c r="U153" s="1141"/>
      <c r="V153" s="1141"/>
      <c r="W153" s="1152"/>
      <c r="X153" s="1152"/>
      <c r="Y153" s="1152"/>
    </row>
    <row r="154" spans="1:25" ht="15">
      <c r="A154" s="1154">
        <v>6</v>
      </c>
      <c r="B154" s="1142">
        <v>26</v>
      </c>
      <c r="C154" s="1142">
        <v>3.5</v>
      </c>
      <c r="D154" s="1142">
        <v>1</v>
      </c>
      <c r="E154" s="1143" t="s">
        <v>313</v>
      </c>
      <c r="F154" s="1144" t="s">
        <v>298</v>
      </c>
      <c r="G154" s="1145" t="s">
        <v>1041</v>
      </c>
      <c r="H154" s="1150" t="s">
        <v>633</v>
      </c>
      <c r="I154" s="1144" t="s">
        <v>850</v>
      </c>
      <c r="J154" s="1141" t="s">
        <v>1279</v>
      </c>
      <c r="K154" s="1176" t="s">
        <v>316</v>
      </c>
      <c r="L154" s="1185">
        <f t="shared" si="6"/>
        <v>4.29</v>
      </c>
      <c r="M154" s="1185"/>
      <c r="N154" s="1190">
        <v>4.17</v>
      </c>
      <c r="O154" s="1190"/>
      <c r="P154" s="1190"/>
      <c r="Q154" s="1190"/>
      <c r="R154" s="1190"/>
      <c r="S154" s="1190"/>
      <c r="T154" s="1190"/>
      <c r="U154" s="1141"/>
      <c r="V154" s="1141"/>
      <c r="W154" s="1152"/>
      <c r="X154" s="1152"/>
      <c r="Y154" s="1152">
        <v>0.12</v>
      </c>
    </row>
    <row r="155" spans="1:25" ht="15">
      <c r="A155" s="1154">
        <v>7</v>
      </c>
      <c r="B155" s="1142">
        <v>27</v>
      </c>
      <c r="C155" s="1142">
        <v>7.2</v>
      </c>
      <c r="D155" s="1142">
        <v>1</v>
      </c>
      <c r="E155" s="1143" t="s">
        <v>182</v>
      </c>
      <c r="F155" s="1144" t="s">
        <v>298</v>
      </c>
      <c r="G155" s="1145" t="s">
        <v>1041</v>
      </c>
      <c r="H155" s="1180" t="s">
        <v>860</v>
      </c>
      <c r="I155" s="1144" t="s">
        <v>850</v>
      </c>
      <c r="J155" s="1141" t="s">
        <v>1279</v>
      </c>
      <c r="K155" s="1176" t="s">
        <v>649</v>
      </c>
      <c r="L155" s="1185">
        <f t="shared" si="6"/>
        <v>3.33</v>
      </c>
      <c r="M155" s="1185"/>
      <c r="N155" s="1190"/>
      <c r="O155" s="1190"/>
      <c r="P155" s="1190"/>
      <c r="Q155" s="1190">
        <v>3.33</v>
      </c>
      <c r="R155" s="1190"/>
      <c r="S155" s="1190"/>
      <c r="T155" s="1190"/>
      <c r="U155" s="1141"/>
      <c r="V155" s="1141"/>
      <c r="W155" s="1152"/>
      <c r="X155" s="1152"/>
      <c r="Y155" s="1152"/>
    </row>
    <row r="156" spans="1:25" ht="15">
      <c r="A156" s="1154">
        <v>8</v>
      </c>
      <c r="B156" s="1142">
        <v>28</v>
      </c>
      <c r="C156" s="1142">
        <v>23.5</v>
      </c>
      <c r="D156" s="1142">
        <v>1</v>
      </c>
      <c r="E156" s="1151" t="s">
        <v>313</v>
      </c>
      <c r="F156" s="1145" t="s">
        <v>292</v>
      </c>
      <c r="G156" s="1145" t="s">
        <v>1041</v>
      </c>
      <c r="H156" s="1150" t="s">
        <v>633</v>
      </c>
      <c r="I156" s="1144" t="s">
        <v>850</v>
      </c>
      <c r="J156" s="1141" t="s">
        <v>1279</v>
      </c>
      <c r="K156" s="1181" t="s">
        <v>316</v>
      </c>
      <c r="L156" s="1185">
        <f t="shared" si="6"/>
        <v>4.29</v>
      </c>
      <c r="M156" s="1185"/>
      <c r="N156" s="1185">
        <v>4.17</v>
      </c>
      <c r="O156" s="1185"/>
      <c r="P156" s="1185"/>
      <c r="Q156" s="1185"/>
      <c r="R156" s="1185"/>
      <c r="S156" s="1185"/>
      <c r="T156" s="1185"/>
      <c r="U156" s="1154"/>
      <c r="V156" s="1154">
        <v>0.12</v>
      </c>
      <c r="W156" s="1147"/>
      <c r="X156" s="1147"/>
      <c r="Y156" s="1147"/>
    </row>
    <row r="157" spans="1:25" ht="15">
      <c r="A157" s="1154">
        <v>9</v>
      </c>
      <c r="B157" s="1142">
        <v>28</v>
      </c>
      <c r="C157" s="1142">
        <v>23.6</v>
      </c>
      <c r="D157" s="1142">
        <v>1</v>
      </c>
      <c r="E157" s="1151" t="s">
        <v>313</v>
      </c>
      <c r="F157" s="1145" t="s">
        <v>292</v>
      </c>
      <c r="G157" s="1145" t="s">
        <v>1041</v>
      </c>
      <c r="H157" s="1150" t="s">
        <v>633</v>
      </c>
      <c r="I157" s="1144" t="s">
        <v>850</v>
      </c>
      <c r="J157" s="1141" t="s">
        <v>1279</v>
      </c>
      <c r="K157" s="1181" t="s">
        <v>316</v>
      </c>
      <c r="L157" s="1185">
        <f t="shared" si="6"/>
        <v>4.29</v>
      </c>
      <c r="M157" s="1185"/>
      <c r="N157" s="1185">
        <v>4.17</v>
      </c>
      <c r="O157" s="1185"/>
      <c r="P157" s="1185"/>
      <c r="Q157" s="1185"/>
      <c r="R157" s="1185"/>
      <c r="S157" s="1185"/>
      <c r="T157" s="1185"/>
      <c r="U157" s="1154"/>
      <c r="V157" s="1154">
        <v>0.12</v>
      </c>
      <c r="W157" s="1147"/>
      <c r="X157" s="1147"/>
      <c r="Y157" s="1147"/>
    </row>
    <row r="158" spans="1:25" ht="15">
      <c r="A158" s="1154">
        <v>10</v>
      </c>
      <c r="B158" s="1142">
        <v>32</v>
      </c>
      <c r="C158" s="1142">
        <v>45.1</v>
      </c>
      <c r="D158" s="1142">
        <v>0.7</v>
      </c>
      <c r="E158" s="1151" t="s">
        <v>260</v>
      </c>
      <c r="F158" s="1145" t="s">
        <v>298</v>
      </c>
      <c r="G158" s="1145" t="s">
        <v>1041</v>
      </c>
      <c r="H158" s="1150" t="s">
        <v>1287</v>
      </c>
      <c r="I158" s="1144" t="s">
        <v>850</v>
      </c>
      <c r="J158" s="1141" t="s">
        <v>1279</v>
      </c>
      <c r="K158" s="1151" t="s">
        <v>851</v>
      </c>
      <c r="L158" s="1185">
        <f t="shared" si="6"/>
        <v>5.28</v>
      </c>
      <c r="M158" s="1178">
        <v>4.48</v>
      </c>
      <c r="N158" s="1178"/>
      <c r="O158" s="1178"/>
      <c r="P158" s="1178"/>
      <c r="Q158" s="1178"/>
      <c r="R158" s="1178"/>
      <c r="S158" s="1178">
        <v>0.8</v>
      </c>
      <c r="T158" s="1178"/>
      <c r="U158" s="1178"/>
      <c r="V158" s="1178"/>
      <c r="W158" s="1178"/>
      <c r="X158" s="1178"/>
      <c r="Y158" s="1178"/>
    </row>
    <row r="159" spans="1:25" ht="15">
      <c r="A159" s="1154">
        <v>11</v>
      </c>
      <c r="B159" s="1142">
        <v>34</v>
      </c>
      <c r="C159" s="1142">
        <v>6.2</v>
      </c>
      <c r="D159" s="1142">
        <v>1</v>
      </c>
      <c r="E159" s="1151" t="s">
        <v>260</v>
      </c>
      <c r="F159" s="1145" t="s">
        <v>298</v>
      </c>
      <c r="G159" s="1145" t="s">
        <v>1041</v>
      </c>
      <c r="H159" s="1150" t="s">
        <v>1287</v>
      </c>
      <c r="I159" s="1144" t="s">
        <v>850</v>
      </c>
      <c r="J159" s="1141" t="s">
        <v>1279</v>
      </c>
      <c r="K159" s="1151" t="s">
        <v>851</v>
      </c>
      <c r="L159" s="1185">
        <f t="shared" si="6"/>
        <v>7.54</v>
      </c>
      <c r="M159" s="1147">
        <v>6.4</v>
      </c>
      <c r="N159" s="1147"/>
      <c r="O159" s="1147"/>
      <c r="P159" s="1147"/>
      <c r="Q159" s="1147"/>
      <c r="R159" s="1147"/>
      <c r="S159" s="1147">
        <v>1.14</v>
      </c>
      <c r="T159" s="1178"/>
      <c r="U159" s="1178"/>
      <c r="V159" s="1178"/>
      <c r="W159" s="1178"/>
      <c r="X159" s="1178"/>
      <c r="Y159" s="1178"/>
    </row>
    <row r="160" spans="1:25" ht="15">
      <c r="A160" s="1154">
        <v>12</v>
      </c>
      <c r="B160" s="1142">
        <v>44</v>
      </c>
      <c r="C160" s="1142">
        <v>1</v>
      </c>
      <c r="D160" s="1142">
        <v>0.8</v>
      </c>
      <c r="E160" s="1151" t="s">
        <v>260</v>
      </c>
      <c r="F160" s="1145" t="s">
        <v>292</v>
      </c>
      <c r="G160" s="1145" t="s">
        <v>1041</v>
      </c>
      <c r="H160" s="1150" t="s">
        <v>1284</v>
      </c>
      <c r="I160" s="1144" t="s">
        <v>850</v>
      </c>
      <c r="J160" s="1141" t="s">
        <v>1279</v>
      </c>
      <c r="K160" s="1154" t="s">
        <v>738</v>
      </c>
      <c r="L160" s="1185">
        <f t="shared" si="6"/>
        <v>5.66</v>
      </c>
      <c r="M160" s="1185">
        <v>3.84</v>
      </c>
      <c r="N160" s="1185">
        <v>0.91</v>
      </c>
      <c r="O160" s="1185"/>
      <c r="P160" s="1185">
        <v>0.91</v>
      </c>
      <c r="Q160" s="1185"/>
      <c r="R160" s="1185"/>
      <c r="S160" s="1185"/>
      <c r="T160" s="1185"/>
      <c r="U160" s="1154"/>
      <c r="V160" s="1154"/>
      <c r="W160" s="1147"/>
      <c r="X160" s="1147"/>
      <c r="Y160" s="1147"/>
    </row>
    <row r="161" spans="1:25" ht="15">
      <c r="A161" s="1154">
        <v>13</v>
      </c>
      <c r="B161" s="1142">
        <v>47</v>
      </c>
      <c r="C161" s="1142">
        <v>19</v>
      </c>
      <c r="D161" s="1142">
        <v>0.8</v>
      </c>
      <c r="E161" s="1151" t="s">
        <v>260</v>
      </c>
      <c r="F161" s="1145" t="s">
        <v>298</v>
      </c>
      <c r="G161" s="1145" t="s">
        <v>1041</v>
      </c>
      <c r="H161" s="1150" t="s">
        <v>1280</v>
      </c>
      <c r="I161" s="1144" t="s">
        <v>850</v>
      </c>
      <c r="J161" s="1141" t="s">
        <v>1279</v>
      </c>
      <c r="K161" s="1151" t="s">
        <v>835</v>
      </c>
      <c r="L161" s="1185">
        <f t="shared" si="6"/>
        <v>6.28</v>
      </c>
      <c r="M161" s="1178">
        <v>5.12</v>
      </c>
      <c r="N161" s="1178">
        <v>0.91</v>
      </c>
      <c r="O161" s="1178"/>
      <c r="P161" s="1178">
        <v>0.25</v>
      </c>
      <c r="Q161" s="1178"/>
      <c r="R161" s="1178"/>
      <c r="S161" s="1178"/>
      <c r="T161" s="1178"/>
      <c r="U161" s="1178"/>
      <c r="V161" s="1178"/>
      <c r="W161" s="1178"/>
      <c r="X161" s="1178"/>
      <c r="Y161" s="1178"/>
    </row>
    <row r="162" spans="1:25" ht="15">
      <c r="A162" s="1154">
        <v>14</v>
      </c>
      <c r="B162" s="1142">
        <v>63</v>
      </c>
      <c r="C162" s="1142">
        <v>23.1</v>
      </c>
      <c r="D162" s="1142">
        <v>1</v>
      </c>
      <c r="E162" s="1151" t="s">
        <v>313</v>
      </c>
      <c r="F162" s="1145" t="s">
        <v>292</v>
      </c>
      <c r="G162" s="1145" t="s">
        <v>1041</v>
      </c>
      <c r="H162" s="1150" t="s">
        <v>633</v>
      </c>
      <c r="I162" s="1144" t="s">
        <v>850</v>
      </c>
      <c r="J162" s="1141" t="s">
        <v>1279</v>
      </c>
      <c r="K162" s="1181" t="s">
        <v>316</v>
      </c>
      <c r="L162" s="1185">
        <f t="shared" si="6"/>
        <v>4.29</v>
      </c>
      <c r="M162" s="1185"/>
      <c r="N162" s="1185">
        <v>4.17</v>
      </c>
      <c r="O162" s="1185"/>
      <c r="P162" s="1185"/>
      <c r="Q162" s="1185"/>
      <c r="R162" s="1185"/>
      <c r="S162" s="1185"/>
      <c r="T162" s="1185"/>
      <c r="U162" s="1154"/>
      <c r="V162" s="1154"/>
      <c r="W162" s="1147"/>
      <c r="X162" s="1147"/>
      <c r="Y162" s="1147">
        <v>0.12</v>
      </c>
    </row>
    <row r="163" spans="1:25" ht="17.25">
      <c r="A163" s="2549" t="s">
        <v>249</v>
      </c>
      <c r="B163" s="2549"/>
      <c r="C163" s="2549"/>
      <c r="D163" s="1198">
        <f>D162+D161+D160+D159+D158+D157+D156+D155+D154+D153+D152+D151+D150+D149</f>
        <v>13.000000000000002</v>
      </c>
      <c r="E163" s="752"/>
      <c r="F163" s="275"/>
      <c r="G163" s="275"/>
      <c r="H163" s="752"/>
      <c r="I163" s="275"/>
      <c r="J163" s="275"/>
      <c r="K163" s="275"/>
      <c r="L163" s="280">
        <f>L162+L161+L160+L159+L158+L157+L156+L155+L154+L153+L152+L151+L150+L149</f>
        <v>80.28000000000002</v>
      </c>
      <c r="M163" s="280">
        <f aca="true" t="shared" si="7" ref="M163:Y163">M162+M161+M160+M159+M158+M157+M156+M155+M154+M153+M152+M151+M150+M149</f>
        <v>48.48</v>
      </c>
      <c r="N163" s="280">
        <f t="shared" si="7"/>
        <v>20.67</v>
      </c>
      <c r="O163" s="280">
        <f t="shared" si="7"/>
        <v>0</v>
      </c>
      <c r="P163" s="280">
        <f t="shared" si="7"/>
        <v>2.1900000000000004</v>
      </c>
      <c r="Q163" s="280">
        <f t="shared" si="7"/>
        <v>3.33</v>
      </c>
      <c r="R163" s="280">
        <f t="shared" si="7"/>
        <v>1.14</v>
      </c>
      <c r="S163" s="280">
        <f t="shared" si="7"/>
        <v>3.99</v>
      </c>
      <c r="T163" s="280">
        <f t="shared" si="7"/>
        <v>0</v>
      </c>
      <c r="U163" s="280">
        <f t="shared" si="7"/>
        <v>0</v>
      </c>
      <c r="V163" s="280">
        <f t="shared" si="7"/>
        <v>0.24</v>
      </c>
      <c r="W163" s="280">
        <f t="shared" si="7"/>
        <v>0</v>
      </c>
      <c r="X163" s="280">
        <f t="shared" si="7"/>
        <v>0</v>
      </c>
      <c r="Y163" s="280">
        <f t="shared" si="7"/>
        <v>0.24</v>
      </c>
    </row>
    <row r="164" spans="1:22" ht="18">
      <c r="A164" s="289" t="s">
        <v>634</v>
      </c>
      <c r="B164" s="289"/>
      <c r="C164" s="289"/>
      <c r="D164" s="289"/>
      <c r="E164" s="254"/>
      <c r="F164" s="268"/>
      <c r="G164" s="268"/>
      <c r="H164" s="267"/>
      <c r="I164" s="268"/>
      <c r="J164" s="268"/>
      <c r="K164" s="268"/>
      <c r="L164" s="281"/>
      <c r="M164" s="281"/>
      <c r="N164" s="281"/>
      <c r="O164" s="281"/>
      <c r="P164" s="281"/>
      <c r="Q164" s="281"/>
      <c r="R164" s="281"/>
      <c r="S164" s="281"/>
      <c r="T164" s="254"/>
      <c r="U164" s="260"/>
      <c r="V164" s="276"/>
    </row>
    <row r="165" spans="1:24" ht="17.25">
      <c r="A165" s="1154">
        <v>1</v>
      </c>
      <c r="B165" s="1142">
        <v>2</v>
      </c>
      <c r="C165" s="1142">
        <v>2.7</v>
      </c>
      <c r="D165" s="1142">
        <v>1</v>
      </c>
      <c r="E165" s="1143" t="s">
        <v>260</v>
      </c>
      <c r="F165" s="1144" t="s">
        <v>298</v>
      </c>
      <c r="G165" s="1145" t="s">
        <v>814</v>
      </c>
      <c r="H165" s="1146"/>
      <c r="I165" s="261"/>
      <c r="J165" s="254"/>
      <c r="K165" s="746"/>
      <c r="L165" s="280"/>
      <c r="M165" s="247"/>
      <c r="N165" s="247"/>
      <c r="O165" s="247"/>
      <c r="P165" s="247"/>
      <c r="Q165" s="247"/>
      <c r="R165" s="247"/>
      <c r="S165" s="247"/>
      <c r="T165" s="247"/>
      <c r="U165" s="247"/>
      <c r="V165" s="247"/>
      <c r="W165" s="757"/>
      <c r="X165" s="757"/>
    </row>
    <row r="166" spans="1:24" ht="17.25">
      <c r="A166" s="1141">
        <v>2</v>
      </c>
      <c r="B166" s="1142">
        <v>2</v>
      </c>
      <c r="C166" s="1142">
        <v>2.8</v>
      </c>
      <c r="D166" s="1142">
        <v>0.2</v>
      </c>
      <c r="E166" s="1143" t="s">
        <v>260</v>
      </c>
      <c r="F166" s="1144" t="s">
        <v>298</v>
      </c>
      <c r="G166" s="1145" t="s">
        <v>814</v>
      </c>
      <c r="H166" s="1146"/>
      <c r="I166" s="261"/>
      <c r="J166" s="254"/>
      <c r="K166" s="746"/>
      <c r="L166" s="280"/>
      <c r="M166" s="247"/>
      <c r="N166" s="247"/>
      <c r="O166" s="247"/>
      <c r="P166" s="247"/>
      <c r="Q166" s="247"/>
      <c r="R166" s="247"/>
      <c r="S166" s="247"/>
      <c r="T166" s="247"/>
      <c r="U166" s="247"/>
      <c r="V166" s="247"/>
      <c r="W166" s="757"/>
      <c r="X166" s="757"/>
    </row>
    <row r="167" spans="1:24" ht="17.25">
      <c r="A167" s="1154">
        <v>3</v>
      </c>
      <c r="B167" s="1142">
        <v>2</v>
      </c>
      <c r="C167" s="1142">
        <v>13.1</v>
      </c>
      <c r="D167" s="1142">
        <v>0.3</v>
      </c>
      <c r="E167" s="1143" t="s">
        <v>260</v>
      </c>
      <c r="F167" s="1145" t="s">
        <v>304</v>
      </c>
      <c r="G167" s="1145" t="s">
        <v>814</v>
      </c>
      <c r="H167" s="1163"/>
      <c r="I167" s="261"/>
      <c r="J167" s="254"/>
      <c r="K167" s="746"/>
      <c r="L167" s="280"/>
      <c r="M167" s="247"/>
      <c r="N167" s="247"/>
      <c r="O167" s="247"/>
      <c r="P167" s="247"/>
      <c r="Q167" s="247"/>
      <c r="R167" s="247"/>
      <c r="S167" s="247"/>
      <c r="T167" s="247"/>
      <c r="U167" s="247"/>
      <c r="V167" s="247"/>
      <c r="W167" s="757"/>
      <c r="X167" s="757"/>
    </row>
    <row r="168" spans="1:24" ht="17.25">
      <c r="A168" s="1141">
        <v>4</v>
      </c>
      <c r="B168" s="1142">
        <v>2</v>
      </c>
      <c r="C168" s="1142">
        <v>18.1</v>
      </c>
      <c r="D168" s="1142">
        <v>0.6</v>
      </c>
      <c r="E168" s="1143" t="s">
        <v>260</v>
      </c>
      <c r="F168" s="1145" t="s">
        <v>298</v>
      </c>
      <c r="G168" s="1145" t="s">
        <v>814</v>
      </c>
      <c r="H168" s="1163"/>
      <c r="I168" s="261"/>
      <c r="J168" s="254"/>
      <c r="K168" s="746"/>
      <c r="L168" s="280"/>
      <c r="M168" s="247"/>
      <c r="N168" s="247"/>
      <c r="O168" s="247"/>
      <c r="P168" s="247"/>
      <c r="Q168" s="247"/>
      <c r="R168" s="247"/>
      <c r="S168" s="247"/>
      <c r="T168" s="247"/>
      <c r="U168" s="247"/>
      <c r="V168" s="247"/>
      <c r="W168" s="757"/>
      <c r="X168" s="757"/>
    </row>
    <row r="169" spans="1:24" ht="17.25">
      <c r="A169" s="1154">
        <v>5</v>
      </c>
      <c r="B169" s="1142">
        <v>2</v>
      </c>
      <c r="C169" s="1142">
        <v>18.2</v>
      </c>
      <c r="D169" s="1142">
        <v>0.6</v>
      </c>
      <c r="E169" s="1143" t="s">
        <v>260</v>
      </c>
      <c r="F169" s="1145" t="s">
        <v>298</v>
      </c>
      <c r="G169" s="1145" t="s">
        <v>814</v>
      </c>
      <c r="H169" s="1163"/>
      <c r="I169" s="261"/>
      <c r="J169" s="254"/>
      <c r="K169" s="746"/>
      <c r="L169" s="280"/>
      <c r="M169" s="247"/>
      <c r="N169" s="247"/>
      <c r="O169" s="247"/>
      <c r="P169" s="247"/>
      <c r="Q169" s="247"/>
      <c r="R169" s="247"/>
      <c r="S169" s="247"/>
      <c r="T169" s="247"/>
      <c r="U169" s="247"/>
      <c r="V169" s="247"/>
      <c r="W169" s="757"/>
      <c r="X169" s="757"/>
    </row>
    <row r="170" spans="1:24" ht="17.25">
      <c r="A170" s="1141">
        <v>6</v>
      </c>
      <c r="B170" s="1142">
        <v>13</v>
      </c>
      <c r="C170" s="1142">
        <v>11.7</v>
      </c>
      <c r="D170" s="1142">
        <v>0.4</v>
      </c>
      <c r="E170" s="1143" t="s">
        <v>260</v>
      </c>
      <c r="F170" s="1145" t="s">
        <v>298</v>
      </c>
      <c r="G170" s="1145" t="s">
        <v>814</v>
      </c>
      <c r="H170" s="1163"/>
      <c r="I170" s="261"/>
      <c r="J170" s="254"/>
      <c r="K170" s="746"/>
      <c r="L170" s="280"/>
      <c r="M170" s="247"/>
      <c r="N170" s="247"/>
      <c r="O170" s="247"/>
      <c r="P170" s="247"/>
      <c r="Q170" s="247"/>
      <c r="R170" s="247"/>
      <c r="S170" s="247"/>
      <c r="T170" s="247"/>
      <c r="U170" s="247"/>
      <c r="V170" s="247"/>
      <c r="W170" s="757"/>
      <c r="X170" s="757"/>
    </row>
    <row r="171" spans="1:24" ht="17.25">
      <c r="A171" s="1154">
        <v>7</v>
      </c>
      <c r="B171" s="1142">
        <v>13</v>
      </c>
      <c r="C171" s="1142">
        <v>11.8</v>
      </c>
      <c r="D171" s="1142">
        <v>0.2</v>
      </c>
      <c r="E171" s="1143" t="s">
        <v>260</v>
      </c>
      <c r="F171" s="1145" t="s">
        <v>298</v>
      </c>
      <c r="G171" s="1145" t="s">
        <v>814</v>
      </c>
      <c r="H171" s="1163"/>
      <c r="I171" s="261"/>
      <c r="J171" s="254"/>
      <c r="K171" s="746"/>
      <c r="L171" s="280"/>
      <c r="M171" s="247"/>
      <c r="N171" s="247"/>
      <c r="O171" s="247"/>
      <c r="P171" s="247"/>
      <c r="Q171" s="247"/>
      <c r="R171" s="247"/>
      <c r="S171" s="247"/>
      <c r="T171" s="247"/>
      <c r="U171" s="247"/>
      <c r="V171" s="247"/>
      <c r="W171" s="757"/>
      <c r="X171" s="757"/>
    </row>
    <row r="172" spans="1:24" ht="17.25">
      <c r="A172" s="1141">
        <v>8</v>
      </c>
      <c r="B172" s="1142">
        <v>14</v>
      </c>
      <c r="C172" s="1142">
        <v>32.1</v>
      </c>
      <c r="D172" s="1142">
        <v>1</v>
      </c>
      <c r="E172" s="1143" t="s">
        <v>260</v>
      </c>
      <c r="F172" s="1145" t="s">
        <v>298</v>
      </c>
      <c r="G172" s="1145" t="s">
        <v>814</v>
      </c>
      <c r="H172" s="1163"/>
      <c r="I172" s="261"/>
      <c r="J172" s="254"/>
      <c r="K172" s="746"/>
      <c r="L172" s="280"/>
      <c r="M172" s="247"/>
      <c r="N172" s="247"/>
      <c r="O172" s="247"/>
      <c r="P172" s="247"/>
      <c r="Q172" s="247"/>
      <c r="R172" s="247"/>
      <c r="S172" s="247"/>
      <c r="T172" s="247"/>
      <c r="U172" s="247"/>
      <c r="V172" s="247"/>
      <c r="W172" s="757"/>
      <c r="X172" s="757"/>
    </row>
    <row r="173" spans="1:24" ht="17.25">
      <c r="A173" s="1154">
        <v>9</v>
      </c>
      <c r="B173" s="1142">
        <v>32</v>
      </c>
      <c r="C173" s="1142">
        <v>9.6</v>
      </c>
      <c r="D173" s="1142">
        <v>1</v>
      </c>
      <c r="E173" s="1143" t="s">
        <v>260</v>
      </c>
      <c r="F173" s="1145" t="s">
        <v>298</v>
      </c>
      <c r="G173" s="1145" t="s">
        <v>814</v>
      </c>
      <c r="H173" s="1163"/>
      <c r="I173" s="261"/>
      <c r="J173" s="254"/>
      <c r="K173" s="746"/>
      <c r="L173" s="280"/>
      <c r="M173" s="247"/>
      <c r="N173" s="247"/>
      <c r="O173" s="247"/>
      <c r="P173" s="247"/>
      <c r="Q173" s="247"/>
      <c r="R173" s="247"/>
      <c r="S173" s="247"/>
      <c r="T173" s="247"/>
      <c r="U173" s="247"/>
      <c r="V173" s="247"/>
      <c r="W173" s="757"/>
      <c r="X173" s="757"/>
    </row>
    <row r="174" spans="1:24" ht="17.25">
      <c r="A174" s="1141">
        <v>10</v>
      </c>
      <c r="B174" s="1142">
        <v>33</v>
      </c>
      <c r="C174" s="1142">
        <v>10.2</v>
      </c>
      <c r="D174" s="1142">
        <v>0.7</v>
      </c>
      <c r="E174" s="1143" t="s">
        <v>260</v>
      </c>
      <c r="F174" s="1145" t="s">
        <v>298</v>
      </c>
      <c r="G174" s="1145" t="s">
        <v>814</v>
      </c>
      <c r="H174" s="1163"/>
      <c r="I174" s="261"/>
      <c r="J174" s="254"/>
      <c r="K174" s="746"/>
      <c r="L174" s="280"/>
      <c r="M174" s="247"/>
      <c r="N174" s="247"/>
      <c r="O174" s="247"/>
      <c r="P174" s="247"/>
      <c r="Q174" s="247"/>
      <c r="R174" s="247"/>
      <c r="S174" s="247"/>
      <c r="T174" s="247"/>
      <c r="U174" s="247"/>
      <c r="V174" s="247"/>
      <c r="W174" s="757"/>
      <c r="X174" s="757"/>
    </row>
    <row r="175" spans="1:24" ht="17.25">
      <c r="A175" s="1154">
        <v>11</v>
      </c>
      <c r="B175" s="1142">
        <v>47</v>
      </c>
      <c r="C175" s="1142">
        <v>24.4</v>
      </c>
      <c r="D175" s="1142">
        <v>1</v>
      </c>
      <c r="E175" s="1151" t="s">
        <v>291</v>
      </c>
      <c r="F175" s="1145" t="s">
        <v>304</v>
      </c>
      <c r="G175" s="1145" t="s">
        <v>814</v>
      </c>
      <c r="H175" s="1206"/>
      <c r="I175" s="261"/>
      <c r="J175" s="254"/>
      <c r="K175" s="746"/>
      <c r="L175" s="280"/>
      <c r="M175" s="247"/>
      <c r="N175" s="247"/>
      <c r="O175" s="247"/>
      <c r="P175" s="247"/>
      <c r="Q175" s="247"/>
      <c r="R175" s="247"/>
      <c r="S175" s="247"/>
      <c r="T175" s="247"/>
      <c r="U175" s="247"/>
      <c r="V175" s="247"/>
      <c r="W175" s="757"/>
      <c r="X175" s="757"/>
    </row>
    <row r="176" spans="1:24" ht="17.25">
      <c r="A176" s="1141">
        <v>12</v>
      </c>
      <c r="B176" s="1142">
        <v>49</v>
      </c>
      <c r="C176" s="1142">
        <v>10.1</v>
      </c>
      <c r="D176" s="1142">
        <v>0.8</v>
      </c>
      <c r="E176" s="1143" t="s">
        <v>260</v>
      </c>
      <c r="F176" s="1145" t="s">
        <v>298</v>
      </c>
      <c r="G176" s="1145" t="s">
        <v>814</v>
      </c>
      <c r="H176" s="1163"/>
      <c r="I176" s="261"/>
      <c r="J176" s="254"/>
      <c r="K176" s="746"/>
      <c r="L176" s="280"/>
      <c r="M176" s="247"/>
      <c r="N176" s="247"/>
      <c r="O176" s="247"/>
      <c r="P176" s="247"/>
      <c r="Q176" s="247"/>
      <c r="R176" s="247"/>
      <c r="S176" s="247"/>
      <c r="T176" s="247"/>
      <c r="U176" s="247"/>
      <c r="V176" s="247"/>
      <c r="W176" s="757"/>
      <c r="X176" s="757"/>
    </row>
    <row r="177" spans="1:24" ht="17.25">
      <c r="A177" s="1154">
        <v>13</v>
      </c>
      <c r="B177" s="1142">
        <v>50</v>
      </c>
      <c r="C177" s="1142">
        <v>24.1</v>
      </c>
      <c r="D177" s="1142">
        <v>0.7</v>
      </c>
      <c r="E177" s="1151" t="s">
        <v>291</v>
      </c>
      <c r="F177" s="1145" t="s">
        <v>304</v>
      </c>
      <c r="G177" s="1145" t="s">
        <v>814</v>
      </c>
      <c r="H177" s="1163"/>
      <c r="I177" s="261"/>
      <c r="J177" s="254"/>
      <c r="K177" s="746"/>
      <c r="L177" s="280"/>
      <c r="M177" s="247"/>
      <c r="N177" s="247"/>
      <c r="O177" s="247"/>
      <c r="P177" s="247"/>
      <c r="Q177" s="247"/>
      <c r="R177" s="247"/>
      <c r="S177" s="247"/>
      <c r="T177" s="247"/>
      <c r="U177" s="247"/>
      <c r="V177" s="247"/>
      <c r="W177" s="757"/>
      <c r="X177" s="757"/>
    </row>
    <row r="178" spans="1:24" ht="18">
      <c r="A178" s="2543" t="s">
        <v>249</v>
      </c>
      <c r="B178" s="2543"/>
      <c r="C178" s="2543"/>
      <c r="D178" s="1200">
        <f>D177+D176+D175+D174+D173+D172+D171+D170+D169+D168+D167+D166+D165</f>
        <v>8.5</v>
      </c>
      <c r="E178" s="267"/>
      <c r="F178" s="268"/>
      <c r="G178" s="268"/>
      <c r="H178" s="267"/>
      <c r="I178" s="268"/>
      <c r="J178" s="254"/>
      <c r="K178" s="268"/>
      <c r="L178" s="281"/>
      <c r="M178" s="281"/>
      <c r="N178" s="281"/>
      <c r="O178" s="281"/>
      <c r="P178" s="281"/>
      <c r="Q178" s="281"/>
      <c r="R178" s="281"/>
      <c r="S178" s="281"/>
      <c r="T178" s="254"/>
      <c r="U178" s="260"/>
      <c r="V178" s="276"/>
      <c r="W178" s="1157"/>
      <c r="X178" s="1157"/>
    </row>
    <row r="179" spans="1:22" ht="18" thickBot="1">
      <c r="A179" s="2508" t="s">
        <v>204</v>
      </c>
      <c r="B179" s="2508"/>
      <c r="C179" s="2508"/>
      <c r="D179" s="890">
        <f>D178+D163</f>
        <v>21.5</v>
      </c>
      <c r="E179" s="278"/>
      <c r="F179" s="274"/>
      <c r="G179" s="274"/>
      <c r="H179" s="278"/>
      <c r="I179" s="274"/>
      <c r="J179" s="274"/>
      <c r="K179" s="274"/>
      <c r="L179" s="284"/>
      <c r="M179" s="284"/>
      <c r="N179" s="284"/>
      <c r="O179" s="284"/>
      <c r="P179" s="284"/>
      <c r="Q179" s="284"/>
      <c r="R179" s="284"/>
      <c r="S179" s="284"/>
      <c r="T179" s="259"/>
      <c r="U179" s="277"/>
      <c r="V179" s="285"/>
    </row>
    <row r="180" spans="1:22" ht="24.75" customHeight="1" thickBot="1">
      <c r="A180" s="2503" t="s">
        <v>643</v>
      </c>
      <c r="B180" s="2504"/>
      <c r="C180" s="2504"/>
      <c r="D180" s="2504"/>
      <c r="E180" s="2504"/>
      <c r="F180" s="2504"/>
      <c r="G180" s="2504"/>
      <c r="H180" s="2504"/>
      <c r="I180" s="2504"/>
      <c r="J180" s="2504"/>
      <c r="K180" s="2504"/>
      <c r="L180" s="2504"/>
      <c r="M180" s="2504"/>
      <c r="N180" s="2504"/>
      <c r="O180" s="2504"/>
      <c r="P180" s="2504"/>
      <c r="Q180" s="2504"/>
      <c r="R180" s="2504"/>
      <c r="S180" s="2504"/>
      <c r="T180" s="2504"/>
      <c r="U180" s="2504"/>
      <c r="V180" s="2505"/>
    </row>
    <row r="181" spans="1:24" ht="18">
      <c r="A181" s="261"/>
      <c r="B181" s="253"/>
      <c r="C181" s="743"/>
      <c r="D181" s="650"/>
      <c r="E181" s="743"/>
      <c r="F181" s="248"/>
      <c r="G181" s="245"/>
      <c r="H181" s="751"/>
      <c r="I181" s="245"/>
      <c r="J181" s="248"/>
      <c r="K181" s="246"/>
      <c r="L181" s="247"/>
      <c r="M181" s="250"/>
      <c r="N181" s="250"/>
      <c r="O181" s="250"/>
      <c r="P181" s="250"/>
      <c r="Q181" s="250"/>
      <c r="R181" s="250"/>
      <c r="S181" s="250"/>
      <c r="T181" s="250"/>
      <c r="U181" s="250"/>
      <c r="V181" s="250"/>
      <c r="W181" s="250"/>
      <c r="X181" s="754"/>
    </row>
    <row r="182" spans="1:22" ht="24">
      <c r="A182" s="2542" t="s">
        <v>249</v>
      </c>
      <c r="B182" s="2542"/>
      <c r="C182" s="2542"/>
      <c r="D182" s="1214"/>
      <c r="E182" s="465"/>
      <c r="F182" s="465"/>
      <c r="G182" s="465"/>
      <c r="H182" s="465"/>
      <c r="I182" s="465"/>
      <c r="J182" s="465"/>
      <c r="K182" s="465"/>
      <c r="L182" s="462"/>
      <c r="M182" s="462"/>
      <c r="N182" s="462"/>
      <c r="O182" s="462"/>
      <c r="P182" s="462"/>
      <c r="Q182" s="462"/>
      <c r="R182" s="462"/>
      <c r="S182" s="462"/>
      <c r="T182" s="462"/>
      <c r="U182" s="462"/>
      <c r="V182" s="462"/>
    </row>
    <row r="183" spans="1:22" ht="18">
      <c r="A183" s="289" t="s">
        <v>634</v>
      </c>
      <c r="B183" s="289"/>
      <c r="C183" s="289"/>
      <c r="D183" s="289"/>
      <c r="E183" s="289"/>
      <c r="F183" s="268"/>
      <c r="G183" s="254"/>
      <c r="H183" s="267"/>
      <c r="I183" s="254"/>
      <c r="J183" s="254"/>
      <c r="K183" s="268"/>
      <c r="L183" s="281"/>
      <c r="M183" s="281"/>
      <c r="N183" s="281"/>
      <c r="O183" s="281"/>
      <c r="P183" s="281"/>
      <c r="Q183" s="281"/>
      <c r="R183" s="268"/>
      <c r="S183" s="268"/>
      <c r="T183" s="254"/>
      <c r="U183" s="260"/>
      <c r="V183" s="276"/>
    </row>
    <row r="184" spans="1:24" ht="18">
      <c r="A184" s="261"/>
      <c r="B184" s="253"/>
      <c r="C184" s="743"/>
      <c r="D184" s="650"/>
      <c r="E184" s="743"/>
      <c r="F184" s="248"/>
      <c r="G184" s="245"/>
      <c r="H184" s="267"/>
      <c r="I184" s="268"/>
      <c r="J184" s="268"/>
      <c r="K184" s="268"/>
      <c r="L184" s="281"/>
      <c r="M184" s="281"/>
      <c r="N184" s="281"/>
      <c r="O184" s="281"/>
      <c r="P184" s="281"/>
      <c r="Q184" s="281"/>
      <c r="R184" s="281"/>
      <c r="S184" s="281"/>
      <c r="T184" s="281"/>
      <c r="U184" s="254"/>
      <c r="V184" s="260"/>
      <c r="W184" s="260"/>
      <c r="X184" s="276"/>
    </row>
    <row r="185" spans="1:22" ht="24">
      <c r="A185" s="2542" t="s">
        <v>249</v>
      </c>
      <c r="B185" s="2542"/>
      <c r="C185" s="2542"/>
      <c r="D185" s="1213"/>
      <c r="E185" s="475"/>
      <c r="F185" s="473"/>
      <c r="G185" s="473"/>
      <c r="H185" s="475"/>
      <c r="I185" s="473"/>
      <c r="J185" s="473"/>
      <c r="K185" s="473"/>
      <c r="L185" s="477"/>
      <c r="M185" s="477"/>
      <c r="N185" s="477"/>
      <c r="O185" s="477"/>
      <c r="P185" s="477"/>
      <c r="Q185" s="477"/>
      <c r="R185" s="477"/>
      <c r="S185" s="477"/>
      <c r="T185" s="470"/>
      <c r="U185" s="480"/>
      <c r="V185" s="474"/>
    </row>
    <row r="186" spans="1:22" ht="21" customHeight="1" thickBot="1">
      <c r="A186" s="2508" t="s">
        <v>204</v>
      </c>
      <c r="B186" s="2508"/>
      <c r="C186" s="2508"/>
      <c r="D186" s="1208"/>
      <c r="E186" s="278"/>
      <c r="F186" s="274"/>
      <c r="G186" s="274"/>
      <c r="H186" s="278"/>
      <c r="I186" s="274"/>
      <c r="J186" s="274"/>
      <c r="K186" s="274"/>
      <c r="L186" s="284"/>
      <c r="M186" s="284"/>
      <c r="N186" s="284"/>
      <c r="O186" s="284"/>
      <c r="P186" s="284"/>
      <c r="Q186" s="284"/>
      <c r="R186" s="284"/>
      <c r="S186" s="284"/>
      <c r="T186" s="259"/>
      <c r="U186" s="277"/>
      <c r="V186" s="285"/>
    </row>
    <row r="187" spans="1:22" ht="18" thickBot="1">
      <c r="A187" s="2535" t="s">
        <v>644</v>
      </c>
      <c r="B187" s="2536"/>
      <c r="C187" s="2536"/>
      <c r="D187" s="2536"/>
      <c r="E187" s="2536"/>
      <c r="F187" s="2536"/>
      <c r="G187" s="2536"/>
      <c r="H187" s="2536"/>
      <c r="I187" s="2536"/>
      <c r="J187" s="2536"/>
      <c r="K187" s="2536"/>
      <c r="L187" s="2536"/>
      <c r="M187" s="2536"/>
      <c r="N187" s="2536"/>
      <c r="O187" s="2536"/>
      <c r="P187" s="2536"/>
      <c r="Q187" s="2536"/>
      <c r="R187" s="2536"/>
      <c r="S187" s="2536"/>
      <c r="T187" s="2536"/>
      <c r="U187" s="2536"/>
      <c r="V187" s="2511"/>
    </row>
    <row r="188" spans="1:25" ht="15">
      <c r="A188" s="1154">
        <v>1</v>
      </c>
      <c r="B188" s="1142">
        <v>3</v>
      </c>
      <c r="C188" s="1142">
        <v>7.4</v>
      </c>
      <c r="D188" s="1142">
        <v>1</v>
      </c>
      <c r="E188" s="1151" t="s">
        <v>260</v>
      </c>
      <c r="F188" s="1144" t="s">
        <v>298</v>
      </c>
      <c r="G188" s="1145" t="s">
        <v>1041</v>
      </c>
      <c r="H188" s="1150" t="s">
        <v>1288</v>
      </c>
      <c r="I188" s="1144" t="s">
        <v>850</v>
      </c>
      <c r="J188" s="1141" t="s">
        <v>1279</v>
      </c>
      <c r="K188" s="1151" t="s">
        <v>859</v>
      </c>
      <c r="L188" s="1185">
        <f aca="true" t="shared" si="8" ref="L188:L197">M188+N188+O188+P188+Q188+R188+S188+T188+U188+V188+W188+X188+Y188</f>
        <v>7.54</v>
      </c>
      <c r="M188" s="1178">
        <v>6.4</v>
      </c>
      <c r="N188" s="1178"/>
      <c r="O188" s="1178"/>
      <c r="P188" s="1178"/>
      <c r="Q188" s="1178"/>
      <c r="R188" s="1178">
        <v>1.14</v>
      </c>
      <c r="S188" s="1178"/>
      <c r="T188" s="1178"/>
      <c r="U188" s="1178"/>
      <c r="V188" s="1178"/>
      <c r="W188" s="1178"/>
      <c r="X188" s="1178"/>
      <c r="Y188" s="1178"/>
    </row>
    <row r="189" spans="1:25" ht="15">
      <c r="A189" s="1154">
        <v>2</v>
      </c>
      <c r="B189" s="1142">
        <v>5</v>
      </c>
      <c r="C189" s="1142">
        <v>15.2</v>
      </c>
      <c r="D189" s="1142">
        <v>1</v>
      </c>
      <c r="E189" s="1151" t="s">
        <v>260</v>
      </c>
      <c r="F189" s="1144" t="s">
        <v>292</v>
      </c>
      <c r="G189" s="1145" t="s">
        <v>1041</v>
      </c>
      <c r="H189" s="1150" t="s">
        <v>1280</v>
      </c>
      <c r="I189" s="1144" t="s">
        <v>850</v>
      </c>
      <c r="J189" s="1141" t="s">
        <v>1279</v>
      </c>
      <c r="K189" s="1151" t="s">
        <v>1307</v>
      </c>
      <c r="L189" s="1185">
        <f t="shared" si="8"/>
        <v>7.38</v>
      </c>
      <c r="M189" s="1178">
        <v>5.6</v>
      </c>
      <c r="N189" s="1178">
        <v>1.78</v>
      </c>
      <c r="O189" s="1178"/>
      <c r="P189" s="1178"/>
      <c r="Q189" s="1178"/>
      <c r="R189" s="1178"/>
      <c r="S189" s="1178"/>
      <c r="T189" s="1178"/>
      <c r="U189" s="1178"/>
      <c r="V189" s="1178"/>
      <c r="W189" s="1178"/>
      <c r="X189" s="1178"/>
      <c r="Y189" s="1178"/>
    </row>
    <row r="190" spans="1:25" ht="15">
      <c r="A190" s="1154">
        <v>3</v>
      </c>
      <c r="B190" s="1142">
        <v>19</v>
      </c>
      <c r="C190" s="1142">
        <v>16.3</v>
      </c>
      <c r="D190" s="1142">
        <v>1</v>
      </c>
      <c r="E190" s="1151" t="s">
        <v>313</v>
      </c>
      <c r="F190" s="1144" t="s">
        <v>292</v>
      </c>
      <c r="G190" s="1145" t="s">
        <v>1041</v>
      </c>
      <c r="H190" s="1146" t="s">
        <v>1280</v>
      </c>
      <c r="I190" s="1144" t="s">
        <v>850</v>
      </c>
      <c r="J190" s="1141" t="s">
        <v>1279</v>
      </c>
      <c r="K190" s="1151" t="s">
        <v>1306</v>
      </c>
      <c r="L190" s="1185">
        <f t="shared" si="8"/>
        <v>6.98</v>
      </c>
      <c r="M190" s="1178">
        <v>4</v>
      </c>
      <c r="N190" s="1178">
        <v>2.98</v>
      </c>
      <c r="O190" s="1178"/>
      <c r="P190" s="1178"/>
      <c r="Q190" s="1178"/>
      <c r="R190" s="1178"/>
      <c r="S190" s="1178"/>
      <c r="T190" s="1178"/>
      <c r="U190" s="1178"/>
      <c r="V190" s="1178"/>
      <c r="W190" s="1178"/>
      <c r="X190" s="1178"/>
      <c r="Y190" s="1178"/>
    </row>
    <row r="191" spans="1:25" ht="15">
      <c r="A191" s="1154">
        <v>4</v>
      </c>
      <c r="B191" s="1142">
        <v>19</v>
      </c>
      <c r="C191" s="1142">
        <v>17.3</v>
      </c>
      <c r="D191" s="1142">
        <v>1</v>
      </c>
      <c r="E191" s="1143" t="s">
        <v>260</v>
      </c>
      <c r="F191" s="1144" t="s">
        <v>292</v>
      </c>
      <c r="G191" s="1145" t="s">
        <v>1041</v>
      </c>
      <c r="H191" s="1166" t="s">
        <v>1280</v>
      </c>
      <c r="I191" s="1144" t="s">
        <v>850</v>
      </c>
      <c r="J191" s="1141" t="s">
        <v>1279</v>
      </c>
      <c r="K191" s="1151" t="s">
        <v>835</v>
      </c>
      <c r="L191" s="1185">
        <f t="shared" si="8"/>
        <v>7.76</v>
      </c>
      <c r="M191" s="1147">
        <v>6.4</v>
      </c>
      <c r="N191" s="1147">
        <v>1.14</v>
      </c>
      <c r="O191" s="1178"/>
      <c r="P191" s="1178">
        <v>0.22</v>
      </c>
      <c r="Q191" s="1178"/>
      <c r="R191" s="1178"/>
      <c r="S191" s="1178"/>
      <c r="T191" s="1178"/>
      <c r="U191" s="1178"/>
      <c r="V191" s="1178"/>
      <c r="W191" s="1178"/>
      <c r="X191" s="1178"/>
      <c r="Y191" s="1178"/>
    </row>
    <row r="192" spans="1:25" ht="15">
      <c r="A192" s="1154">
        <v>5</v>
      </c>
      <c r="B192" s="1142">
        <v>21</v>
      </c>
      <c r="C192" s="1142">
        <v>13.3</v>
      </c>
      <c r="D192" s="1142">
        <v>1</v>
      </c>
      <c r="E192" s="1151" t="s">
        <v>313</v>
      </c>
      <c r="F192" s="1144" t="s">
        <v>292</v>
      </c>
      <c r="G192" s="1145" t="s">
        <v>1041</v>
      </c>
      <c r="H192" s="1146" t="s">
        <v>633</v>
      </c>
      <c r="I192" s="1144" t="s">
        <v>850</v>
      </c>
      <c r="J192" s="1141" t="s">
        <v>1279</v>
      </c>
      <c r="K192" s="1151" t="s">
        <v>1305</v>
      </c>
      <c r="L192" s="1185">
        <f t="shared" si="8"/>
        <v>4.29</v>
      </c>
      <c r="M192" s="1178"/>
      <c r="N192" s="1178">
        <v>4.17</v>
      </c>
      <c r="O192" s="1178"/>
      <c r="P192" s="1178"/>
      <c r="Q192" s="1178"/>
      <c r="R192" s="1178"/>
      <c r="S192" s="1178"/>
      <c r="T192" s="1178"/>
      <c r="U192" s="1178"/>
      <c r="V192" s="1178"/>
      <c r="W192" s="1178"/>
      <c r="X192" s="1178"/>
      <c r="Y192" s="1178">
        <v>0.12</v>
      </c>
    </row>
    <row r="193" spans="1:25" ht="15">
      <c r="A193" s="1154">
        <v>6</v>
      </c>
      <c r="B193" s="1142">
        <v>21</v>
      </c>
      <c r="C193" s="1142">
        <v>13.4</v>
      </c>
      <c r="D193" s="1142">
        <v>1</v>
      </c>
      <c r="E193" s="1151" t="s">
        <v>313</v>
      </c>
      <c r="F193" s="1144" t="s">
        <v>292</v>
      </c>
      <c r="G193" s="1145" t="s">
        <v>1041</v>
      </c>
      <c r="H193" s="1146" t="s">
        <v>633</v>
      </c>
      <c r="I193" s="1144" t="s">
        <v>850</v>
      </c>
      <c r="J193" s="1141" t="s">
        <v>1279</v>
      </c>
      <c r="K193" s="1151" t="s">
        <v>1305</v>
      </c>
      <c r="L193" s="1185">
        <f t="shared" si="8"/>
        <v>4.29</v>
      </c>
      <c r="M193" s="1178"/>
      <c r="N193" s="1178">
        <v>4.17</v>
      </c>
      <c r="O193" s="1178"/>
      <c r="P193" s="1178"/>
      <c r="Q193" s="1178"/>
      <c r="R193" s="1178"/>
      <c r="S193" s="1178"/>
      <c r="T193" s="1178"/>
      <c r="U193" s="1178"/>
      <c r="V193" s="1178"/>
      <c r="W193" s="1178"/>
      <c r="X193" s="1178"/>
      <c r="Y193" s="1178">
        <v>0.12</v>
      </c>
    </row>
    <row r="194" spans="1:25" ht="15">
      <c r="A194" s="1154">
        <v>7</v>
      </c>
      <c r="B194" s="1142">
        <v>21</v>
      </c>
      <c r="C194" s="1142">
        <v>20.3</v>
      </c>
      <c r="D194" s="1142">
        <v>1</v>
      </c>
      <c r="E194" s="1151" t="s">
        <v>260</v>
      </c>
      <c r="F194" s="1144" t="s">
        <v>292</v>
      </c>
      <c r="G194" s="1145" t="s">
        <v>1041</v>
      </c>
      <c r="H194" s="1150" t="s">
        <v>1284</v>
      </c>
      <c r="I194" s="1144" t="s">
        <v>850</v>
      </c>
      <c r="J194" s="1141" t="s">
        <v>1279</v>
      </c>
      <c r="K194" s="1151" t="s">
        <v>738</v>
      </c>
      <c r="L194" s="1185">
        <f t="shared" si="8"/>
        <v>7.079999999999999</v>
      </c>
      <c r="M194" s="1147">
        <v>4.8</v>
      </c>
      <c r="N194" s="1147">
        <v>1.14</v>
      </c>
      <c r="O194" s="1147"/>
      <c r="P194" s="1147">
        <v>1.14</v>
      </c>
      <c r="Q194" s="1147"/>
      <c r="R194" s="1178"/>
      <c r="S194" s="1178"/>
      <c r="T194" s="1178"/>
      <c r="U194" s="1178"/>
      <c r="V194" s="1178"/>
      <c r="W194" s="1178"/>
      <c r="X194" s="1178"/>
      <c r="Y194" s="1178"/>
    </row>
    <row r="195" spans="1:25" ht="15">
      <c r="A195" s="1154">
        <v>8</v>
      </c>
      <c r="B195" s="1142">
        <v>35</v>
      </c>
      <c r="C195" s="1142">
        <v>10.3</v>
      </c>
      <c r="D195" s="1142">
        <v>1</v>
      </c>
      <c r="E195" s="1151" t="s">
        <v>260</v>
      </c>
      <c r="F195" s="1144" t="s">
        <v>298</v>
      </c>
      <c r="G195" s="1145" t="s">
        <v>1041</v>
      </c>
      <c r="H195" s="1150" t="s">
        <v>1280</v>
      </c>
      <c r="I195" s="1144" t="s">
        <v>850</v>
      </c>
      <c r="J195" s="1141" t="s">
        <v>1279</v>
      </c>
      <c r="K195" s="1151" t="s">
        <v>835</v>
      </c>
      <c r="L195" s="1185">
        <f t="shared" si="8"/>
        <v>7.76</v>
      </c>
      <c r="M195" s="1147">
        <v>6.4</v>
      </c>
      <c r="N195" s="1147">
        <v>1.14</v>
      </c>
      <c r="O195" s="1178"/>
      <c r="P195" s="1178">
        <v>0.22</v>
      </c>
      <c r="Q195" s="1178"/>
      <c r="R195" s="1178"/>
      <c r="S195" s="1178"/>
      <c r="T195" s="1178"/>
      <c r="U195" s="1178"/>
      <c r="V195" s="1178"/>
      <c r="W195" s="1178"/>
      <c r="X195" s="1178"/>
      <c r="Y195" s="1178"/>
    </row>
    <row r="196" spans="1:25" ht="15">
      <c r="A196" s="1154">
        <v>9</v>
      </c>
      <c r="B196" s="1142">
        <v>54</v>
      </c>
      <c r="C196" s="1142">
        <v>31.1</v>
      </c>
      <c r="D196" s="1142">
        <v>1</v>
      </c>
      <c r="E196" s="1143" t="s">
        <v>260</v>
      </c>
      <c r="F196" s="1144" t="s">
        <v>292</v>
      </c>
      <c r="G196" s="1145" t="s">
        <v>1041</v>
      </c>
      <c r="H196" s="1166" t="s">
        <v>1284</v>
      </c>
      <c r="I196" s="1144" t="s">
        <v>850</v>
      </c>
      <c r="J196" s="1141" t="s">
        <v>1279</v>
      </c>
      <c r="K196" s="1151" t="s">
        <v>738</v>
      </c>
      <c r="L196" s="1185">
        <f t="shared" si="8"/>
        <v>7.079999999999999</v>
      </c>
      <c r="M196" s="1147">
        <v>4.8</v>
      </c>
      <c r="N196" s="1147">
        <v>1.14</v>
      </c>
      <c r="O196" s="1147"/>
      <c r="P196" s="1147">
        <v>1.14</v>
      </c>
      <c r="Q196" s="1147"/>
      <c r="R196" s="1178"/>
      <c r="S196" s="1178"/>
      <c r="T196" s="1178"/>
      <c r="U196" s="1178"/>
      <c r="V196" s="1178"/>
      <c r="W196" s="1178"/>
      <c r="X196" s="1178"/>
      <c r="Y196" s="1178"/>
    </row>
    <row r="197" spans="1:25" ht="15">
      <c r="A197" s="1154">
        <v>10</v>
      </c>
      <c r="B197" s="1142">
        <v>70</v>
      </c>
      <c r="C197" s="1142">
        <v>25.1</v>
      </c>
      <c r="D197" s="1142">
        <v>0.7</v>
      </c>
      <c r="E197" s="1143" t="s">
        <v>260</v>
      </c>
      <c r="F197" s="1144" t="s">
        <v>298</v>
      </c>
      <c r="G197" s="1145" t="s">
        <v>1041</v>
      </c>
      <c r="H197" s="1166" t="s">
        <v>1284</v>
      </c>
      <c r="I197" s="1144" t="s">
        <v>850</v>
      </c>
      <c r="J197" s="1141" t="s">
        <v>1279</v>
      </c>
      <c r="K197" s="1151" t="s">
        <v>738</v>
      </c>
      <c r="L197" s="1185">
        <f t="shared" si="8"/>
        <v>4.96</v>
      </c>
      <c r="M197" s="1178">
        <v>3.36</v>
      </c>
      <c r="N197" s="1178">
        <v>0.8</v>
      </c>
      <c r="O197" s="1178"/>
      <c r="P197" s="1178">
        <v>0.8</v>
      </c>
      <c r="Q197" s="1178"/>
      <c r="R197" s="1178"/>
      <c r="S197" s="1178"/>
      <c r="T197" s="1178"/>
      <c r="U197" s="1178"/>
      <c r="V197" s="1178"/>
      <c r="W197" s="1178"/>
      <c r="X197" s="1178"/>
      <c r="Y197" s="1178"/>
    </row>
    <row r="198" spans="1:22" ht="17.25">
      <c r="A198" s="2543" t="s">
        <v>249</v>
      </c>
      <c r="B198" s="2543"/>
      <c r="C198" s="2543"/>
      <c r="D198" s="1200">
        <f>D197+D196+D195+D194+D193+D192+D191+D190+D189+D188</f>
        <v>9.7</v>
      </c>
      <c r="E198" s="254"/>
      <c r="F198" s="268"/>
      <c r="G198" s="254"/>
      <c r="H198" s="267"/>
      <c r="I198" s="254"/>
      <c r="J198" s="254"/>
      <c r="K198" s="268"/>
      <c r="L198" s="280">
        <f aca="true" t="shared" si="9" ref="L198:V198">L188</f>
        <v>7.54</v>
      </c>
      <c r="M198" s="280">
        <f t="shared" si="9"/>
        <v>6.4</v>
      </c>
      <c r="N198" s="280">
        <f t="shared" si="9"/>
        <v>0</v>
      </c>
      <c r="O198" s="280">
        <f t="shared" si="9"/>
        <v>0</v>
      </c>
      <c r="P198" s="280">
        <f t="shared" si="9"/>
        <v>0</v>
      </c>
      <c r="Q198" s="280">
        <f t="shared" si="9"/>
        <v>0</v>
      </c>
      <c r="R198" s="280">
        <f t="shared" si="9"/>
        <v>1.14</v>
      </c>
      <c r="S198" s="280">
        <f t="shared" si="9"/>
        <v>0</v>
      </c>
      <c r="T198" s="280">
        <f t="shared" si="9"/>
        <v>0</v>
      </c>
      <c r="U198" s="280">
        <f t="shared" si="9"/>
        <v>0</v>
      </c>
      <c r="V198" s="280">
        <f t="shared" si="9"/>
        <v>0</v>
      </c>
    </row>
    <row r="199" spans="1:22" ht="18">
      <c r="A199" s="1173" t="s">
        <v>634</v>
      </c>
      <c r="B199" s="1173"/>
      <c r="C199" s="1173"/>
      <c r="D199" s="1173"/>
      <c r="E199" s="1173"/>
      <c r="F199" s="268"/>
      <c r="G199" s="254"/>
      <c r="H199" s="267"/>
      <c r="I199" s="254"/>
      <c r="J199" s="254"/>
      <c r="K199" s="268"/>
      <c r="L199" s="281"/>
      <c r="M199" s="281"/>
      <c r="N199" s="281"/>
      <c r="O199" s="281"/>
      <c r="P199" s="281"/>
      <c r="Q199" s="281"/>
      <c r="R199" s="268"/>
      <c r="S199" s="268"/>
      <c r="T199" s="254"/>
      <c r="U199" s="260"/>
      <c r="V199" s="276"/>
    </row>
    <row r="200" spans="1:22" ht="18">
      <c r="A200" s="1176">
        <v>1</v>
      </c>
      <c r="B200" s="1142">
        <v>4</v>
      </c>
      <c r="C200" s="1142">
        <v>6.2</v>
      </c>
      <c r="D200" s="1142">
        <v>0.8</v>
      </c>
      <c r="E200" s="1151" t="s">
        <v>260</v>
      </c>
      <c r="F200" s="1145" t="s">
        <v>298</v>
      </c>
      <c r="G200" s="1145" t="s">
        <v>814</v>
      </c>
      <c r="H200" s="1153"/>
      <c r="I200" s="254"/>
      <c r="J200" s="254"/>
      <c r="K200" s="268"/>
      <c r="L200" s="281"/>
      <c r="M200" s="281"/>
      <c r="N200" s="281"/>
      <c r="O200" s="281"/>
      <c r="P200" s="281"/>
      <c r="Q200" s="281"/>
      <c r="R200" s="268"/>
      <c r="S200" s="268"/>
      <c r="T200" s="254"/>
      <c r="U200" s="260"/>
      <c r="V200" s="276"/>
    </row>
    <row r="201" spans="1:22" ht="18">
      <c r="A201" s="1176">
        <v>2</v>
      </c>
      <c r="B201" s="1142">
        <v>5</v>
      </c>
      <c r="C201" s="1142">
        <v>4.2</v>
      </c>
      <c r="D201" s="1142">
        <v>0.3</v>
      </c>
      <c r="E201" s="1151" t="s">
        <v>291</v>
      </c>
      <c r="F201" s="1145" t="s">
        <v>304</v>
      </c>
      <c r="G201" s="1145" t="s">
        <v>814</v>
      </c>
      <c r="H201" s="1153"/>
      <c r="I201" s="254"/>
      <c r="J201" s="254"/>
      <c r="K201" s="268"/>
      <c r="L201" s="281"/>
      <c r="M201" s="281"/>
      <c r="N201" s="281"/>
      <c r="O201" s="281"/>
      <c r="P201" s="281"/>
      <c r="Q201" s="281"/>
      <c r="R201" s="268"/>
      <c r="S201" s="268"/>
      <c r="T201" s="254"/>
      <c r="U201" s="260"/>
      <c r="V201" s="276"/>
    </row>
    <row r="202" spans="1:22" ht="18">
      <c r="A202" s="1176">
        <v>3</v>
      </c>
      <c r="B202" s="1142">
        <v>18</v>
      </c>
      <c r="C202" s="1142">
        <v>18.1</v>
      </c>
      <c r="D202" s="1142">
        <v>0.4</v>
      </c>
      <c r="E202" s="1151" t="s">
        <v>260</v>
      </c>
      <c r="F202" s="1145" t="s">
        <v>298</v>
      </c>
      <c r="G202" s="1145" t="s">
        <v>814</v>
      </c>
      <c r="H202" s="1153"/>
      <c r="I202" s="254"/>
      <c r="J202" s="254"/>
      <c r="K202" s="268"/>
      <c r="L202" s="281"/>
      <c r="M202" s="281"/>
      <c r="N202" s="281"/>
      <c r="O202" s="281"/>
      <c r="P202" s="281"/>
      <c r="Q202" s="281"/>
      <c r="R202" s="268"/>
      <c r="S202" s="268"/>
      <c r="T202" s="254"/>
      <c r="U202" s="260"/>
      <c r="V202" s="276"/>
    </row>
    <row r="203" spans="1:22" ht="18">
      <c r="A203" s="1176">
        <v>4</v>
      </c>
      <c r="B203" s="1142">
        <v>24</v>
      </c>
      <c r="C203" s="1142">
        <v>18</v>
      </c>
      <c r="D203" s="1142">
        <v>0.6</v>
      </c>
      <c r="E203" s="1151" t="s">
        <v>291</v>
      </c>
      <c r="F203" s="1145" t="s">
        <v>304</v>
      </c>
      <c r="G203" s="1145" t="s">
        <v>814</v>
      </c>
      <c r="H203" s="1153"/>
      <c r="I203" s="254"/>
      <c r="J203" s="254"/>
      <c r="K203" s="268"/>
      <c r="L203" s="281"/>
      <c r="M203" s="281"/>
      <c r="N203" s="281"/>
      <c r="O203" s="281"/>
      <c r="P203" s="281"/>
      <c r="Q203" s="281"/>
      <c r="R203" s="268"/>
      <c r="S203" s="268"/>
      <c r="T203" s="254"/>
      <c r="U203" s="260"/>
      <c r="V203" s="276"/>
    </row>
    <row r="204" spans="1:22" ht="18">
      <c r="A204" s="1176">
        <v>5</v>
      </c>
      <c r="B204" s="1142">
        <v>38</v>
      </c>
      <c r="C204" s="1142">
        <v>7.5</v>
      </c>
      <c r="D204" s="1142">
        <v>1</v>
      </c>
      <c r="E204" s="1151" t="s">
        <v>260</v>
      </c>
      <c r="F204" s="1145" t="s">
        <v>298</v>
      </c>
      <c r="G204" s="1145" t="s">
        <v>814</v>
      </c>
      <c r="H204" s="1153"/>
      <c r="I204" s="254"/>
      <c r="J204" s="254"/>
      <c r="K204" s="268"/>
      <c r="L204" s="281"/>
      <c r="M204" s="281"/>
      <c r="N204" s="281"/>
      <c r="O204" s="281"/>
      <c r="P204" s="281"/>
      <c r="Q204" s="281"/>
      <c r="R204" s="268"/>
      <c r="S204" s="268"/>
      <c r="T204" s="254"/>
      <c r="U204" s="260"/>
      <c r="V204" s="276"/>
    </row>
    <row r="205" spans="1:22" ht="18">
      <c r="A205" s="1176">
        <v>6</v>
      </c>
      <c r="B205" s="1142">
        <v>38</v>
      </c>
      <c r="C205" s="1142">
        <v>7.6</v>
      </c>
      <c r="D205" s="1142">
        <v>0.7</v>
      </c>
      <c r="E205" s="1151" t="s">
        <v>260</v>
      </c>
      <c r="F205" s="1145" t="s">
        <v>298</v>
      </c>
      <c r="G205" s="1145" t="s">
        <v>814</v>
      </c>
      <c r="H205" s="1153"/>
      <c r="I205" s="254"/>
      <c r="J205" s="254"/>
      <c r="K205" s="268"/>
      <c r="L205" s="281"/>
      <c r="M205" s="281"/>
      <c r="N205" s="281"/>
      <c r="O205" s="281"/>
      <c r="P205" s="281"/>
      <c r="Q205" s="281"/>
      <c r="R205" s="268"/>
      <c r="S205" s="268"/>
      <c r="T205" s="254"/>
      <c r="U205" s="260"/>
      <c r="V205" s="276"/>
    </row>
    <row r="206" spans="1:22" ht="18">
      <c r="A206" s="1176">
        <v>7</v>
      </c>
      <c r="B206" s="1142">
        <v>40</v>
      </c>
      <c r="C206" s="1142">
        <v>18.1</v>
      </c>
      <c r="D206" s="1142">
        <v>0.1</v>
      </c>
      <c r="E206" s="1151" t="s">
        <v>260</v>
      </c>
      <c r="F206" s="1145" t="s">
        <v>1308</v>
      </c>
      <c r="G206" s="1145" t="s">
        <v>814</v>
      </c>
      <c r="H206" s="1153"/>
      <c r="I206" s="254"/>
      <c r="J206" s="254"/>
      <c r="K206" s="268"/>
      <c r="L206" s="281"/>
      <c r="M206" s="281"/>
      <c r="N206" s="281"/>
      <c r="O206" s="281"/>
      <c r="P206" s="281"/>
      <c r="Q206" s="281"/>
      <c r="R206" s="268"/>
      <c r="S206" s="268"/>
      <c r="T206" s="254"/>
      <c r="U206" s="260"/>
      <c r="V206" s="276"/>
    </row>
    <row r="207" spans="1:22" ht="18">
      <c r="A207" s="1176">
        <v>8</v>
      </c>
      <c r="B207" s="1142">
        <v>54</v>
      </c>
      <c r="C207" s="1142">
        <v>15.2</v>
      </c>
      <c r="D207" s="1142">
        <v>0.8</v>
      </c>
      <c r="E207" s="1151" t="s">
        <v>291</v>
      </c>
      <c r="F207" s="1145" t="s">
        <v>304</v>
      </c>
      <c r="G207" s="1145" t="s">
        <v>814</v>
      </c>
      <c r="H207" s="1153"/>
      <c r="I207" s="254"/>
      <c r="J207" s="254"/>
      <c r="K207" s="268"/>
      <c r="L207" s="281"/>
      <c r="M207" s="281"/>
      <c r="N207" s="281"/>
      <c r="O207" s="281"/>
      <c r="P207" s="281"/>
      <c r="Q207" s="281"/>
      <c r="R207" s="268"/>
      <c r="S207" s="268"/>
      <c r="T207" s="254"/>
      <c r="U207" s="260"/>
      <c r="V207" s="276"/>
    </row>
    <row r="208" spans="1:22" ht="18">
      <c r="A208" s="1176">
        <v>9</v>
      </c>
      <c r="B208" s="1142">
        <v>56</v>
      </c>
      <c r="C208" s="1142">
        <v>8.3</v>
      </c>
      <c r="D208" s="1142">
        <v>1</v>
      </c>
      <c r="E208" s="1151" t="s">
        <v>260</v>
      </c>
      <c r="F208" s="1145" t="s">
        <v>298</v>
      </c>
      <c r="G208" s="1145" t="s">
        <v>814</v>
      </c>
      <c r="H208" s="1153"/>
      <c r="I208" s="254"/>
      <c r="J208" s="254"/>
      <c r="K208" s="268"/>
      <c r="L208" s="281"/>
      <c r="M208" s="281"/>
      <c r="N208" s="281"/>
      <c r="O208" s="281"/>
      <c r="P208" s="281"/>
      <c r="Q208" s="281"/>
      <c r="R208" s="268"/>
      <c r="S208" s="268"/>
      <c r="T208" s="254"/>
      <c r="U208" s="260"/>
      <c r="V208" s="276"/>
    </row>
    <row r="209" spans="1:22" ht="18">
      <c r="A209" s="1176">
        <v>10</v>
      </c>
      <c r="B209" s="1142">
        <v>61</v>
      </c>
      <c r="C209" s="1142">
        <v>18.1</v>
      </c>
      <c r="D209" s="1142">
        <v>0.6</v>
      </c>
      <c r="E209" s="1151" t="s">
        <v>291</v>
      </c>
      <c r="F209" s="1145" t="s">
        <v>304</v>
      </c>
      <c r="G209" s="1145" t="s">
        <v>814</v>
      </c>
      <c r="H209" s="1153"/>
      <c r="I209" s="254"/>
      <c r="J209" s="254"/>
      <c r="K209" s="268"/>
      <c r="L209" s="281"/>
      <c r="M209" s="281"/>
      <c r="N209" s="281"/>
      <c r="O209" s="281"/>
      <c r="P209" s="281"/>
      <c r="Q209" s="281"/>
      <c r="R209" s="268"/>
      <c r="S209" s="268"/>
      <c r="T209" s="254"/>
      <c r="U209" s="260"/>
      <c r="V209" s="276"/>
    </row>
    <row r="210" spans="1:22" ht="18">
      <c r="A210" s="1176">
        <v>11</v>
      </c>
      <c r="B210" s="1142">
        <v>71</v>
      </c>
      <c r="C210" s="1142">
        <v>9.2</v>
      </c>
      <c r="D210" s="1142">
        <v>1</v>
      </c>
      <c r="E210" s="1151" t="s">
        <v>260</v>
      </c>
      <c r="F210" s="1145" t="s">
        <v>298</v>
      </c>
      <c r="G210" s="1145" t="s">
        <v>814</v>
      </c>
      <c r="H210" s="1153"/>
      <c r="I210" s="254"/>
      <c r="J210" s="254"/>
      <c r="K210" s="268"/>
      <c r="L210" s="281"/>
      <c r="M210" s="281"/>
      <c r="N210" s="281"/>
      <c r="O210" s="281"/>
      <c r="P210" s="281"/>
      <c r="Q210" s="281"/>
      <c r="R210" s="268"/>
      <c r="S210" s="268"/>
      <c r="T210" s="254"/>
      <c r="U210" s="260"/>
      <c r="V210" s="276"/>
    </row>
    <row r="211" spans="1:22" ht="18">
      <c r="A211" s="1176">
        <v>12</v>
      </c>
      <c r="B211" s="1142">
        <v>76</v>
      </c>
      <c r="C211" s="1142">
        <v>13.2</v>
      </c>
      <c r="D211" s="1142">
        <v>0.3</v>
      </c>
      <c r="E211" s="1151" t="s">
        <v>260</v>
      </c>
      <c r="F211" s="1145" t="s">
        <v>298</v>
      </c>
      <c r="G211" s="1145" t="s">
        <v>814</v>
      </c>
      <c r="H211" s="1153"/>
      <c r="I211" s="254"/>
      <c r="J211" s="254"/>
      <c r="K211" s="268"/>
      <c r="L211" s="281"/>
      <c r="M211" s="281"/>
      <c r="N211" s="281"/>
      <c r="O211" s="281"/>
      <c r="P211" s="281"/>
      <c r="Q211" s="281"/>
      <c r="R211" s="268"/>
      <c r="S211" s="268"/>
      <c r="T211" s="254"/>
      <c r="U211" s="260"/>
      <c r="V211" s="276"/>
    </row>
    <row r="212" spans="1:22" ht="18">
      <c r="A212" s="2543" t="s">
        <v>249</v>
      </c>
      <c r="B212" s="2543"/>
      <c r="C212" s="2543"/>
      <c r="D212" s="1202">
        <f>D211+D210+D209+D208+D207+D206+D205+D204+D203+D202+D201+D200</f>
        <v>7.6</v>
      </c>
      <c r="E212" s="1203"/>
      <c r="F212" s="1145"/>
      <c r="G212" s="1145"/>
      <c r="H212" s="1153"/>
      <c r="I212" s="254"/>
      <c r="J212" s="254"/>
      <c r="K212" s="268"/>
      <c r="L212" s="280"/>
      <c r="M212" s="281"/>
      <c r="N212" s="281"/>
      <c r="O212" s="281"/>
      <c r="P212" s="281"/>
      <c r="Q212" s="281"/>
      <c r="R212" s="268"/>
      <c r="S212" s="268"/>
      <c r="T212" s="254"/>
      <c r="U212" s="260"/>
      <c r="V212" s="276"/>
    </row>
    <row r="213" spans="1:22" ht="18" thickBot="1">
      <c r="A213" s="2523" t="s">
        <v>204</v>
      </c>
      <c r="B213" s="2524"/>
      <c r="C213" s="2525"/>
      <c r="D213" s="283">
        <f>D212+D198</f>
        <v>17.299999999999997</v>
      </c>
      <c r="E213" s="274"/>
      <c r="F213" s="248"/>
      <c r="G213" s="245"/>
      <c r="H213" s="253"/>
      <c r="I213" s="254"/>
      <c r="J213" s="254"/>
      <c r="K213" s="254"/>
      <c r="L213" s="280"/>
      <c r="M213" s="281"/>
      <c r="N213" s="281"/>
      <c r="O213" s="281"/>
      <c r="P213" s="281"/>
      <c r="Q213" s="281"/>
      <c r="R213" s="281"/>
      <c r="S213" s="268"/>
      <c r="T213" s="254"/>
      <c r="U213" s="260"/>
      <c r="V213" s="276"/>
    </row>
    <row r="214" spans="1:22" ht="24.75" customHeight="1" thickBot="1">
      <c r="A214" s="2526" t="s">
        <v>645</v>
      </c>
      <c r="B214" s="2527"/>
      <c r="C214" s="2527"/>
      <c r="D214" s="2527"/>
      <c r="E214" s="2527"/>
      <c r="F214" s="2527"/>
      <c r="G214" s="2527"/>
      <c r="H214" s="2527"/>
      <c r="I214" s="2527"/>
      <c r="J214" s="2527"/>
      <c r="K214" s="2527"/>
      <c r="L214" s="2527"/>
      <c r="M214" s="2527"/>
      <c r="N214" s="2527"/>
      <c r="O214" s="2527"/>
      <c r="P214" s="2527"/>
      <c r="Q214" s="2527"/>
      <c r="R214" s="2527"/>
      <c r="S214" s="2527"/>
      <c r="T214" s="2528"/>
      <c r="U214" s="2529"/>
      <c r="V214" s="286"/>
    </row>
    <row r="215" spans="1:25" ht="15">
      <c r="A215" s="1154">
        <v>1</v>
      </c>
      <c r="B215" s="1142">
        <v>1</v>
      </c>
      <c r="C215" s="1142">
        <v>8.1</v>
      </c>
      <c r="D215" s="1142">
        <v>1</v>
      </c>
      <c r="E215" s="1143" t="s">
        <v>182</v>
      </c>
      <c r="F215" s="1145" t="s">
        <v>298</v>
      </c>
      <c r="G215" s="1145" t="s">
        <v>1041</v>
      </c>
      <c r="H215" s="1181" t="s">
        <v>648</v>
      </c>
      <c r="I215" s="1144" t="s">
        <v>850</v>
      </c>
      <c r="J215" s="1141" t="s">
        <v>1279</v>
      </c>
      <c r="K215" s="1181" t="s">
        <v>649</v>
      </c>
      <c r="L215" s="1185">
        <f>M215+N215+O215+P215+Q215+R215+S215+T215+U215+V215+W215+X215+Y215</f>
        <v>3.91</v>
      </c>
      <c r="M215" s="1149"/>
      <c r="N215" s="1149"/>
      <c r="O215" s="1149"/>
      <c r="P215" s="1149"/>
      <c r="Q215" s="1178">
        <v>3.7</v>
      </c>
      <c r="R215" s="1178"/>
      <c r="S215" s="1178"/>
      <c r="T215" s="1178">
        <v>0.21</v>
      </c>
      <c r="U215" s="1178"/>
      <c r="V215" s="1178"/>
      <c r="W215" s="1178"/>
      <c r="X215" s="1178"/>
      <c r="Y215" s="1178"/>
    </row>
    <row r="216" spans="1:25" ht="15">
      <c r="A216" s="1154">
        <v>2</v>
      </c>
      <c r="B216" s="1142">
        <v>1</v>
      </c>
      <c r="C216" s="1142">
        <v>14.3</v>
      </c>
      <c r="D216" s="1142">
        <v>1</v>
      </c>
      <c r="E216" s="1143" t="s">
        <v>260</v>
      </c>
      <c r="F216" s="1145" t="s">
        <v>298</v>
      </c>
      <c r="G216" s="1145" t="s">
        <v>1041</v>
      </c>
      <c r="H216" s="1150" t="s">
        <v>1300</v>
      </c>
      <c r="I216" s="1144" t="s">
        <v>850</v>
      </c>
      <c r="J216" s="1141" t="s">
        <v>1279</v>
      </c>
      <c r="K216" s="1151" t="s">
        <v>738</v>
      </c>
      <c r="L216" s="1185">
        <f>M216+N216+O216+P216+Q216+R216+S216+T216+U216+V216+W216+X216+Y216</f>
        <v>7.329999999999999</v>
      </c>
      <c r="M216" s="1147">
        <v>4.8</v>
      </c>
      <c r="N216" s="1147">
        <v>1.14</v>
      </c>
      <c r="O216" s="1147"/>
      <c r="P216" s="1147">
        <v>1.14</v>
      </c>
      <c r="Q216" s="1147"/>
      <c r="R216" s="1178"/>
      <c r="S216" s="1178"/>
      <c r="T216" s="1178"/>
      <c r="U216" s="1178"/>
      <c r="V216" s="1178">
        <v>0.25</v>
      </c>
      <c r="W216" s="1178"/>
      <c r="X216" s="1178"/>
      <c r="Y216" s="1178"/>
    </row>
    <row r="217" spans="1:25" ht="15">
      <c r="A217" s="1154">
        <v>3</v>
      </c>
      <c r="B217" s="1142">
        <v>2</v>
      </c>
      <c r="C217" s="1142">
        <v>14.2</v>
      </c>
      <c r="D217" s="1142">
        <v>1</v>
      </c>
      <c r="E217" s="1143" t="s">
        <v>260</v>
      </c>
      <c r="F217" s="1145" t="s">
        <v>177</v>
      </c>
      <c r="G217" s="1145" t="s">
        <v>1041</v>
      </c>
      <c r="H217" s="1150" t="s">
        <v>1300</v>
      </c>
      <c r="I217" s="1144" t="s">
        <v>850</v>
      </c>
      <c r="J217" s="1141" t="s">
        <v>1279</v>
      </c>
      <c r="K217" s="1151" t="s">
        <v>738</v>
      </c>
      <c r="L217" s="1185">
        <f>M217+N217+O217+P217+Q217+R217+S217+T217+U217+V217+W217+X217+Y217</f>
        <v>7.179999999999999</v>
      </c>
      <c r="M217" s="1147">
        <v>4.8</v>
      </c>
      <c r="N217" s="1147">
        <v>1.14</v>
      </c>
      <c r="O217" s="1147"/>
      <c r="P217" s="1147">
        <v>1.14</v>
      </c>
      <c r="Q217" s="1147"/>
      <c r="R217" s="1178"/>
      <c r="S217" s="1178"/>
      <c r="T217" s="1178"/>
      <c r="U217" s="1178"/>
      <c r="V217" s="1178"/>
      <c r="W217" s="1178">
        <v>0.1</v>
      </c>
      <c r="X217" s="1178"/>
      <c r="Y217" s="1178"/>
    </row>
    <row r="218" spans="1:25" ht="15">
      <c r="A218" s="1154">
        <v>4</v>
      </c>
      <c r="B218" s="1142">
        <v>4</v>
      </c>
      <c r="C218" s="1142">
        <v>6.1</v>
      </c>
      <c r="D218" s="1142">
        <v>1</v>
      </c>
      <c r="E218" s="1143" t="s">
        <v>260</v>
      </c>
      <c r="F218" s="1145" t="s">
        <v>299</v>
      </c>
      <c r="G218" s="1145" t="s">
        <v>1041</v>
      </c>
      <c r="H218" s="1150" t="s">
        <v>1280</v>
      </c>
      <c r="I218" s="1144" t="s">
        <v>850</v>
      </c>
      <c r="J218" s="1141" t="s">
        <v>1279</v>
      </c>
      <c r="K218" s="1151" t="s">
        <v>835</v>
      </c>
      <c r="L218" s="1185">
        <f>M218+N218+O218+P218+Q218+R218+S218+T218+U218+V218+W218+X218+Y218</f>
        <v>7.64</v>
      </c>
      <c r="M218" s="1147">
        <v>6.4</v>
      </c>
      <c r="N218" s="1147">
        <v>1.14</v>
      </c>
      <c r="O218" s="1149"/>
      <c r="P218" s="1149"/>
      <c r="Q218" s="1178"/>
      <c r="R218" s="1178"/>
      <c r="S218" s="1178"/>
      <c r="T218" s="1178"/>
      <c r="U218" s="1178"/>
      <c r="V218" s="1178"/>
      <c r="W218" s="1178">
        <v>0.05</v>
      </c>
      <c r="X218" s="1178">
        <v>0.05</v>
      </c>
      <c r="Y218" s="1178"/>
    </row>
    <row r="219" spans="1:25" ht="15">
      <c r="A219" s="1154">
        <v>5</v>
      </c>
      <c r="B219" s="1142">
        <v>7</v>
      </c>
      <c r="C219" s="1142">
        <v>37.2</v>
      </c>
      <c r="D219" s="1142">
        <v>1</v>
      </c>
      <c r="E219" s="1143" t="s">
        <v>260</v>
      </c>
      <c r="F219" s="1145" t="s">
        <v>299</v>
      </c>
      <c r="G219" s="1145" t="s">
        <v>1041</v>
      </c>
      <c r="H219" s="1150" t="s">
        <v>1287</v>
      </c>
      <c r="I219" s="1144" t="s">
        <v>850</v>
      </c>
      <c r="J219" s="1141" t="s">
        <v>1279</v>
      </c>
      <c r="K219" s="1151" t="s">
        <v>851</v>
      </c>
      <c r="L219" s="1185">
        <f>M219+N219+O219+P219+Q219+R219+S219+T219+U219+V219+W219+X219+Y219</f>
        <v>7.54</v>
      </c>
      <c r="M219" s="1147">
        <v>6.4</v>
      </c>
      <c r="N219" s="1147"/>
      <c r="O219" s="1147"/>
      <c r="P219" s="1147"/>
      <c r="Q219" s="1147"/>
      <c r="R219" s="1147"/>
      <c r="S219" s="1147">
        <v>1.14</v>
      </c>
      <c r="T219" s="1178"/>
      <c r="U219" s="1178"/>
      <c r="V219" s="1178"/>
      <c r="W219" s="1178"/>
      <c r="X219" s="1178"/>
      <c r="Y219" s="1178"/>
    </row>
    <row r="220" spans="1:25" ht="17.25">
      <c r="A220" s="2533" t="s">
        <v>249</v>
      </c>
      <c r="B220" s="2533"/>
      <c r="C220" s="2533"/>
      <c r="D220" s="1204">
        <f>D219+D218+D217+D216+D215</f>
        <v>5</v>
      </c>
      <c r="E220" s="758"/>
      <c r="F220" s="758"/>
      <c r="G220" s="758"/>
      <c r="H220" s="758"/>
      <c r="I220" s="758"/>
      <c r="J220" s="758"/>
      <c r="K220" s="758"/>
      <c r="L220" s="281">
        <f>L219+L218+L217+L216+L215</f>
        <v>33.599999999999994</v>
      </c>
      <c r="M220" s="281">
        <f aca="true" t="shared" si="10" ref="M220:Y220">M219+M218+M217+M216+M215</f>
        <v>22.400000000000002</v>
      </c>
      <c r="N220" s="281">
        <f t="shared" si="10"/>
        <v>3.42</v>
      </c>
      <c r="O220" s="281">
        <f t="shared" si="10"/>
        <v>0</v>
      </c>
      <c r="P220" s="281">
        <f t="shared" si="10"/>
        <v>2.28</v>
      </c>
      <c r="Q220" s="281">
        <f t="shared" si="10"/>
        <v>3.7</v>
      </c>
      <c r="R220" s="281">
        <f t="shared" si="10"/>
        <v>0</v>
      </c>
      <c r="S220" s="281">
        <f t="shared" si="10"/>
        <v>1.14</v>
      </c>
      <c r="T220" s="281">
        <f t="shared" si="10"/>
        <v>0.21</v>
      </c>
      <c r="U220" s="281">
        <f t="shared" si="10"/>
        <v>0</v>
      </c>
      <c r="V220" s="281">
        <f t="shared" si="10"/>
        <v>0.25</v>
      </c>
      <c r="W220" s="281">
        <f t="shared" si="10"/>
        <v>0.15000000000000002</v>
      </c>
      <c r="X220" s="281">
        <f t="shared" si="10"/>
        <v>0.05</v>
      </c>
      <c r="Y220" s="281">
        <f t="shared" si="10"/>
        <v>0</v>
      </c>
    </row>
    <row r="221" spans="1:22" ht="18">
      <c r="A221" s="649" t="s">
        <v>634</v>
      </c>
      <c r="B221" s="649"/>
      <c r="C221" s="649"/>
      <c r="D221" s="649"/>
      <c r="E221" s="649"/>
      <c r="F221" s="268"/>
      <c r="G221" s="254"/>
      <c r="H221" s="267"/>
      <c r="I221" s="254"/>
      <c r="J221" s="254"/>
      <c r="K221" s="268"/>
      <c r="L221" s="281"/>
      <c r="M221" s="281"/>
      <c r="N221" s="281"/>
      <c r="O221" s="281"/>
      <c r="P221" s="281"/>
      <c r="Q221" s="281"/>
      <c r="R221" s="268"/>
      <c r="S221" s="268"/>
      <c r="T221" s="254"/>
      <c r="U221" s="260"/>
      <c r="V221" s="276"/>
    </row>
    <row r="222" spans="1:22" ht="24">
      <c r="A222" s="482"/>
      <c r="B222" s="478"/>
      <c r="C222" s="481"/>
      <c r="D222" s="479"/>
      <c r="E222" s="458"/>
      <c r="F222" s="458"/>
      <c r="G222" s="459"/>
      <c r="H222" s="469"/>
      <c r="I222" s="465"/>
      <c r="J222" s="465"/>
      <c r="K222" s="465"/>
      <c r="L222" s="476"/>
      <c r="M222" s="476"/>
      <c r="N222" s="476"/>
      <c r="O222" s="476"/>
      <c r="P222" s="476"/>
      <c r="Q222" s="476"/>
      <c r="R222" s="476"/>
      <c r="S222" s="476"/>
      <c r="T222" s="477"/>
      <c r="U222" s="484"/>
      <c r="V222" s="485"/>
    </row>
    <row r="223" spans="1:22" ht="24">
      <c r="A223" s="2533" t="s">
        <v>249</v>
      </c>
      <c r="B223" s="2533"/>
      <c r="C223" s="2533"/>
      <c r="D223" s="1205">
        <f>D222</f>
        <v>0</v>
      </c>
      <c r="E223" s="275"/>
      <c r="F223" s="461"/>
      <c r="G223" s="459"/>
      <c r="H223" s="461"/>
      <c r="I223" s="465"/>
      <c r="J223" s="467"/>
      <c r="K223" s="467"/>
      <c r="L223" s="476"/>
      <c r="M223" s="476"/>
      <c r="N223" s="476"/>
      <c r="O223" s="476"/>
      <c r="P223" s="476"/>
      <c r="Q223" s="476"/>
      <c r="R223" s="476"/>
      <c r="S223" s="476"/>
      <c r="T223" s="477"/>
      <c r="U223" s="484"/>
      <c r="V223" s="485"/>
    </row>
    <row r="224" spans="1:22" ht="24.75" customHeight="1" thickBot="1">
      <c r="A224" s="2508" t="s">
        <v>204</v>
      </c>
      <c r="B224" s="2508"/>
      <c r="C224" s="2508"/>
      <c r="D224" s="759">
        <f>D223+D220</f>
        <v>5</v>
      </c>
      <c r="E224" s="274"/>
      <c r="F224" s="274"/>
      <c r="G224" s="274"/>
      <c r="H224" s="278"/>
      <c r="I224" s="274"/>
      <c r="J224" s="274"/>
      <c r="K224" s="274"/>
      <c r="L224" s="284"/>
      <c r="M224" s="284"/>
      <c r="N224" s="284"/>
      <c r="O224" s="284"/>
      <c r="P224" s="284"/>
      <c r="Q224" s="284"/>
      <c r="R224" s="284"/>
      <c r="S224" s="284"/>
      <c r="T224" s="254"/>
      <c r="U224" s="260"/>
      <c r="V224" s="276"/>
    </row>
    <row r="225" spans="1:22" ht="18" thickBot="1">
      <c r="A225" s="2526" t="s">
        <v>647</v>
      </c>
      <c r="B225" s="2527"/>
      <c r="C225" s="2527"/>
      <c r="D225" s="2527"/>
      <c r="E225" s="2527"/>
      <c r="F225" s="2527"/>
      <c r="G225" s="2527"/>
      <c r="H225" s="2527"/>
      <c r="I225" s="2527"/>
      <c r="J225" s="2527"/>
      <c r="K225" s="2527"/>
      <c r="L225" s="2527"/>
      <c r="M225" s="2527"/>
      <c r="N225" s="2527"/>
      <c r="O225" s="2527"/>
      <c r="P225" s="2527"/>
      <c r="Q225" s="2527"/>
      <c r="R225" s="2527"/>
      <c r="S225" s="2527"/>
      <c r="T225" s="2527"/>
      <c r="U225" s="2527"/>
      <c r="V225" s="2534"/>
    </row>
    <row r="226" spans="1:25" ht="15">
      <c r="A226" s="1153">
        <v>1</v>
      </c>
      <c r="B226" s="1142">
        <v>8</v>
      </c>
      <c r="C226" s="1142">
        <v>4.7</v>
      </c>
      <c r="D226" s="1142">
        <v>1</v>
      </c>
      <c r="E226" s="1151" t="s">
        <v>182</v>
      </c>
      <c r="F226" s="1154" t="s">
        <v>298</v>
      </c>
      <c r="G226" s="1145" t="s">
        <v>1041</v>
      </c>
      <c r="H226" s="1166" t="s">
        <v>648</v>
      </c>
      <c r="I226" s="1144" t="s">
        <v>850</v>
      </c>
      <c r="J226" s="1141" t="s">
        <v>1279</v>
      </c>
      <c r="K226" s="1166" t="s">
        <v>649</v>
      </c>
      <c r="L226" s="1185">
        <f aca="true" t="shared" si="11" ref="L226:L232">M226+N226+O226+P226+Q226+R226+S226+T226+U226+V226+W226+X226+Y226</f>
        <v>3.7</v>
      </c>
      <c r="M226" s="1181"/>
      <c r="N226" s="1185"/>
      <c r="O226" s="1181"/>
      <c r="P226" s="1181"/>
      <c r="Q226" s="1181">
        <v>3.7</v>
      </c>
      <c r="R226" s="1181"/>
      <c r="S226" s="1181"/>
      <c r="T226" s="1181"/>
      <c r="U226" s="1181"/>
      <c r="V226" s="1181"/>
      <c r="W226" s="1181"/>
      <c r="X226" s="1181"/>
      <c r="Y226" s="1181"/>
    </row>
    <row r="227" spans="1:25" ht="15">
      <c r="A227" s="1153">
        <v>2</v>
      </c>
      <c r="B227" s="1142">
        <v>12</v>
      </c>
      <c r="C227" s="1142">
        <v>10.2</v>
      </c>
      <c r="D227" s="1142">
        <v>1</v>
      </c>
      <c r="E227" s="1151" t="s">
        <v>313</v>
      </c>
      <c r="F227" s="1154" t="s">
        <v>299</v>
      </c>
      <c r="G227" s="1145" t="s">
        <v>1041</v>
      </c>
      <c r="H227" s="1166" t="s">
        <v>633</v>
      </c>
      <c r="I227" s="1144" t="s">
        <v>850</v>
      </c>
      <c r="J227" s="1141" t="s">
        <v>1279</v>
      </c>
      <c r="K227" s="1166" t="s">
        <v>316</v>
      </c>
      <c r="L227" s="1185">
        <f t="shared" si="11"/>
        <v>4.17</v>
      </c>
      <c r="M227" s="1181"/>
      <c r="N227" s="1185">
        <v>4.17</v>
      </c>
      <c r="O227" s="1181"/>
      <c r="P227" s="1181"/>
      <c r="Q227" s="1181"/>
      <c r="R227" s="1181"/>
      <c r="S227" s="1181"/>
      <c r="T227" s="1181"/>
      <c r="U227" s="1181"/>
      <c r="V227" s="1181"/>
      <c r="W227" s="1181"/>
      <c r="X227" s="1181"/>
      <c r="Y227" s="1181"/>
    </row>
    <row r="228" spans="1:25" ht="15">
      <c r="A228" s="1153">
        <v>3</v>
      </c>
      <c r="B228" s="1142">
        <v>26</v>
      </c>
      <c r="C228" s="1142">
        <v>22</v>
      </c>
      <c r="D228" s="1142">
        <v>0.6</v>
      </c>
      <c r="E228" s="1151" t="s">
        <v>313</v>
      </c>
      <c r="F228" s="1154" t="s">
        <v>292</v>
      </c>
      <c r="G228" s="1145" t="s">
        <v>1041</v>
      </c>
      <c r="H228" s="1166" t="s">
        <v>633</v>
      </c>
      <c r="I228" s="1144" t="s">
        <v>850</v>
      </c>
      <c r="J228" s="1141" t="s">
        <v>1279</v>
      </c>
      <c r="K228" s="1166" t="s">
        <v>316</v>
      </c>
      <c r="L228" s="1185">
        <f t="shared" si="11"/>
        <v>2.6199999999999997</v>
      </c>
      <c r="M228" s="1181"/>
      <c r="N228" s="1185">
        <v>2.5</v>
      </c>
      <c r="O228" s="1181"/>
      <c r="P228" s="1181"/>
      <c r="Q228" s="1181"/>
      <c r="R228" s="1181"/>
      <c r="S228" s="1181"/>
      <c r="T228" s="1181"/>
      <c r="U228" s="1181"/>
      <c r="V228" s="1181"/>
      <c r="W228" s="1181"/>
      <c r="X228" s="1181">
        <v>0.05</v>
      </c>
      <c r="Y228" s="1181">
        <v>0.07</v>
      </c>
    </row>
    <row r="229" spans="1:25" ht="15">
      <c r="A229" s="1153">
        <v>4</v>
      </c>
      <c r="B229" s="1142">
        <v>28</v>
      </c>
      <c r="C229" s="1142">
        <v>23.1</v>
      </c>
      <c r="D229" s="1142">
        <v>0.3</v>
      </c>
      <c r="E229" s="1151" t="s">
        <v>313</v>
      </c>
      <c r="F229" s="1154" t="s">
        <v>292</v>
      </c>
      <c r="G229" s="1145" t="s">
        <v>1041</v>
      </c>
      <c r="H229" s="1166" t="s">
        <v>633</v>
      </c>
      <c r="I229" s="1141" t="s">
        <v>1279</v>
      </c>
      <c r="J229" s="1141" t="s">
        <v>1279</v>
      </c>
      <c r="K229" s="1166" t="s">
        <v>316</v>
      </c>
      <c r="L229" s="1185">
        <f t="shared" si="11"/>
        <v>1.29</v>
      </c>
      <c r="M229" s="1181"/>
      <c r="N229" s="1185">
        <v>1.25</v>
      </c>
      <c r="O229" s="1181"/>
      <c r="P229" s="1181"/>
      <c r="Q229" s="1181"/>
      <c r="R229" s="1181"/>
      <c r="S229" s="1181"/>
      <c r="T229" s="1181"/>
      <c r="U229" s="1181"/>
      <c r="V229" s="1181"/>
      <c r="W229" s="1181"/>
      <c r="X229" s="1181"/>
      <c r="Y229" s="1181">
        <v>0.04</v>
      </c>
    </row>
    <row r="230" spans="1:25" ht="15">
      <c r="A230" s="1153">
        <v>5</v>
      </c>
      <c r="B230" s="1142">
        <v>28</v>
      </c>
      <c r="C230" s="1142">
        <v>24.2</v>
      </c>
      <c r="D230" s="1142">
        <v>0.9</v>
      </c>
      <c r="E230" s="1151" t="s">
        <v>313</v>
      </c>
      <c r="F230" s="1154" t="s">
        <v>177</v>
      </c>
      <c r="G230" s="1145" t="s">
        <v>1041</v>
      </c>
      <c r="H230" s="1166" t="s">
        <v>633</v>
      </c>
      <c r="I230" s="1141" t="s">
        <v>1279</v>
      </c>
      <c r="J230" s="1141" t="s">
        <v>1279</v>
      </c>
      <c r="K230" s="1166" t="s">
        <v>316</v>
      </c>
      <c r="L230" s="1185">
        <f t="shared" si="11"/>
        <v>3.92</v>
      </c>
      <c r="M230" s="1181"/>
      <c r="N230" s="1185">
        <v>3.75</v>
      </c>
      <c r="O230" s="1181"/>
      <c r="P230" s="1181"/>
      <c r="Q230" s="1181"/>
      <c r="R230" s="1181"/>
      <c r="S230" s="1181"/>
      <c r="T230" s="1181"/>
      <c r="U230" s="1181"/>
      <c r="V230" s="1181"/>
      <c r="W230" s="1181">
        <v>0.06</v>
      </c>
      <c r="X230" s="1181"/>
      <c r="Y230" s="1181">
        <v>0.11</v>
      </c>
    </row>
    <row r="231" spans="1:25" ht="15">
      <c r="A231" s="1153">
        <v>6</v>
      </c>
      <c r="B231" s="1142">
        <v>29</v>
      </c>
      <c r="C231" s="1142">
        <v>1</v>
      </c>
      <c r="D231" s="1142">
        <v>0.5</v>
      </c>
      <c r="E231" s="1151" t="s">
        <v>313</v>
      </c>
      <c r="F231" s="1154" t="s">
        <v>292</v>
      </c>
      <c r="G231" s="1145" t="s">
        <v>1041</v>
      </c>
      <c r="H231" s="1166" t="s">
        <v>633</v>
      </c>
      <c r="I231" s="1141" t="s">
        <v>1279</v>
      </c>
      <c r="J231" s="1141" t="s">
        <v>1279</v>
      </c>
      <c r="K231" s="1166" t="s">
        <v>316</v>
      </c>
      <c r="L231" s="1185">
        <f t="shared" si="11"/>
        <v>2.14</v>
      </c>
      <c r="M231" s="1181"/>
      <c r="N231" s="1185">
        <v>2.08</v>
      </c>
      <c r="O231" s="1181"/>
      <c r="P231" s="1181"/>
      <c r="Q231" s="1181"/>
      <c r="R231" s="1181"/>
      <c r="S231" s="1181"/>
      <c r="T231" s="1181"/>
      <c r="U231" s="1181"/>
      <c r="V231" s="1181"/>
      <c r="W231" s="1181"/>
      <c r="X231" s="1181"/>
      <c r="Y231" s="1181">
        <v>0.06</v>
      </c>
    </row>
    <row r="232" spans="1:25" ht="15">
      <c r="A232" s="1153">
        <v>7</v>
      </c>
      <c r="B232" s="1142">
        <v>29</v>
      </c>
      <c r="C232" s="1142">
        <v>3.1</v>
      </c>
      <c r="D232" s="1142">
        <v>0.7</v>
      </c>
      <c r="E232" s="1151" t="s">
        <v>291</v>
      </c>
      <c r="F232" s="1154" t="s">
        <v>304</v>
      </c>
      <c r="G232" s="1145" t="s">
        <v>1041</v>
      </c>
      <c r="H232" s="1166" t="s">
        <v>44</v>
      </c>
      <c r="I232" s="1141" t="s">
        <v>1279</v>
      </c>
      <c r="J232" s="1141" t="s">
        <v>1279</v>
      </c>
      <c r="K232" s="1166" t="s">
        <v>305</v>
      </c>
      <c r="L232" s="1185">
        <f t="shared" si="11"/>
        <v>2.33</v>
      </c>
      <c r="M232" s="1181"/>
      <c r="N232" s="1185"/>
      <c r="O232" s="1181">
        <v>2.33</v>
      </c>
      <c r="P232" s="1181"/>
      <c r="Q232" s="1181"/>
      <c r="R232" s="1181"/>
      <c r="S232" s="1181"/>
      <c r="T232" s="1181"/>
      <c r="U232" s="1181"/>
      <c r="V232" s="1181"/>
      <c r="W232" s="1181"/>
      <c r="X232" s="1181"/>
      <c r="Y232" s="1181"/>
    </row>
    <row r="233" spans="1:25" ht="18" thickBot="1">
      <c r="A233" s="2530" t="s">
        <v>204</v>
      </c>
      <c r="B233" s="2531"/>
      <c r="C233" s="2532"/>
      <c r="D233" s="1208">
        <f>SUM(D226:D232)</f>
        <v>5</v>
      </c>
      <c r="E233" s="1209"/>
      <c r="F233" s="1209"/>
      <c r="G233" s="1210"/>
      <c r="H233" s="1209"/>
      <c r="I233" s="1209"/>
      <c r="J233" s="1209"/>
      <c r="K233" s="1209"/>
      <c r="L233" s="1211">
        <f aca="true" t="shared" si="12" ref="L233:Y233">SUM(L226:L232)</f>
        <v>20.17</v>
      </c>
      <c r="M233" s="1211">
        <f t="shared" si="12"/>
        <v>0</v>
      </c>
      <c r="N233" s="1211">
        <f t="shared" si="12"/>
        <v>13.75</v>
      </c>
      <c r="O233" s="1211">
        <f t="shared" si="12"/>
        <v>2.33</v>
      </c>
      <c r="P233" s="1211">
        <f t="shared" si="12"/>
        <v>0</v>
      </c>
      <c r="Q233" s="1211">
        <f t="shared" si="12"/>
        <v>3.7</v>
      </c>
      <c r="R233" s="1211">
        <f t="shared" si="12"/>
        <v>0</v>
      </c>
      <c r="S233" s="1211">
        <f t="shared" si="12"/>
        <v>0</v>
      </c>
      <c r="T233" s="1211">
        <f t="shared" si="12"/>
        <v>0</v>
      </c>
      <c r="U233" s="1211">
        <f t="shared" si="12"/>
        <v>0</v>
      </c>
      <c r="V233" s="1211">
        <f t="shared" si="12"/>
        <v>0</v>
      </c>
      <c r="W233" s="1211">
        <f t="shared" si="12"/>
        <v>0.06</v>
      </c>
      <c r="X233" s="1211">
        <f t="shared" si="12"/>
        <v>0.05</v>
      </c>
      <c r="Y233" s="1211">
        <f t="shared" si="12"/>
        <v>0.28</v>
      </c>
    </row>
    <row r="234" spans="1:22" ht="18">
      <c r="A234" s="289" t="s">
        <v>634</v>
      </c>
      <c r="B234" s="289"/>
      <c r="C234" s="289"/>
      <c r="D234" s="289"/>
      <c r="E234" s="254"/>
      <c r="F234" s="268"/>
      <c r="G234" s="269"/>
      <c r="H234" s="253"/>
      <c r="I234" s="269"/>
      <c r="J234" s="269"/>
      <c r="K234" s="268"/>
      <c r="L234" s="281"/>
      <c r="M234" s="281"/>
      <c r="N234" s="281"/>
      <c r="O234" s="281"/>
      <c r="P234" s="281"/>
      <c r="Q234" s="281"/>
      <c r="R234" s="281"/>
      <c r="S234" s="281"/>
      <c r="T234" s="281"/>
      <c r="U234" s="281"/>
      <c r="V234" s="287"/>
    </row>
    <row r="235" spans="1:22" ht="18">
      <c r="A235" s="268"/>
      <c r="B235" s="268"/>
      <c r="C235" s="268"/>
      <c r="D235" s="282"/>
      <c r="E235" s="275"/>
      <c r="F235" s="248"/>
      <c r="G235" s="245"/>
      <c r="H235" s="253"/>
      <c r="I235" s="269"/>
      <c r="J235" s="269"/>
      <c r="K235" s="268"/>
      <c r="L235" s="281"/>
      <c r="M235" s="281"/>
      <c r="N235" s="281"/>
      <c r="O235" s="281"/>
      <c r="P235" s="281"/>
      <c r="Q235" s="281"/>
      <c r="R235" s="281"/>
      <c r="S235" s="281"/>
      <c r="T235" s="281"/>
      <c r="U235" s="281"/>
      <c r="V235" s="287"/>
    </row>
    <row r="236" spans="1:22" ht="18">
      <c r="A236" s="2543" t="s">
        <v>249</v>
      </c>
      <c r="B236" s="2543"/>
      <c r="C236" s="2543"/>
      <c r="D236" s="282"/>
      <c r="E236" s="268"/>
      <c r="F236" s="268"/>
      <c r="G236" s="269"/>
      <c r="H236" s="253"/>
      <c r="I236" s="269"/>
      <c r="J236" s="269"/>
      <c r="K236" s="268"/>
      <c r="L236" s="281"/>
      <c r="M236" s="281"/>
      <c r="N236" s="281"/>
      <c r="O236" s="281"/>
      <c r="P236" s="281"/>
      <c r="Q236" s="281"/>
      <c r="R236" s="281"/>
      <c r="S236" s="281"/>
      <c r="T236" s="281"/>
      <c r="U236" s="281"/>
      <c r="V236" s="287"/>
    </row>
    <row r="237" spans="1:22" ht="18" thickBot="1">
      <c r="A237" s="2550" t="s">
        <v>204</v>
      </c>
      <c r="B237" s="2550"/>
      <c r="C237" s="2550"/>
      <c r="D237" s="283">
        <f>D233+D236</f>
        <v>5</v>
      </c>
      <c r="E237" s="274"/>
      <c r="F237" s="274"/>
      <c r="G237" s="273"/>
      <c r="H237" s="270"/>
      <c r="I237" s="273"/>
      <c r="J237" s="273"/>
      <c r="K237" s="274"/>
      <c r="L237" s="284"/>
      <c r="M237" s="284"/>
      <c r="N237" s="284"/>
      <c r="O237" s="284"/>
      <c r="P237" s="284"/>
      <c r="Q237" s="284"/>
      <c r="R237" s="284"/>
      <c r="S237" s="284"/>
      <c r="T237" s="284"/>
      <c r="U237" s="284"/>
      <c r="V237" s="288"/>
    </row>
    <row r="238" spans="1:25" ht="18" customHeight="1" thickBot="1">
      <c r="A238" s="2557" t="s">
        <v>1309</v>
      </c>
      <c r="B238" s="2558"/>
      <c r="C238" s="2558"/>
      <c r="D238" s="2558"/>
      <c r="E238" s="2558"/>
      <c r="F238" s="2558"/>
      <c r="G238" s="2558"/>
      <c r="H238" s="2558"/>
      <c r="I238" s="2558"/>
      <c r="J238" s="2558"/>
      <c r="K238" s="2558"/>
      <c r="L238" s="2558"/>
      <c r="M238" s="2558"/>
      <c r="N238" s="2558"/>
      <c r="O238" s="2558"/>
      <c r="P238" s="2558"/>
      <c r="Q238" s="2558"/>
      <c r="R238" s="2558"/>
      <c r="S238" s="2558"/>
      <c r="T238" s="2558"/>
      <c r="U238" s="2558"/>
      <c r="V238" s="2558"/>
      <c r="W238" s="2558"/>
      <c r="X238" s="2558"/>
      <c r="Y238" s="2559"/>
    </row>
    <row r="239" spans="1:25" ht="15">
      <c r="A239" s="1141">
        <v>1</v>
      </c>
      <c r="B239" s="1142">
        <v>8</v>
      </c>
      <c r="C239" s="1142">
        <v>8.1</v>
      </c>
      <c r="D239" s="1142">
        <v>1</v>
      </c>
      <c r="E239" s="1143" t="s">
        <v>260</v>
      </c>
      <c r="F239" s="1144" t="s">
        <v>292</v>
      </c>
      <c r="G239" s="1145" t="s">
        <v>1041</v>
      </c>
      <c r="H239" s="1150" t="s">
        <v>1310</v>
      </c>
      <c r="I239" s="1144" t="s">
        <v>850</v>
      </c>
      <c r="J239" s="1141" t="s">
        <v>1279</v>
      </c>
      <c r="K239" s="1143" t="s">
        <v>738</v>
      </c>
      <c r="L239" s="1178">
        <f>M239+N239+O239+P239+Q239+R239+S239+T239+U239+V239+W239+X239+Y239</f>
        <v>7.259999999999999</v>
      </c>
      <c r="M239" s="1147">
        <v>4.8</v>
      </c>
      <c r="N239" s="1147">
        <v>1.14</v>
      </c>
      <c r="O239" s="1147"/>
      <c r="P239" s="1147">
        <v>1.14</v>
      </c>
      <c r="Q239" s="1147"/>
      <c r="R239" s="1178"/>
      <c r="S239" s="1178"/>
      <c r="T239" s="1178"/>
      <c r="U239" s="1178"/>
      <c r="V239" s="1178">
        <v>0.18</v>
      </c>
      <c r="W239" s="1178"/>
      <c r="X239" s="1178"/>
      <c r="Y239" s="1178"/>
    </row>
    <row r="240" spans="1:25" ht="15">
      <c r="A240" s="1141">
        <v>2</v>
      </c>
      <c r="B240" s="1142">
        <v>12</v>
      </c>
      <c r="C240" s="1142">
        <v>24.2</v>
      </c>
      <c r="D240" s="1142">
        <v>0.8</v>
      </c>
      <c r="E240" s="1143" t="s">
        <v>260</v>
      </c>
      <c r="F240" s="1144" t="s">
        <v>292</v>
      </c>
      <c r="G240" s="1145" t="s">
        <v>1041</v>
      </c>
      <c r="H240" s="1150" t="s">
        <v>1280</v>
      </c>
      <c r="I240" s="1144" t="s">
        <v>850</v>
      </c>
      <c r="J240" s="1141" t="s">
        <v>1279</v>
      </c>
      <c r="K240" s="1152" t="s">
        <v>831</v>
      </c>
      <c r="L240" s="1178">
        <f>M240+N240+O240+P240+Q240+R240+S240+T240+U240+V240+W240+X240+Y240</f>
        <v>5.830000000000001</v>
      </c>
      <c r="M240" s="1178">
        <v>4.48</v>
      </c>
      <c r="N240" s="1178">
        <v>1.2</v>
      </c>
      <c r="O240" s="1178"/>
      <c r="P240" s="1178"/>
      <c r="Q240" s="1178"/>
      <c r="R240" s="1178"/>
      <c r="S240" s="1178"/>
      <c r="T240" s="1178"/>
      <c r="U240" s="1178"/>
      <c r="V240" s="1178">
        <v>0.15</v>
      </c>
      <c r="W240" s="1178"/>
      <c r="X240" s="1178"/>
      <c r="Y240" s="1178"/>
    </row>
    <row r="241" spans="1:25" ht="15">
      <c r="A241" s="1141">
        <v>3</v>
      </c>
      <c r="B241" s="1142">
        <v>13</v>
      </c>
      <c r="C241" s="1142">
        <v>35.7</v>
      </c>
      <c r="D241" s="1142">
        <v>0.8</v>
      </c>
      <c r="E241" s="1143" t="s">
        <v>260</v>
      </c>
      <c r="F241" s="1144" t="s">
        <v>299</v>
      </c>
      <c r="G241" s="1145" t="s">
        <v>1041</v>
      </c>
      <c r="H241" s="1150" t="s">
        <v>1287</v>
      </c>
      <c r="I241" s="1144" t="s">
        <v>850</v>
      </c>
      <c r="J241" s="1141" t="s">
        <v>1279</v>
      </c>
      <c r="K241" s="1147" t="s">
        <v>1301</v>
      </c>
      <c r="L241" s="1178">
        <f>M241+N241+O241+P241+Q241+R241+S241+T241+U241+V241+W241+X241+Y241</f>
        <v>6.03</v>
      </c>
      <c r="M241" s="1178">
        <v>5.12</v>
      </c>
      <c r="N241" s="1178"/>
      <c r="O241" s="1178"/>
      <c r="P241" s="1178"/>
      <c r="Q241" s="1178"/>
      <c r="R241" s="1178"/>
      <c r="S241" s="1178">
        <v>0.91</v>
      </c>
      <c r="T241" s="1178"/>
      <c r="U241" s="1178"/>
      <c r="V241" s="1178"/>
      <c r="W241" s="1178"/>
      <c r="X241" s="1178"/>
      <c r="Y241" s="1178"/>
    </row>
    <row r="242" spans="1:25" ht="17.25">
      <c r="A242" s="2560" t="s">
        <v>249</v>
      </c>
      <c r="B242" s="2561"/>
      <c r="C242" s="2562"/>
      <c r="D242" s="1198">
        <f>SUM(D239:D241)</f>
        <v>2.6</v>
      </c>
      <c r="E242" s="1197"/>
      <c r="F242" s="1197"/>
      <c r="G242" s="756"/>
      <c r="H242" s="1197"/>
      <c r="I242" s="1197"/>
      <c r="J242" s="1197"/>
      <c r="K242" s="1197"/>
      <c r="L242" s="1194">
        <f aca="true" t="shared" si="13" ref="L242:Y242">SUM(L239:L241)</f>
        <v>19.12</v>
      </c>
      <c r="M242" s="1194">
        <f t="shared" si="13"/>
        <v>14.400000000000002</v>
      </c>
      <c r="N242" s="1194">
        <f t="shared" si="13"/>
        <v>2.34</v>
      </c>
      <c r="O242" s="1194">
        <f t="shared" si="13"/>
        <v>0</v>
      </c>
      <c r="P242" s="1194">
        <f t="shared" si="13"/>
        <v>1.14</v>
      </c>
      <c r="Q242" s="1194">
        <f t="shared" si="13"/>
        <v>0</v>
      </c>
      <c r="R242" s="1194">
        <f t="shared" si="13"/>
        <v>0</v>
      </c>
      <c r="S242" s="1194">
        <f t="shared" si="13"/>
        <v>0.91</v>
      </c>
      <c r="T242" s="1194">
        <f t="shared" si="13"/>
        <v>0</v>
      </c>
      <c r="U242" s="1194">
        <f t="shared" si="13"/>
        <v>0</v>
      </c>
      <c r="V242" s="1194">
        <f t="shared" si="13"/>
        <v>0.32999999999999996</v>
      </c>
      <c r="W242" s="1194">
        <f t="shared" si="13"/>
        <v>0</v>
      </c>
      <c r="X242" s="1194">
        <f t="shared" si="13"/>
        <v>0</v>
      </c>
      <c r="Y242" s="1194">
        <f t="shared" si="13"/>
        <v>0</v>
      </c>
    </row>
    <row r="243" spans="1:25" ht="15">
      <c r="A243" s="1141" t="s">
        <v>634</v>
      </c>
      <c r="B243" s="1141"/>
      <c r="C243" s="1141"/>
      <c r="D243" s="1141"/>
      <c r="E243" s="1141"/>
      <c r="F243" s="1181"/>
      <c r="G243" s="1145"/>
      <c r="H243" s="1181"/>
      <c r="I243" s="1181"/>
      <c r="J243" s="1181"/>
      <c r="K243" s="1181"/>
      <c r="L243" s="1185"/>
      <c r="M243" s="1185"/>
      <c r="N243" s="1185"/>
      <c r="O243" s="1185"/>
      <c r="P243" s="1185"/>
      <c r="Q243" s="1185"/>
      <c r="R243" s="1185"/>
      <c r="S243" s="1185"/>
      <c r="T243" s="1185"/>
      <c r="U243" s="1190"/>
      <c r="V243" s="1190"/>
      <c r="W243" s="1190"/>
      <c r="X243" s="1190"/>
      <c r="Y243" s="1153"/>
    </row>
    <row r="244" spans="1:25" ht="15">
      <c r="A244" s="1153">
        <v>1</v>
      </c>
      <c r="B244" s="1142">
        <v>42</v>
      </c>
      <c r="C244" s="1142">
        <v>5.2</v>
      </c>
      <c r="D244" s="1142">
        <v>0.5</v>
      </c>
      <c r="E244" s="1143" t="s">
        <v>260</v>
      </c>
      <c r="F244" s="1145" t="s">
        <v>292</v>
      </c>
      <c r="G244" s="1145" t="s">
        <v>814</v>
      </c>
      <c r="H244" s="1153"/>
      <c r="I244" s="1153"/>
      <c r="J244" s="1153"/>
      <c r="K244" s="1153"/>
      <c r="L244" s="1153"/>
      <c r="M244" s="1153"/>
      <c r="N244" s="1153"/>
      <c r="O244" s="1153"/>
      <c r="P244" s="1153"/>
      <c r="Q244" s="1153"/>
      <c r="R244" s="1153"/>
      <c r="S244" s="1153"/>
      <c r="T244" s="1153"/>
      <c r="U244" s="1153"/>
      <c r="V244" s="1153"/>
      <c r="W244" s="1153"/>
      <c r="X244" s="1153"/>
      <c r="Y244" s="1153"/>
    </row>
    <row r="245" spans="1:25" ht="17.25">
      <c r="A245" s="2560" t="s">
        <v>249</v>
      </c>
      <c r="B245" s="2561"/>
      <c r="C245" s="2562"/>
      <c r="D245" s="1200">
        <f>SUM(D244:D244)</f>
        <v>0.5</v>
      </c>
      <c r="E245" s="1196"/>
      <c r="F245" s="1196"/>
      <c r="G245" s="755"/>
      <c r="H245" s="1196"/>
      <c r="I245" s="1196"/>
      <c r="J245" s="1196"/>
      <c r="K245" s="1196"/>
      <c r="L245" s="1193"/>
      <c r="M245" s="1193"/>
      <c r="N245" s="1193"/>
      <c r="O245" s="1193"/>
      <c r="P245" s="1193"/>
      <c r="Q245" s="1193"/>
      <c r="R245" s="1193"/>
      <c r="S245" s="1193"/>
      <c r="T245" s="1193"/>
      <c r="U245" s="1193"/>
      <c r="V245" s="1193"/>
      <c r="W245" s="1193"/>
      <c r="X245" s="1193"/>
      <c r="Y245" s="764"/>
    </row>
    <row r="246" spans="1:25" ht="18" thickBot="1">
      <c r="A246" s="2513" t="s">
        <v>204</v>
      </c>
      <c r="B246" s="2513"/>
      <c r="C246" s="2513"/>
      <c r="D246" s="282">
        <f>D245+D242</f>
        <v>3.1</v>
      </c>
      <c r="E246" s="268"/>
      <c r="F246" s="268"/>
      <c r="G246" s="269"/>
      <c r="H246" s="253"/>
      <c r="I246" s="269"/>
      <c r="J246" s="269"/>
      <c r="K246" s="268"/>
      <c r="L246" s="281"/>
      <c r="M246" s="281"/>
      <c r="N246" s="281"/>
      <c r="O246" s="281"/>
      <c r="P246" s="281"/>
      <c r="Q246" s="281"/>
      <c r="R246" s="281"/>
      <c r="S246" s="281"/>
      <c r="T246" s="281"/>
      <c r="U246" s="281"/>
      <c r="V246" s="287"/>
      <c r="W246" s="36"/>
      <c r="X246" s="36"/>
      <c r="Y246" s="36"/>
    </row>
    <row r="247" spans="1:22" ht="18" thickBot="1">
      <c r="A247" s="2526" t="s">
        <v>650</v>
      </c>
      <c r="B247" s="2527"/>
      <c r="C247" s="2527"/>
      <c r="D247" s="2527"/>
      <c r="E247" s="2527"/>
      <c r="F247" s="2527"/>
      <c r="G247" s="2527"/>
      <c r="H247" s="2527"/>
      <c r="I247" s="2527"/>
      <c r="J247" s="2527"/>
      <c r="K247" s="2527"/>
      <c r="L247" s="2527"/>
      <c r="M247" s="2527"/>
      <c r="N247" s="2527"/>
      <c r="O247" s="2527"/>
      <c r="P247" s="2527"/>
      <c r="Q247" s="2527"/>
      <c r="R247" s="2527"/>
      <c r="S247" s="2527"/>
      <c r="T247" s="2527"/>
      <c r="U247" s="2527"/>
      <c r="V247" s="2534"/>
    </row>
    <row r="248" spans="1:25" ht="15">
      <c r="A248" s="1181">
        <v>1</v>
      </c>
      <c r="B248" s="1142">
        <v>42</v>
      </c>
      <c r="C248" s="1142">
        <v>17.1</v>
      </c>
      <c r="D248" s="1142">
        <v>0.8</v>
      </c>
      <c r="E248" s="1154" t="s">
        <v>182</v>
      </c>
      <c r="F248" s="1144" t="s">
        <v>292</v>
      </c>
      <c r="G248" s="1145" t="s">
        <v>1041</v>
      </c>
      <c r="H248" s="1166" t="s">
        <v>648</v>
      </c>
      <c r="I248" s="1141" t="s">
        <v>1279</v>
      </c>
      <c r="J248" s="1141" t="s">
        <v>1279</v>
      </c>
      <c r="K248" s="1152" t="s">
        <v>649</v>
      </c>
      <c r="L248" s="1185">
        <f>M248+N248+O248+P248+Q248+R248+S248+T248+U248+V248+W248+X248+Y248</f>
        <v>2.96</v>
      </c>
      <c r="M248" s="1185"/>
      <c r="N248" s="1185"/>
      <c r="O248" s="1181"/>
      <c r="P248" s="1181"/>
      <c r="Q248" s="1181">
        <v>2.96</v>
      </c>
      <c r="R248" s="1181"/>
      <c r="S248" s="1181"/>
      <c r="T248" s="1181"/>
      <c r="U248" s="1181"/>
      <c r="V248" s="1149"/>
      <c r="W248" s="1149"/>
      <c r="X248" s="1149"/>
      <c r="Y248" s="1178"/>
    </row>
    <row r="249" spans="1:25" ht="15">
      <c r="A249" s="1176">
        <v>2</v>
      </c>
      <c r="B249" s="1142">
        <v>45</v>
      </c>
      <c r="C249" s="1142">
        <v>20.1</v>
      </c>
      <c r="D249" s="1142">
        <v>1</v>
      </c>
      <c r="E249" s="1154" t="s">
        <v>313</v>
      </c>
      <c r="F249" s="1144" t="s">
        <v>292</v>
      </c>
      <c r="G249" s="1145" t="s">
        <v>1041</v>
      </c>
      <c r="H249" s="1166" t="s">
        <v>633</v>
      </c>
      <c r="I249" s="1141" t="s">
        <v>1279</v>
      </c>
      <c r="J249" s="1141" t="s">
        <v>1279</v>
      </c>
      <c r="K249" s="1152" t="s">
        <v>316</v>
      </c>
      <c r="L249" s="1185">
        <f>M249+N249+O249+P249+Q249+R249+S249+T249+U249+V249+W249+X249+Y249</f>
        <v>4.33</v>
      </c>
      <c r="M249" s="1185"/>
      <c r="N249" s="1185">
        <v>4.17</v>
      </c>
      <c r="O249" s="1181"/>
      <c r="P249" s="1181"/>
      <c r="Q249" s="1181"/>
      <c r="R249" s="1181"/>
      <c r="S249" s="1181"/>
      <c r="T249" s="1181"/>
      <c r="U249" s="1178">
        <v>0.04</v>
      </c>
      <c r="V249" s="1149"/>
      <c r="W249" s="1149"/>
      <c r="X249" s="1149"/>
      <c r="Y249" s="1178">
        <v>0.12</v>
      </c>
    </row>
    <row r="250" spans="1:25" ht="15">
      <c r="A250" s="1181">
        <v>3</v>
      </c>
      <c r="B250" s="1142">
        <v>51</v>
      </c>
      <c r="C250" s="1142">
        <v>3.1</v>
      </c>
      <c r="D250" s="1142">
        <v>1</v>
      </c>
      <c r="E250" s="1154" t="s">
        <v>313</v>
      </c>
      <c r="F250" s="1144" t="s">
        <v>292</v>
      </c>
      <c r="G250" s="1145" t="s">
        <v>1041</v>
      </c>
      <c r="H250" s="1166" t="s">
        <v>633</v>
      </c>
      <c r="I250" s="1141" t="s">
        <v>1279</v>
      </c>
      <c r="J250" s="1141" t="s">
        <v>1279</v>
      </c>
      <c r="K250" s="1152" t="s">
        <v>316</v>
      </c>
      <c r="L250" s="1185">
        <f>M250+N250+O250+P250+Q250+R250+S250+T250+U250+V250+W250+X250+Y250</f>
        <v>4.33</v>
      </c>
      <c r="M250" s="1185"/>
      <c r="N250" s="1181">
        <v>4.17</v>
      </c>
      <c r="O250" s="1181"/>
      <c r="P250" s="1181"/>
      <c r="Q250" s="1181"/>
      <c r="R250" s="1181"/>
      <c r="S250" s="1181"/>
      <c r="T250" s="1181"/>
      <c r="U250" s="1178">
        <v>0.04</v>
      </c>
      <c r="V250" s="1149"/>
      <c r="W250" s="1149"/>
      <c r="X250" s="1149"/>
      <c r="Y250" s="1178">
        <v>0.12</v>
      </c>
    </row>
    <row r="251" spans="1:25" ht="15">
      <c r="A251" s="1176">
        <v>4</v>
      </c>
      <c r="B251" s="1142">
        <v>61</v>
      </c>
      <c r="C251" s="1142">
        <v>6.1</v>
      </c>
      <c r="D251" s="1142">
        <v>0.7</v>
      </c>
      <c r="E251" s="1154" t="s">
        <v>313</v>
      </c>
      <c r="F251" s="1144" t="s">
        <v>177</v>
      </c>
      <c r="G251" s="1145" t="s">
        <v>1041</v>
      </c>
      <c r="H251" s="1166" t="s">
        <v>633</v>
      </c>
      <c r="I251" s="1141" t="s">
        <v>1279</v>
      </c>
      <c r="J251" s="1141" t="s">
        <v>1279</v>
      </c>
      <c r="K251" s="1152" t="s">
        <v>316</v>
      </c>
      <c r="L251" s="1185">
        <f>M251+N251+O251+P251+Q251+R251+S251+T251+U251+V251+W251+X251+Y251</f>
        <v>3.0399999999999996</v>
      </c>
      <c r="M251" s="1185"/>
      <c r="N251" s="1185">
        <v>2.92</v>
      </c>
      <c r="O251" s="1181"/>
      <c r="P251" s="1181"/>
      <c r="Q251" s="1181"/>
      <c r="R251" s="1181"/>
      <c r="S251" s="1181"/>
      <c r="T251" s="1181"/>
      <c r="U251" s="1181">
        <v>0.03</v>
      </c>
      <c r="V251" s="1149"/>
      <c r="W251" s="1149"/>
      <c r="X251" s="1149"/>
      <c r="Y251" s="1178">
        <v>0.09</v>
      </c>
    </row>
    <row r="252" spans="1:25" ht="15">
      <c r="A252" s="1181">
        <v>5</v>
      </c>
      <c r="B252" s="1142">
        <v>63</v>
      </c>
      <c r="C252" s="1142">
        <v>11.2</v>
      </c>
      <c r="D252" s="1142">
        <v>1</v>
      </c>
      <c r="E252" s="1154" t="s">
        <v>182</v>
      </c>
      <c r="F252" s="1144" t="s">
        <v>177</v>
      </c>
      <c r="G252" s="1145" t="s">
        <v>1041</v>
      </c>
      <c r="H252" s="1166" t="s">
        <v>648</v>
      </c>
      <c r="I252" s="1141" t="s">
        <v>1279</v>
      </c>
      <c r="J252" s="1141" t="s">
        <v>1279</v>
      </c>
      <c r="K252" s="1152" t="s">
        <v>649</v>
      </c>
      <c r="L252" s="1185">
        <f>M252+N252+O252+P252+Q252+R252+S252+T252+U252+V252+W252+X252+Y252</f>
        <v>3.7</v>
      </c>
      <c r="M252" s="1190"/>
      <c r="N252" s="1176"/>
      <c r="O252" s="1181"/>
      <c r="P252" s="1181"/>
      <c r="Q252" s="1181">
        <v>3.7</v>
      </c>
      <c r="R252" s="1181"/>
      <c r="S252" s="1181"/>
      <c r="T252" s="1181"/>
      <c r="U252" s="1181"/>
      <c r="V252" s="1149"/>
      <c r="W252" s="1149"/>
      <c r="X252" s="1149"/>
      <c r="Y252" s="1178"/>
    </row>
    <row r="253" spans="1:25" ht="15">
      <c r="A253" s="1176">
        <v>6</v>
      </c>
      <c r="B253" s="1142">
        <v>69</v>
      </c>
      <c r="C253" s="1142">
        <v>7</v>
      </c>
      <c r="D253" s="1142">
        <v>0.8</v>
      </c>
      <c r="E253" s="1154" t="s">
        <v>291</v>
      </c>
      <c r="F253" s="1145" t="s">
        <v>304</v>
      </c>
      <c r="G253" s="1145" t="s">
        <v>1041</v>
      </c>
      <c r="H253" s="1144" t="s">
        <v>44</v>
      </c>
      <c r="I253" s="1141" t="s">
        <v>1279</v>
      </c>
      <c r="J253" s="1141" t="s">
        <v>1279</v>
      </c>
      <c r="K253" s="1152" t="s">
        <v>305</v>
      </c>
      <c r="L253" s="1185">
        <f>+M253+N253+O253+P253+Q253+R253+S253+T253+U253+V253+W253+X253+Y253</f>
        <v>2.67</v>
      </c>
      <c r="M253" s="1178"/>
      <c r="N253" s="1149"/>
      <c r="O253" s="1149">
        <v>2.67</v>
      </c>
      <c r="P253" s="1149"/>
      <c r="Q253" s="1149"/>
      <c r="R253" s="1149"/>
      <c r="S253" s="1149"/>
      <c r="T253" s="1149"/>
      <c r="U253" s="1149"/>
      <c r="V253" s="1149"/>
      <c r="W253" s="1149"/>
      <c r="X253" s="1149"/>
      <c r="Y253" s="1178"/>
    </row>
    <row r="254" spans="1:25" ht="15">
      <c r="A254" s="1181">
        <v>7</v>
      </c>
      <c r="B254" s="1142">
        <v>69</v>
      </c>
      <c r="C254" s="1142">
        <v>16.2</v>
      </c>
      <c r="D254" s="1142">
        <v>1</v>
      </c>
      <c r="E254" s="1154" t="s">
        <v>313</v>
      </c>
      <c r="F254" s="1145" t="s">
        <v>292</v>
      </c>
      <c r="G254" s="1145" t="s">
        <v>1041</v>
      </c>
      <c r="H254" s="1144" t="s">
        <v>633</v>
      </c>
      <c r="I254" s="1141" t="s">
        <v>1279</v>
      </c>
      <c r="J254" s="1141" t="s">
        <v>1279</v>
      </c>
      <c r="K254" s="1152" t="s">
        <v>316</v>
      </c>
      <c r="L254" s="1185">
        <f>+M254+N254+O254+P254+Q254+R254+S254+T254+U254+V254+W254+X254+Y254</f>
        <v>4.29</v>
      </c>
      <c r="M254" s="1178"/>
      <c r="N254" s="1149">
        <v>4.17</v>
      </c>
      <c r="O254" s="1149"/>
      <c r="P254" s="1149"/>
      <c r="Q254" s="1149"/>
      <c r="R254" s="1149"/>
      <c r="S254" s="1149"/>
      <c r="T254" s="1149"/>
      <c r="U254" s="1149"/>
      <c r="V254" s="1149"/>
      <c r="W254" s="1149"/>
      <c r="X254" s="1149"/>
      <c r="Y254" s="1178">
        <v>0.12</v>
      </c>
    </row>
    <row r="255" spans="1:25" ht="15">
      <c r="A255" s="1176">
        <v>8</v>
      </c>
      <c r="B255" s="1142">
        <v>72</v>
      </c>
      <c r="C255" s="1142">
        <v>2.3</v>
      </c>
      <c r="D255" s="1142">
        <v>0.9</v>
      </c>
      <c r="E255" s="1154" t="s">
        <v>313</v>
      </c>
      <c r="F255" s="1145" t="s">
        <v>177</v>
      </c>
      <c r="G255" s="1145" t="s">
        <v>1041</v>
      </c>
      <c r="H255" s="1144" t="s">
        <v>633</v>
      </c>
      <c r="I255" s="1141" t="s">
        <v>1279</v>
      </c>
      <c r="J255" s="1141" t="s">
        <v>1279</v>
      </c>
      <c r="K255" s="1152" t="s">
        <v>316</v>
      </c>
      <c r="L255" s="1185">
        <f>+M255+N255+O255+P255+Q255+R255+S255+T255+U255+V255+W255+X255+Y255</f>
        <v>3.86</v>
      </c>
      <c r="M255" s="1178"/>
      <c r="N255" s="1149">
        <v>3.75</v>
      </c>
      <c r="O255" s="1149"/>
      <c r="P255" s="1149"/>
      <c r="Q255" s="1149"/>
      <c r="R255" s="1149"/>
      <c r="S255" s="1149"/>
      <c r="T255" s="1149"/>
      <c r="U255" s="1149"/>
      <c r="V255" s="1149"/>
      <c r="W255" s="1149"/>
      <c r="X255" s="1149"/>
      <c r="Y255" s="1178">
        <v>0.11</v>
      </c>
    </row>
    <row r="256" spans="1:25" ht="15">
      <c r="A256" s="1181">
        <v>9</v>
      </c>
      <c r="B256" s="1142">
        <v>72</v>
      </c>
      <c r="C256" s="1142">
        <v>5.2</v>
      </c>
      <c r="D256" s="1142">
        <v>1</v>
      </c>
      <c r="E256" s="1154" t="s">
        <v>313</v>
      </c>
      <c r="F256" s="1145" t="s">
        <v>292</v>
      </c>
      <c r="G256" s="1145" t="s">
        <v>1041</v>
      </c>
      <c r="H256" s="1144" t="s">
        <v>633</v>
      </c>
      <c r="I256" s="1141" t="s">
        <v>1279</v>
      </c>
      <c r="J256" s="1141" t="s">
        <v>1279</v>
      </c>
      <c r="K256" s="1152" t="s">
        <v>316</v>
      </c>
      <c r="L256" s="1185">
        <f>+M256+N256+O256+P256+Q256+R256+S256+T256+U256+V256+W256+X256+Y256</f>
        <v>4.36</v>
      </c>
      <c r="M256" s="1178"/>
      <c r="N256" s="1149">
        <v>4.17</v>
      </c>
      <c r="O256" s="1149"/>
      <c r="P256" s="1149">
        <v>0.19</v>
      </c>
      <c r="Q256" s="1149"/>
      <c r="R256" s="1149"/>
      <c r="S256" s="1149"/>
      <c r="T256" s="1149"/>
      <c r="U256" s="1149"/>
      <c r="V256" s="1149"/>
      <c r="W256" s="1149"/>
      <c r="X256" s="1149"/>
      <c r="Y256" s="1178"/>
    </row>
    <row r="257" spans="1:25" ht="17.25">
      <c r="A257" s="2543" t="s">
        <v>249</v>
      </c>
      <c r="B257" s="2543"/>
      <c r="C257" s="2543"/>
      <c r="D257" s="1198">
        <f>D256+D255+D254+D253+D252+D251+D250+D249+D248</f>
        <v>8.200000000000001</v>
      </c>
      <c r="E257" s="275"/>
      <c r="F257" s="275"/>
      <c r="G257" s="245"/>
      <c r="H257" s="275"/>
      <c r="I257" s="275"/>
      <c r="J257" s="275"/>
      <c r="K257" s="275"/>
      <c r="L257" s="761">
        <f>L256+L255+L254+L253+L252+L251+L250+L249+L248</f>
        <v>33.54</v>
      </c>
      <c r="M257" s="761">
        <f aca="true" t="shared" si="14" ref="M257:Y257">M256+M255+M254+M253+M252+M251+M250+M249+M248</f>
        <v>0</v>
      </c>
      <c r="N257" s="761">
        <f t="shared" si="14"/>
        <v>23.35</v>
      </c>
      <c r="O257" s="761">
        <f t="shared" si="14"/>
        <v>2.67</v>
      </c>
      <c r="P257" s="761">
        <f t="shared" si="14"/>
        <v>0.19</v>
      </c>
      <c r="Q257" s="761">
        <f t="shared" si="14"/>
        <v>6.66</v>
      </c>
      <c r="R257" s="761">
        <f t="shared" si="14"/>
        <v>0</v>
      </c>
      <c r="S257" s="761">
        <f t="shared" si="14"/>
        <v>0</v>
      </c>
      <c r="T257" s="761">
        <f t="shared" si="14"/>
        <v>0</v>
      </c>
      <c r="U257" s="761">
        <f t="shared" si="14"/>
        <v>0.11000000000000001</v>
      </c>
      <c r="V257" s="761">
        <f t="shared" si="14"/>
        <v>0</v>
      </c>
      <c r="W257" s="761">
        <f t="shared" si="14"/>
        <v>0</v>
      </c>
      <c r="X257" s="761">
        <f t="shared" si="14"/>
        <v>0</v>
      </c>
      <c r="Y257" s="761">
        <f t="shared" si="14"/>
        <v>0.5599999999999999</v>
      </c>
    </row>
    <row r="258" spans="1:22" ht="18">
      <c r="A258" s="289" t="s">
        <v>634</v>
      </c>
      <c r="B258" s="289"/>
      <c r="C258" s="289"/>
      <c r="D258" s="289"/>
      <c r="E258" s="254"/>
      <c r="F258" s="275"/>
      <c r="G258" s="245"/>
      <c r="H258" s="275"/>
      <c r="I258" s="275"/>
      <c r="J258" s="275"/>
      <c r="K258" s="275"/>
      <c r="L258" s="280"/>
      <c r="M258" s="280"/>
      <c r="N258" s="280"/>
      <c r="O258" s="280"/>
      <c r="P258" s="280"/>
      <c r="Q258" s="280"/>
      <c r="R258" s="280"/>
      <c r="S258" s="280"/>
      <c r="T258" s="281"/>
      <c r="U258" s="281"/>
      <c r="V258" s="252"/>
    </row>
    <row r="259" spans="1:24" ht="17.25">
      <c r="A259" s="1176">
        <v>1</v>
      </c>
      <c r="B259" s="1142">
        <v>63</v>
      </c>
      <c r="C259" s="1142">
        <v>5.2</v>
      </c>
      <c r="D259" s="1142">
        <v>0.8</v>
      </c>
      <c r="E259" s="1154" t="s">
        <v>260</v>
      </c>
      <c r="F259" s="1144" t="s">
        <v>292</v>
      </c>
      <c r="G259" s="1145" t="s">
        <v>1311</v>
      </c>
      <c r="H259" s="1144"/>
      <c r="I259" s="1141"/>
      <c r="J259" s="1152"/>
      <c r="K259" s="1152"/>
      <c r="L259" s="762"/>
      <c r="M259" s="762"/>
      <c r="N259" s="762"/>
      <c r="O259" s="762"/>
      <c r="P259" s="762"/>
      <c r="Q259" s="762"/>
      <c r="R259" s="762"/>
      <c r="S259" s="762"/>
      <c r="T259" s="762"/>
      <c r="U259" s="762"/>
      <c r="V259" s="762"/>
      <c r="W259" s="762"/>
      <c r="X259" s="762"/>
    </row>
    <row r="260" spans="1:25" ht="18">
      <c r="A260" s="2552" t="s">
        <v>249</v>
      </c>
      <c r="B260" s="2552"/>
      <c r="C260" s="2552"/>
      <c r="D260" s="1200">
        <f>D259</f>
        <v>0.8</v>
      </c>
      <c r="E260" s="268"/>
      <c r="F260" s="268"/>
      <c r="G260" s="248"/>
      <c r="H260" s="268"/>
      <c r="I260" s="268"/>
      <c r="J260" s="268"/>
      <c r="K260" s="268"/>
      <c r="L260" s="281"/>
      <c r="M260" s="281"/>
      <c r="N260" s="281"/>
      <c r="O260" s="281"/>
      <c r="P260" s="281"/>
      <c r="Q260" s="281"/>
      <c r="R260" s="281"/>
      <c r="S260" s="281"/>
      <c r="T260" s="281"/>
      <c r="U260" s="281"/>
      <c r="V260" s="252"/>
      <c r="W260" s="1157"/>
      <c r="X260" s="1157"/>
      <c r="Y260" s="1157"/>
    </row>
    <row r="261" spans="1:25" ht="18" thickBot="1">
      <c r="A261" s="2508" t="s">
        <v>204</v>
      </c>
      <c r="B261" s="2508"/>
      <c r="C261" s="2508"/>
      <c r="D261" s="891">
        <f>D260+D257</f>
        <v>9.000000000000002</v>
      </c>
      <c r="E261" s="274"/>
      <c r="F261" s="274"/>
      <c r="G261" s="263"/>
      <c r="H261" s="274"/>
      <c r="I261" s="274"/>
      <c r="J261" s="274"/>
      <c r="K261" s="274"/>
      <c r="L261" s="284"/>
      <c r="M261" s="284"/>
      <c r="N261" s="284"/>
      <c r="O261" s="284"/>
      <c r="P261" s="284"/>
      <c r="Q261" s="284"/>
      <c r="R261" s="284"/>
      <c r="S261" s="284"/>
      <c r="T261" s="284"/>
      <c r="U261" s="284"/>
      <c r="V261" s="266"/>
      <c r="W261" s="1157"/>
      <c r="X261" s="1157"/>
      <c r="Y261" s="1157"/>
    </row>
    <row r="262" spans="1:22" ht="18" thickBot="1">
      <c r="A262" s="2564" t="s">
        <v>651</v>
      </c>
      <c r="B262" s="2565"/>
      <c r="C262" s="2565"/>
      <c r="D262" s="2565"/>
      <c r="E262" s="2565"/>
      <c r="F262" s="2565"/>
      <c r="G262" s="2565"/>
      <c r="H262" s="2565"/>
      <c r="I262" s="2565"/>
      <c r="J262" s="2565"/>
      <c r="K262" s="2565"/>
      <c r="L262" s="2565"/>
      <c r="M262" s="2565"/>
      <c r="N262" s="2565"/>
      <c r="O262" s="2565"/>
      <c r="P262" s="2565"/>
      <c r="Q262" s="2565"/>
      <c r="R262" s="2565"/>
      <c r="S262" s="2565"/>
      <c r="T262" s="2565"/>
      <c r="U262" s="2565"/>
      <c r="V262" s="2566"/>
    </row>
    <row r="263" spans="1:24" ht="18">
      <c r="A263" s="758"/>
      <c r="B263" s="740"/>
      <c r="C263" s="741"/>
      <c r="D263" s="742"/>
      <c r="E263" s="246"/>
      <c r="F263" s="261"/>
      <c r="G263" s="246"/>
      <c r="H263" s="746"/>
      <c r="I263" s="254"/>
      <c r="J263" s="254"/>
      <c r="K263" s="746"/>
      <c r="L263" s="280"/>
      <c r="M263" s="275"/>
      <c r="N263" s="280"/>
      <c r="O263" s="275"/>
      <c r="P263" s="275"/>
      <c r="Q263" s="275"/>
      <c r="R263" s="275"/>
      <c r="S263" s="275"/>
      <c r="T263" s="275"/>
      <c r="U263" s="275"/>
      <c r="V263" s="275"/>
      <c r="W263" s="275"/>
      <c r="X263" s="765"/>
    </row>
    <row r="264" spans="1:22" ht="27.75" thickBot="1">
      <c r="A264" s="2567" t="s">
        <v>249</v>
      </c>
      <c r="B264" s="2567"/>
      <c r="C264" s="2567"/>
      <c r="D264" s="1215"/>
      <c r="E264" s="486"/>
      <c r="F264" s="486"/>
      <c r="G264" s="487"/>
      <c r="H264" s="486"/>
      <c r="I264" s="486" t="s">
        <v>144</v>
      </c>
      <c r="J264" s="486"/>
      <c r="K264" s="486"/>
      <c r="L264" s="488"/>
      <c r="M264" s="488"/>
      <c r="N264" s="488"/>
      <c r="O264" s="488"/>
      <c r="P264" s="488"/>
      <c r="Q264" s="488"/>
      <c r="R264" s="488"/>
      <c r="S264" s="488"/>
      <c r="T264" s="488"/>
      <c r="U264" s="488"/>
      <c r="V264" s="488"/>
    </row>
    <row r="265" spans="1:22" ht="18" thickBot="1">
      <c r="A265" s="2526" t="s">
        <v>652</v>
      </c>
      <c r="B265" s="2527"/>
      <c r="C265" s="2527"/>
      <c r="D265" s="2527"/>
      <c r="E265" s="2527"/>
      <c r="F265" s="2527"/>
      <c r="G265" s="2527"/>
      <c r="H265" s="2527"/>
      <c r="I265" s="2527"/>
      <c r="J265" s="2527"/>
      <c r="K265" s="2527"/>
      <c r="L265" s="2527"/>
      <c r="M265" s="2527"/>
      <c r="N265" s="2527"/>
      <c r="O265" s="2527"/>
      <c r="P265" s="2527"/>
      <c r="Q265" s="2527"/>
      <c r="R265" s="2527"/>
      <c r="S265" s="2527"/>
      <c r="T265" s="2527"/>
      <c r="U265" s="2527"/>
      <c r="V265" s="2534"/>
    </row>
    <row r="266" spans="1:25" ht="15">
      <c r="A266" s="1181">
        <v>1</v>
      </c>
      <c r="B266" s="1142">
        <v>3</v>
      </c>
      <c r="C266" s="1142">
        <v>12.3</v>
      </c>
      <c r="D266" s="1142">
        <v>1</v>
      </c>
      <c r="E266" s="1154" t="s">
        <v>313</v>
      </c>
      <c r="F266" s="1145" t="s">
        <v>292</v>
      </c>
      <c r="G266" s="1145" t="s">
        <v>1041</v>
      </c>
      <c r="H266" s="1144" t="s">
        <v>633</v>
      </c>
      <c r="I266" s="1144" t="s">
        <v>850</v>
      </c>
      <c r="J266" s="1141" t="s">
        <v>1279</v>
      </c>
      <c r="K266" s="1145" t="s">
        <v>316</v>
      </c>
      <c r="L266" s="1185">
        <f>M266+N266+O266+P266+Q266+R266+S266+T266+U266+V266+W266+X266+Y266</f>
        <v>4.29</v>
      </c>
      <c r="M266" s="1178"/>
      <c r="N266" s="1178">
        <v>4.17</v>
      </c>
      <c r="O266" s="1178"/>
      <c r="P266" s="1178"/>
      <c r="Q266" s="1178"/>
      <c r="R266" s="1178"/>
      <c r="S266" s="1178"/>
      <c r="T266" s="1178"/>
      <c r="U266" s="1178"/>
      <c r="V266" s="1178"/>
      <c r="W266" s="1178"/>
      <c r="X266" s="1178"/>
      <c r="Y266" s="1178">
        <v>0.12</v>
      </c>
    </row>
    <row r="267" spans="1:25" ht="15">
      <c r="A267" s="1176">
        <v>2</v>
      </c>
      <c r="B267" s="1142">
        <v>3</v>
      </c>
      <c r="C267" s="1142">
        <v>12.4</v>
      </c>
      <c r="D267" s="1142">
        <v>1</v>
      </c>
      <c r="E267" s="1154" t="s">
        <v>313</v>
      </c>
      <c r="F267" s="1144" t="s">
        <v>292</v>
      </c>
      <c r="G267" s="1145" t="s">
        <v>1041</v>
      </c>
      <c r="H267" s="1144" t="s">
        <v>633</v>
      </c>
      <c r="I267" s="1144" t="s">
        <v>850</v>
      </c>
      <c r="J267" s="1141" t="s">
        <v>1279</v>
      </c>
      <c r="K267" s="1145" t="s">
        <v>316</v>
      </c>
      <c r="L267" s="1185">
        <f>M267+N267+O267+P267+Q267+R267+S267+T267+U267+V267+W267+X267+Y267</f>
        <v>4.29</v>
      </c>
      <c r="M267" s="1184"/>
      <c r="N267" s="1184">
        <v>4.17</v>
      </c>
      <c r="O267" s="1184"/>
      <c r="P267" s="1184"/>
      <c r="Q267" s="1184"/>
      <c r="R267" s="1184"/>
      <c r="S267" s="1184"/>
      <c r="T267" s="1184"/>
      <c r="U267" s="1184"/>
      <c r="V267" s="1184"/>
      <c r="W267" s="1184"/>
      <c r="X267" s="1184"/>
      <c r="Y267" s="1184">
        <v>0.12</v>
      </c>
    </row>
    <row r="268" spans="1:25" ht="15">
      <c r="A268" s="1181">
        <v>3</v>
      </c>
      <c r="B268" s="1142">
        <v>4</v>
      </c>
      <c r="C268" s="1142">
        <v>18.1</v>
      </c>
      <c r="D268" s="1142">
        <v>0.7</v>
      </c>
      <c r="E268" s="1154" t="s">
        <v>313</v>
      </c>
      <c r="F268" s="1144" t="s">
        <v>292</v>
      </c>
      <c r="G268" s="1145" t="s">
        <v>1041</v>
      </c>
      <c r="H268" s="1146" t="s">
        <v>1312</v>
      </c>
      <c r="I268" s="1144" t="s">
        <v>850</v>
      </c>
      <c r="J268" s="1141" t="s">
        <v>1279</v>
      </c>
      <c r="K268" s="1147" t="s">
        <v>1313</v>
      </c>
      <c r="L268" s="1185">
        <f>M268+N268+O268+P268+Q268+R268+S268+T268+U268+V268+W268+X268+Y268</f>
        <v>2.72</v>
      </c>
      <c r="M268" s="1184"/>
      <c r="N268" s="1178">
        <v>2.33</v>
      </c>
      <c r="O268" s="1184"/>
      <c r="P268" s="1184"/>
      <c r="Q268" s="1184"/>
      <c r="R268" s="1184"/>
      <c r="S268" s="1184"/>
      <c r="T268" s="1184"/>
      <c r="U268" s="1184"/>
      <c r="V268" s="1184">
        <v>0.39</v>
      </c>
      <c r="W268" s="1184"/>
      <c r="X268" s="1184"/>
      <c r="Y268" s="1184"/>
    </row>
    <row r="269" spans="1:25" ht="15">
      <c r="A269" s="1176">
        <v>4</v>
      </c>
      <c r="B269" s="1142">
        <v>7</v>
      </c>
      <c r="C269" s="1142">
        <v>1.1</v>
      </c>
      <c r="D269" s="1142">
        <v>1</v>
      </c>
      <c r="E269" s="1154" t="s">
        <v>313</v>
      </c>
      <c r="F269" s="1144" t="s">
        <v>292</v>
      </c>
      <c r="G269" s="1145" t="s">
        <v>1041</v>
      </c>
      <c r="H269" s="1144" t="s">
        <v>633</v>
      </c>
      <c r="I269" s="1144" t="s">
        <v>850</v>
      </c>
      <c r="J269" s="1141" t="s">
        <v>1279</v>
      </c>
      <c r="K269" s="1145" t="s">
        <v>316</v>
      </c>
      <c r="L269" s="1185">
        <f>M269+N269+O269+P269+Q269+R269+S269+T269+U269+V269+W269+X269+Y269</f>
        <v>4.28</v>
      </c>
      <c r="M269" s="1184"/>
      <c r="N269" s="1178">
        <v>4.17</v>
      </c>
      <c r="O269" s="1184"/>
      <c r="P269" s="1184"/>
      <c r="Q269" s="1184"/>
      <c r="R269" s="1184"/>
      <c r="S269" s="1184"/>
      <c r="T269" s="1184"/>
      <c r="U269" s="1184">
        <v>0.07</v>
      </c>
      <c r="V269" s="1184"/>
      <c r="W269" s="1184"/>
      <c r="X269" s="1184">
        <v>0.04</v>
      </c>
      <c r="Y269" s="1184"/>
    </row>
    <row r="270" spans="1:25" ht="15">
      <c r="A270" s="1181">
        <v>5</v>
      </c>
      <c r="B270" s="1142">
        <v>8</v>
      </c>
      <c r="C270" s="1142">
        <v>28.2</v>
      </c>
      <c r="D270" s="1142">
        <v>0.9</v>
      </c>
      <c r="E270" s="1154" t="s">
        <v>313</v>
      </c>
      <c r="F270" s="1144" t="s">
        <v>292</v>
      </c>
      <c r="G270" s="1145" t="s">
        <v>814</v>
      </c>
      <c r="H270" s="1146" t="s">
        <v>1314</v>
      </c>
      <c r="I270" s="1144" t="s">
        <v>850</v>
      </c>
      <c r="J270" s="1141" t="s">
        <v>1279</v>
      </c>
      <c r="K270" s="1212" t="s">
        <v>1315</v>
      </c>
      <c r="L270" s="1185">
        <f>M270+N270+O270+P270+Q270+R270+S270+T270+U270+V270+W270+X270+Y270</f>
        <v>3.07</v>
      </c>
      <c r="M270" s="1184"/>
      <c r="N270" s="1178">
        <v>1.88</v>
      </c>
      <c r="O270" s="1184"/>
      <c r="P270" s="1184"/>
      <c r="Q270" s="1184"/>
      <c r="R270" s="1184"/>
      <c r="S270" s="1184"/>
      <c r="T270" s="1184">
        <v>1.15</v>
      </c>
      <c r="U270" s="1184"/>
      <c r="V270" s="1184"/>
      <c r="W270" s="1184"/>
      <c r="X270" s="1184">
        <v>0.04</v>
      </c>
      <c r="Y270" s="1184"/>
    </row>
    <row r="271" spans="1:25" ht="15">
      <c r="A271" s="1176">
        <v>6</v>
      </c>
      <c r="B271" s="1142">
        <v>15</v>
      </c>
      <c r="C271" s="1142">
        <v>4.2</v>
      </c>
      <c r="D271" s="1142">
        <v>0.9</v>
      </c>
      <c r="E271" s="1154" t="s">
        <v>313</v>
      </c>
      <c r="F271" s="1144" t="s">
        <v>292</v>
      </c>
      <c r="G271" s="1145" t="s">
        <v>814</v>
      </c>
      <c r="H271" s="1144" t="s">
        <v>633</v>
      </c>
      <c r="I271" s="1144" t="s">
        <v>850</v>
      </c>
      <c r="J271" s="1141" t="s">
        <v>1279</v>
      </c>
      <c r="K271" s="1147" t="s">
        <v>316</v>
      </c>
      <c r="L271" s="1185">
        <f aca="true" t="shared" si="15" ref="L271:L278">M271+N271+O271+P271+Q271+R271+S271+T271+U271+V271+W271+X271+Y271</f>
        <v>3.82</v>
      </c>
      <c r="M271" s="1184"/>
      <c r="N271" s="1184">
        <v>3.75</v>
      </c>
      <c r="O271" s="1184"/>
      <c r="P271" s="1184"/>
      <c r="Q271" s="1184"/>
      <c r="R271" s="1184"/>
      <c r="S271" s="1184"/>
      <c r="T271" s="1184"/>
      <c r="U271" s="1184">
        <v>0.07</v>
      </c>
      <c r="V271" s="1184"/>
      <c r="W271" s="1184"/>
      <c r="X271" s="1184"/>
      <c r="Y271" s="1184"/>
    </row>
    <row r="272" spans="1:25" ht="15">
      <c r="A272" s="1181">
        <v>7</v>
      </c>
      <c r="B272" s="1142">
        <v>18</v>
      </c>
      <c r="C272" s="1142">
        <v>1.1</v>
      </c>
      <c r="D272" s="1142">
        <v>0.8</v>
      </c>
      <c r="E272" s="1154" t="s">
        <v>313</v>
      </c>
      <c r="F272" s="1144" t="s">
        <v>292</v>
      </c>
      <c r="G272" s="1145" t="s">
        <v>1041</v>
      </c>
      <c r="H272" s="1144" t="s">
        <v>633</v>
      </c>
      <c r="I272" s="1144" t="s">
        <v>850</v>
      </c>
      <c r="J272" s="1141" t="s">
        <v>1279</v>
      </c>
      <c r="K272" s="1145" t="s">
        <v>316</v>
      </c>
      <c r="L272" s="1185">
        <f t="shared" si="15"/>
        <v>3.39</v>
      </c>
      <c r="M272" s="1184"/>
      <c r="N272" s="1184">
        <v>3.33</v>
      </c>
      <c r="O272" s="1184"/>
      <c r="P272" s="1184"/>
      <c r="Q272" s="1184"/>
      <c r="R272" s="1184"/>
      <c r="S272" s="1184"/>
      <c r="T272" s="1184"/>
      <c r="U272" s="1184">
        <v>0.06</v>
      </c>
      <c r="V272" s="1184"/>
      <c r="W272" s="1184"/>
      <c r="X272" s="1184"/>
      <c r="Y272" s="1184"/>
    </row>
    <row r="273" spans="1:25" ht="15">
      <c r="A273" s="1176">
        <v>8</v>
      </c>
      <c r="B273" s="1142">
        <v>19</v>
      </c>
      <c r="C273" s="1142">
        <v>5.6</v>
      </c>
      <c r="D273" s="1142">
        <v>1</v>
      </c>
      <c r="E273" s="1154" t="s">
        <v>313</v>
      </c>
      <c r="F273" s="1144" t="s">
        <v>292</v>
      </c>
      <c r="G273" s="1145" t="s">
        <v>1041</v>
      </c>
      <c r="H273" s="1144" t="s">
        <v>633</v>
      </c>
      <c r="I273" s="1144" t="s">
        <v>850</v>
      </c>
      <c r="J273" s="1141" t="s">
        <v>1279</v>
      </c>
      <c r="K273" s="1144" t="s">
        <v>316</v>
      </c>
      <c r="L273" s="1185">
        <f t="shared" si="15"/>
        <v>4.33</v>
      </c>
      <c r="M273" s="1184"/>
      <c r="N273" s="1184">
        <v>4.17</v>
      </c>
      <c r="O273" s="1184"/>
      <c r="P273" s="1184"/>
      <c r="Q273" s="1184"/>
      <c r="R273" s="1184"/>
      <c r="S273" s="1184"/>
      <c r="T273" s="1184"/>
      <c r="U273" s="1184"/>
      <c r="V273" s="1184"/>
      <c r="W273" s="1184"/>
      <c r="X273" s="1184">
        <v>0.04</v>
      </c>
      <c r="Y273" s="1184">
        <v>0.12</v>
      </c>
    </row>
    <row r="274" spans="1:25" ht="15">
      <c r="A274" s="1181">
        <v>9</v>
      </c>
      <c r="B274" s="1142">
        <v>19</v>
      </c>
      <c r="C274" s="1142">
        <v>26.1</v>
      </c>
      <c r="D274" s="1142">
        <v>0.8</v>
      </c>
      <c r="E274" s="1154" t="s">
        <v>313</v>
      </c>
      <c r="F274" s="1144" t="s">
        <v>292</v>
      </c>
      <c r="G274" s="1145" t="s">
        <v>1041</v>
      </c>
      <c r="H274" s="1146" t="s">
        <v>1316</v>
      </c>
      <c r="I274" s="1144" t="s">
        <v>850</v>
      </c>
      <c r="J274" s="1141" t="s">
        <v>1279</v>
      </c>
      <c r="K274" s="1152" t="s">
        <v>1317</v>
      </c>
      <c r="L274" s="1185">
        <f t="shared" si="15"/>
        <v>3.2</v>
      </c>
      <c r="M274" s="1184"/>
      <c r="N274" s="1184">
        <v>2.67</v>
      </c>
      <c r="O274" s="1184"/>
      <c r="P274" s="1184"/>
      <c r="Q274" s="1184"/>
      <c r="R274" s="1184"/>
      <c r="S274" s="1184"/>
      <c r="T274" s="1184"/>
      <c r="U274" s="1184">
        <v>0.53</v>
      </c>
      <c r="V274" s="1184"/>
      <c r="W274" s="1184"/>
      <c r="X274" s="1184"/>
      <c r="Y274" s="1184"/>
    </row>
    <row r="275" spans="1:25" ht="15">
      <c r="A275" s="1176">
        <v>10</v>
      </c>
      <c r="B275" s="1142">
        <v>23</v>
      </c>
      <c r="C275" s="1142">
        <v>3.1</v>
      </c>
      <c r="D275" s="1142">
        <v>1</v>
      </c>
      <c r="E275" s="1154" t="s">
        <v>313</v>
      </c>
      <c r="F275" s="1144" t="s">
        <v>292</v>
      </c>
      <c r="G275" s="1145" t="s">
        <v>1041</v>
      </c>
      <c r="H275" s="1146" t="s">
        <v>1318</v>
      </c>
      <c r="I275" s="1144" t="s">
        <v>850</v>
      </c>
      <c r="J275" s="1141" t="s">
        <v>1279</v>
      </c>
      <c r="K275" s="1152" t="s">
        <v>1319</v>
      </c>
      <c r="L275" s="1185">
        <f t="shared" si="15"/>
        <v>3.81</v>
      </c>
      <c r="M275" s="1184"/>
      <c r="N275" s="1184">
        <v>3.33</v>
      </c>
      <c r="O275" s="1184"/>
      <c r="P275" s="1184"/>
      <c r="Q275" s="1184"/>
      <c r="R275" s="1184"/>
      <c r="S275" s="1184"/>
      <c r="T275" s="1184"/>
      <c r="U275" s="1184"/>
      <c r="V275" s="1184"/>
      <c r="W275" s="1184"/>
      <c r="X275" s="1184">
        <v>0.04</v>
      </c>
      <c r="Y275" s="1184">
        <v>0.44</v>
      </c>
    </row>
    <row r="276" spans="1:25" ht="15">
      <c r="A276" s="1181">
        <v>11</v>
      </c>
      <c r="B276" s="1142">
        <v>23</v>
      </c>
      <c r="C276" s="1142">
        <v>27.1</v>
      </c>
      <c r="D276" s="1142">
        <v>1</v>
      </c>
      <c r="E276" s="1154" t="s">
        <v>313</v>
      </c>
      <c r="F276" s="1144" t="s">
        <v>292</v>
      </c>
      <c r="G276" s="1145" t="s">
        <v>814</v>
      </c>
      <c r="H276" s="1144" t="s">
        <v>633</v>
      </c>
      <c r="I276" s="1144" t="s">
        <v>850</v>
      </c>
      <c r="J276" s="1141" t="s">
        <v>1279</v>
      </c>
      <c r="K276" s="1152" t="s">
        <v>316</v>
      </c>
      <c r="L276" s="1185">
        <f t="shared" si="15"/>
        <v>4.24</v>
      </c>
      <c r="M276" s="1184"/>
      <c r="N276" s="1184">
        <v>4.17</v>
      </c>
      <c r="O276" s="1184"/>
      <c r="P276" s="1184"/>
      <c r="Q276" s="1184"/>
      <c r="R276" s="1184"/>
      <c r="S276" s="1184"/>
      <c r="T276" s="1184"/>
      <c r="U276" s="1184"/>
      <c r="V276" s="1184"/>
      <c r="W276" s="1184">
        <v>0.07</v>
      </c>
      <c r="X276" s="1184"/>
      <c r="Y276" s="1184"/>
    </row>
    <row r="277" spans="1:25" ht="15">
      <c r="A277" s="1176">
        <v>12</v>
      </c>
      <c r="B277" s="1142">
        <v>39</v>
      </c>
      <c r="C277" s="1142">
        <v>1.5</v>
      </c>
      <c r="D277" s="1142">
        <v>1</v>
      </c>
      <c r="E277" s="1154" t="s">
        <v>313</v>
      </c>
      <c r="F277" s="1144" t="s">
        <v>292</v>
      </c>
      <c r="G277" s="1145" t="s">
        <v>1041</v>
      </c>
      <c r="H277" s="1144" t="s">
        <v>633</v>
      </c>
      <c r="I277" s="1144" t="s">
        <v>850</v>
      </c>
      <c r="J277" s="1141" t="s">
        <v>1279</v>
      </c>
      <c r="K277" s="1144" t="s">
        <v>316</v>
      </c>
      <c r="L277" s="1185">
        <f t="shared" si="15"/>
        <v>4.29</v>
      </c>
      <c r="M277" s="1184"/>
      <c r="N277" s="1184">
        <v>4.17</v>
      </c>
      <c r="O277" s="1184"/>
      <c r="P277" s="1184"/>
      <c r="Q277" s="1184"/>
      <c r="R277" s="1184"/>
      <c r="S277" s="1184"/>
      <c r="T277" s="1184"/>
      <c r="U277" s="1184"/>
      <c r="V277" s="1184"/>
      <c r="W277" s="1184"/>
      <c r="X277" s="1184"/>
      <c r="Y277" s="1184">
        <v>0.12</v>
      </c>
    </row>
    <row r="278" spans="1:25" ht="15">
      <c r="A278" s="1181">
        <v>13</v>
      </c>
      <c r="B278" s="1142">
        <v>43</v>
      </c>
      <c r="C278" s="1142">
        <v>22.3</v>
      </c>
      <c r="D278" s="1142">
        <v>1</v>
      </c>
      <c r="E278" s="1154" t="s">
        <v>313</v>
      </c>
      <c r="F278" s="1144" t="s">
        <v>177</v>
      </c>
      <c r="G278" s="1145" t="s">
        <v>1041</v>
      </c>
      <c r="H278" s="1144" t="s">
        <v>633</v>
      </c>
      <c r="I278" s="1144" t="s">
        <v>850</v>
      </c>
      <c r="J278" s="1141" t="s">
        <v>1279</v>
      </c>
      <c r="K278" s="1144" t="s">
        <v>316</v>
      </c>
      <c r="L278" s="1185">
        <f t="shared" si="15"/>
        <v>4.33</v>
      </c>
      <c r="M278" s="1184"/>
      <c r="N278" s="1184">
        <v>4.17</v>
      </c>
      <c r="O278" s="1184"/>
      <c r="P278" s="1184"/>
      <c r="Q278" s="1184"/>
      <c r="R278" s="1184"/>
      <c r="S278" s="1184"/>
      <c r="T278" s="1184"/>
      <c r="U278" s="1184"/>
      <c r="V278" s="1184"/>
      <c r="W278" s="1184"/>
      <c r="X278" s="1184">
        <v>0.04</v>
      </c>
      <c r="Y278" s="1184">
        <v>0.12</v>
      </c>
    </row>
    <row r="279" spans="1:25" ht="17.25">
      <c r="A279" s="2543" t="s">
        <v>249</v>
      </c>
      <c r="B279" s="2543"/>
      <c r="C279" s="2543"/>
      <c r="D279" s="1200">
        <f>D278+D277+D276+D275+D274+D273+D272+D271+D270+D269+D268+D267+D266</f>
        <v>12.1</v>
      </c>
      <c r="E279" s="769"/>
      <c r="F279" s="268"/>
      <c r="G279" s="268"/>
      <c r="H279" s="769"/>
      <c r="I279" s="268"/>
      <c r="J279" s="268"/>
      <c r="K279" s="268"/>
      <c r="L279" s="770">
        <f>L278+L277+L276+L275+L274+L273+L272+L271+L270+L269+L268+L267+L266</f>
        <v>50.06</v>
      </c>
      <c r="M279" s="770">
        <f aca="true" t="shared" si="16" ref="M279:Y279">M278+M277+M276+M275+M274+M273+M272+M271+M270+M269+M268+M267+M266</f>
        <v>0</v>
      </c>
      <c r="N279" s="770">
        <f t="shared" si="16"/>
        <v>46.48</v>
      </c>
      <c r="O279" s="770">
        <f t="shared" si="16"/>
        <v>0</v>
      </c>
      <c r="P279" s="770">
        <f t="shared" si="16"/>
        <v>0</v>
      </c>
      <c r="Q279" s="770">
        <f t="shared" si="16"/>
        <v>0</v>
      </c>
      <c r="R279" s="770">
        <f t="shared" si="16"/>
        <v>0</v>
      </c>
      <c r="S279" s="770">
        <f t="shared" si="16"/>
        <v>0</v>
      </c>
      <c r="T279" s="770">
        <f t="shared" si="16"/>
        <v>1.15</v>
      </c>
      <c r="U279" s="770">
        <f t="shared" si="16"/>
        <v>0.7300000000000002</v>
      </c>
      <c r="V279" s="770">
        <f t="shared" si="16"/>
        <v>0.39</v>
      </c>
      <c r="W279" s="770">
        <f t="shared" si="16"/>
        <v>0.07</v>
      </c>
      <c r="X279" s="770">
        <f t="shared" si="16"/>
        <v>0.2</v>
      </c>
      <c r="Y279" s="770">
        <f t="shared" si="16"/>
        <v>1.04</v>
      </c>
    </row>
    <row r="280" spans="1:24" ht="18">
      <c r="A280" s="261" t="s">
        <v>634</v>
      </c>
      <c r="B280" s="261"/>
      <c r="C280" s="261"/>
      <c r="D280" s="261"/>
      <c r="E280" s="261"/>
      <c r="F280" s="275"/>
      <c r="G280" s="245"/>
      <c r="H280" s="275"/>
      <c r="I280" s="275"/>
      <c r="J280" s="275"/>
      <c r="K280" s="275"/>
      <c r="L280" s="280"/>
      <c r="M280" s="280"/>
      <c r="N280" s="280"/>
      <c r="O280" s="280"/>
      <c r="P280" s="280"/>
      <c r="Q280" s="280"/>
      <c r="R280" s="280"/>
      <c r="S280" s="280"/>
      <c r="T280" s="280"/>
      <c r="U280" s="280"/>
      <c r="V280" s="280"/>
      <c r="W280" s="280"/>
      <c r="X280" s="745"/>
    </row>
    <row r="281" spans="1:24" ht="17.25">
      <c r="A281" s="769"/>
      <c r="B281" s="253"/>
      <c r="C281" s="743"/>
      <c r="D281" s="650"/>
      <c r="E281" s="261"/>
      <c r="F281" s="248"/>
      <c r="G281" s="245"/>
      <c r="H281" s="248"/>
      <c r="I281" s="254"/>
      <c r="J281" s="250"/>
      <c r="K281" s="250"/>
      <c r="L281" s="766"/>
      <c r="M281" s="770"/>
      <c r="N281" s="767"/>
      <c r="O281" s="767"/>
      <c r="P281" s="767"/>
      <c r="Q281" s="767"/>
      <c r="R281" s="767"/>
      <c r="S281" s="767"/>
      <c r="T281" s="767"/>
      <c r="U281" s="767"/>
      <c r="V281" s="768"/>
      <c r="W281" s="768"/>
      <c r="X281" s="763"/>
    </row>
    <row r="282" spans="1:24" ht="18">
      <c r="A282" s="771" t="s">
        <v>249</v>
      </c>
      <c r="B282" s="772"/>
      <c r="C282" s="773"/>
      <c r="D282" s="1207">
        <f>SUM(D280:D281)</f>
        <v>0</v>
      </c>
      <c r="E282" s="268"/>
      <c r="F282" s="268"/>
      <c r="G282" s="248"/>
      <c r="H282" s="268"/>
      <c r="I282" s="268"/>
      <c r="J282" s="268"/>
      <c r="K282" s="268"/>
      <c r="L282" s="281"/>
      <c r="M282" s="281"/>
      <c r="N282" s="281"/>
      <c r="O282" s="281"/>
      <c r="P282" s="281"/>
      <c r="Q282" s="281"/>
      <c r="R282" s="281"/>
      <c r="S282" s="281"/>
      <c r="T282" s="281"/>
      <c r="U282" s="281"/>
      <c r="V282" s="281"/>
      <c r="W282" s="281"/>
      <c r="X282" s="287"/>
    </row>
    <row r="283" spans="1:24" ht="17.25">
      <c r="A283" s="892" t="s">
        <v>249</v>
      </c>
      <c r="B283" s="893"/>
      <c r="C283" s="894"/>
      <c r="D283" s="890">
        <f>D282+D279</f>
        <v>12.1</v>
      </c>
      <c r="E283" s="774"/>
      <c r="F283" s="274"/>
      <c r="G283" s="274"/>
      <c r="H283" s="774"/>
      <c r="I283" s="274"/>
      <c r="J283" s="274"/>
      <c r="K283" s="274"/>
      <c r="L283" s="775"/>
      <c r="M283" s="776"/>
      <c r="N283" s="776"/>
      <c r="O283" s="776"/>
      <c r="P283" s="776"/>
      <c r="Q283" s="776"/>
      <c r="R283" s="776"/>
      <c r="S283" s="776"/>
      <c r="T283" s="776"/>
      <c r="U283" s="776"/>
      <c r="V283" s="776"/>
      <c r="W283" s="776"/>
      <c r="X283" s="776"/>
    </row>
    <row r="284" spans="1:22" ht="17.25">
      <c r="A284" s="2551" t="s">
        <v>653</v>
      </c>
      <c r="B284" s="2551"/>
      <c r="C284" s="2551"/>
      <c r="D284" s="2551"/>
      <c r="E284" s="2551"/>
      <c r="F284" s="2551"/>
      <c r="G284" s="2551"/>
      <c r="H284" s="2551"/>
      <c r="I284" s="2551"/>
      <c r="J284" s="2551"/>
      <c r="K284" s="2551"/>
      <c r="L284" s="2551"/>
      <c r="M284" s="2551"/>
      <c r="N284" s="2551"/>
      <c r="O284" s="2551"/>
      <c r="P284" s="2551"/>
      <c r="Q284" s="2551"/>
      <c r="R284" s="2551"/>
      <c r="S284" s="2551"/>
      <c r="T284" s="2551"/>
      <c r="U284" s="2551"/>
      <c r="V284" s="2551"/>
    </row>
    <row r="285" spans="1:24" ht="17.25">
      <c r="A285" s="767"/>
      <c r="B285" s="895"/>
      <c r="C285" s="896"/>
      <c r="D285" s="897"/>
      <c r="E285" s="261"/>
      <c r="F285" s="245"/>
      <c r="G285" s="245"/>
      <c r="H285" s="245"/>
      <c r="I285" s="746"/>
      <c r="J285" s="247"/>
      <c r="K285" s="247"/>
      <c r="L285" s="280"/>
      <c r="M285" s="760"/>
      <c r="N285" s="760"/>
      <c r="O285" s="760"/>
      <c r="P285" s="760"/>
      <c r="Q285" s="760"/>
      <c r="R285" s="760"/>
      <c r="S285" s="760"/>
      <c r="T285" s="760"/>
      <c r="U285" s="760"/>
      <c r="V285" s="760"/>
      <c r="W285" s="760"/>
      <c r="X285" s="761"/>
    </row>
    <row r="286" spans="1:24" ht="24.75" thickBot="1">
      <c r="A286" s="2494" t="s">
        <v>249</v>
      </c>
      <c r="B286" s="2494"/>
      <c r="C286" s="2494"/>
      <c r="D286" s="898"/>
      <c r="E286" s="483"/>
      <c r="F286" s="483"/>
      <c r="G286" s="653"/>
      <c r="H286" s="653"/>
      <c r="I286" s="654"/>
      <c r="J286" s="655"/>
      <c r="K286" s="655"/>
      <c r="L286" s="656"/>
      <c r="M286" s="656"/>
      <c r="N286" s="656"/>
      <c r="O286" s="656"/>
      <c r="P286" s="656"/>
      <c r="Q286" s="656"/>
      <c r="R286" s="656"/>
      <c r="S286" s="656"/>
      <c r="T286" s="656"/>
      <c r="U286" s="656"/>
      <c r="V286" s="656"/>
      <c r="W286" s="656"/>
      <c r="X286" s="656"/>
    </row>
    <row r="287" spans="1:22" ht="21" thickBot="1">
      <c r="A287" s="2495" t="s">
        <v>740</v>
      </c>
      <c r="B287" s="2496"/>
      <c r="C287" s="2496"/>
      <c r="D287" s="2496"/>
      <c r="E287" s="2496"/>
      <c r="F287" s="2496"/>
      <c r="G287" s="2496"/>
      <c r="H287" s="2496"/>
      <c r="I287" s="2496"/>
      <c r="J287" s="2496"/>
      <c r="K287" s="2496"/>
      <c r="L287" s="2496"/>
      <c r="M287" s="2496"/>
      <c r="N287" s="2496"/>
      <c r="O287" s="2496"/>
      <c r="P287" s="2496"/>
      <c r="Q287" s="2496"/>
      <c r="R287" s="2496"/>
      <c r="S287" s="2496"/>
      <c r="T287" s="2496"/>
      <c r="U287" s="2496"/>
      <c r="V287" s="2497"/>
    </row>
    <row r="288" spans="1:25" ht="15">
      <c r="A288" s="1154">
        <v>1</v>
      </c>
      <c r="B288" s="1142">
        <v>4</v>
      </c>
      <c r="C288" s="1142">
        <v>10.2</v>
      </c>
      <c r="D288" s="1142">
        <v>1</v>
      </c>
      <c r="E288" s="1143" t="s">
        <v>260</v>
      </c>
      <c r="F288" s="1144" t="s">
        <v>298</v>
      </c>
      <c r="G288" s="1145" t="s">
        <v>1041</v>
      </c>
      <c r="H288" s="1150" t="s">
        <v>1280</v>
      </c>
      <c r="I288" s="1144" t="s">
        <v>850</v>
      </c>
      <c r="J288" s="1141" t="s">
        <v>1279</v>
      </c>
      <c r="K288" s="1144" t="s">
        <v>835</v>
      </c>
      <c r="L288" s="1147">
        <f>M288+N288+O288+P288+Q288+R288+S288+T288+U288+V288+W288+X288+Y288</f>
        <v>7.54</v>
      </c>
      <c r="M288" s="1147">
        <v>6.4</v>
      </c>
      <c r="N288" s="1147">
        <v>1.14</v>
      </c>
      <c r="O288" s="1152"/>
      <c r="P288" s="1152"/>
      <c r="Q288" s="1152"/>
      <c r="R288" s="1152"/>
      <c r="S288" s="1152"/>
      <c r="T288" s="1152"/>
      <c r="U288" s="1183"/>
      <c r="V288" s="1184"/>
      <c r="W288" s="1184"/>
      <c r="X288" s="1184"/>
      <c r="Y288" s="1184"/>
    </row>
    <row r="289" spans="1:25" ht="15">
      <c r="A289" s="1154">
        <v>2</v>
      </c>
      <c r="B289" s="1142">
        <v>4</v>
      </c>
      <c r="C289" s="1142">
        <v>13.2</v>
      </c>
      <c r="D289" s="1142">
        <v>0.3</v>
      </c>
      <c r="E289" s="1143" t="s">
        <v>260</v>
      </c>
      <c r="F289" s="1144" t="s">
        <v>298</v>
      </c>
      <c r="G289" s="1145" t="s">
        <v>1041</v>
      </c>
      <c r="H289" s="1150" t="s">
        <v>1280</v>
      </c>
      <c r="I289" s="1144" t="s">
        <v>850</v>
      </c>
      <c r="J289" s="1141" t="s">
        <v>1279</v>
      </c>
      <c r="K289" s="1144" t="s">
        <v>835</v>
      </c>
      <c r="L289" s="1147">
        <f>M289+N289+O289+P289+Q289+R289+S289+T289+U289+V289+W289+X289+Y289</f>
        <v>2.26</v>
      </c>
      <c r="M289" s="1152">
        <v>1.92</v>
      </c>
      <c r="N289" s="1152">
        <v>0.34</v>
      </c>
      <c r="O289" s="1152"/>
      <c r="P289" s="1152"/>
      <c r="Q289" s="1152"/>
      <c r="R289" s="1152"/>
      <c r="S289" s="1152"/>
      <c r="T289" s="1152"/>
      <c r="U289" s="1183"/>
      <c r="V289" s="1184"/>
      <c r="W289" s="1184"/>
      <c r="X289" s="1184"/>
      <c r="Y289" s="1184"/>
    </row>
    <row r="290" spans="1:25" ht="15">
      <c r="A290" s="1154">
        <v>3</v>
      </c>
      <c r="B290" s="1142">
        <v>4</v>
      </c>
      <c r="C290" s="1142">
        <v>18.1</v>
      </c>
      <c r="D290" s="1142">
        <v>0.9</v>
      </c>
      <c r="E290" s="1143" t="s">
        <v>260</v>
      </c>
      <c r="F290" s="1144" t="s">
        <v>298</v>
      </c>
      <c r="G290" s="1145" t="s">
        <v>1041</v>
      </c>
      <c r="H290" s="1150" t="s">
        <v>1280</v>
      </c>
      <c r="I290" s="1144" t="s">
        <v>850</v>
      </c>
      <c r="J290" s="1141" t="s">
        <v>1279</v>
      </c>
      <c r="K290" s="1144" t="s">
        <v>835</v>
      </c>
      <c r="L290" s="1147">
        <f>M290+N290+O290+P290+Q290+R290+S290+T290+U290+V290+W290+X290+Y290</f>
        <v>6.79</v>
      </c>
      <c r="M290" s="1152">
        <v>5.76</v>
      </c>
      <c r="N290" s="1152">
        <v>1.03</v>
      </c>
      <c r="O290" s="1152"/>
      <c r="P290" s="1152"/>
      <c r="Q290" s="1152"/>
      <c r="R290" s="1152"/>
      <c r="S290" s="1152"/>
      <c r="T290" s="1152"/>
      <c r="U290" s="1183"/>
      <c r="V290" s="1184"/>
      <c r="W290" s="1184"/>
      <c r="X290" s="1184"/>
      <c r="Y290" s="1184"/>
    </row>
    <row r="291" spans="1:25" ht="15">
      <c r="A291" s="1154">
        <v>4</v>
      </c>
      <c r="B291" s="1142">
        <v>5</v>
      </c>
      <c r="C291" s="1142">
        <v>8.4</v>
      </c>
      <c r="D291" s="1142">
        <v>1</v>
      </c>
      <c r="E291" s="1143" t="s">
        <v>260</v>
      </c>
      <c r="F291" s="1144" t="s">
        <v>298</v>
      </c>
      <c r="G291" s="1145" t="s">
        <v>1041</v>
      </c>
      <c r="H291" s="1150" t="s">
        <v>1280</v>
      </c>
      <c r="I291" s="1144" t="s">
        <v>850</v>
      </c>
      <c r="J291" s="1141" t="s">
        <v>1279</v>
      </c>
      <c r="K291" s="1144" t="s">
        <v>835</v>
      </c>
      <c r="L291" s="1147">
        <f>M291+N291+O291+P291+Q291+R291+S291+T291+U291+V291+W291+X291+Y291</f>
        <v>7.54</v>
      </c>
      <c r="M291" s="1147">
        <v>6.4</v>
      </c>
      <c r="N291" s="1147">
        <v>1.14</v>
      </c>
      <c r="O291" s="1152"/>
      <c r="P291" s="1152"/>
      <c r="Q291" s="1152"/>
      <c r="R291" s="1152"/>
      <c r="S291" s="1152"/>
      <c r="T291" s="1152"/>
      <c r="U291" s="1183"/>
      <c r="V291" s="1184"/>
      <c r="W291" s="1184"/>
      <c r="X291" s="1184"/>
      <c r="Y291" s="1184"/>
    </row>
    <row r="292" spans="1:25" ht="15">
      <c r="A292" s="1154">
        <v>5</v>
      </c>
      <c r="B292" s="1142">
        <v>8</v>
      </c>
      <c r="C292" s="1142">
        <v>32.2</v>
      </c>
      <c r="D292" s="1142">
        <v>0.9</v>
      </c>
      <c r="E292" s="1143" t="s">
        <v>260</v>
      </c>
      <c r="F292" s="1144" t="s">
        <v>292</v>
      </c>
      <c r="G292" s="1145" t="s">
        <v>1041</v>
      </c>
      <c r="H292" s="1150" t="s">
        <v>1303</v>
      </c>
      <c r="I292" s="1144" t="s">
        <v>850</v>
      </c>
      <c r="J292" s="1141" t="s">
        <v>1279</v>
      </c>
      <c r="K292" s="1141" t="s">
        <v>738</v>
      </c>
      <c r="L292" s="1185">
        <f>M292+N292+P292+O292+Q292+R292+S292+T292+U292+V292+W292+X292+Y292</f>
        <v>6.530000000000001</v>
      </c>
      <c r="M292" s="1147">
        <v>4.32</v>
      </c>
      <c r="N292" s="1147">
        <v>1.03</v>
      </c>
      <c r="O292" s="1152"/>
      <c r="P292" s="1152">
        <v>1.03</v>
      </c>
      <c r="Q292" s="1152"/>
      <c r="R292" s="1152"/>
      <c r="S292" s="1152"/>
      <c r="T292" s="1152"/>
      <c r="U292" s="1152"/>
      <c r="V292" s="1152">
        <v>0.15</v>
      </c>
      <c r="W292" s="1152"/>
      <c r="X292" s="1152"/>
      <c r="Y292" s="1152"/>
    </row>
    <row r="293" spans="1:25" ht="15">
      <c r="A293" s="1154">
        <v>6</v>
      </c>
      <c r="B293" s="1142">
        <v>10</v>
      </c>
      <c r="C293" s="1142">
        <v>20.4</v>
      </c>
      <c r="D293" s="1142">
        <v>0.6</v>
      </c>
      <c r="E293" s="1143" t="s">
        <v>260</v>
      </c>
      <c r="F293" s="1144" t="s">
        <v>298</v>
      </c>
      <c r="G293" s="1145" t="s">
        <v>1041</v>
      </c>
      <c r="H293" s="1150" t="s">
        <v>1287</v>
      </c>
      <c r="I293" s="1144" t="s">
        <v>850</v>
      </c>
      <c r="J293" s="1141" t="s">
        <v>1279</v>
      </c>
      <c r="K293" s="1150" t="s">
        <v>1301</v>
      </c>
      <c r="L293" s="1185">
        <f>M293+N293+P293+O293+Q293+R293+S293+T293+U293+V293+W293+X293+Y293</f>
        <v>4.6499999999999995</v>
      </c>
      <c r="M293" s="1152">
        <v>3.84</v>
      </c>
      <c r="N293" s="1186"/>
      <c r="O293" s="1152"/>
      <c r="P293" s="1152">
        <v>0.13</v>
      </c>
      <c r="Q293" s="1152"/>
      <c r="R293" s="1152"/>
      <c r="S293" s="1152">
        <v>0.68</v>
      </c>
      <c r="T293" s="1152"/>
      <c r="U293" s="1152"/>
      <c r="V293" s="1152"/>
      <c r="W293" s="1152"/>
      <c r="X293" s="1152"/>
      <c r="Y293" s="1152"/>
    </row>
    <row r="294" spans="1:25" ht="15">
      <c r="A294" s="1154">
        <v>7</v>
      </c>
      <c r="B294" s="1142">
        <v>17</v>
      </c>
      <c r="C294" s="1142">
        <v>13.4</v>
      </c>
      <c r="D294" s="1142">
        <v>0.7</v>
      </c>
      <c r="E294" s="1143" t="s">
        <v>260</v>
      </c>
      <c r="F294" s="1144" t="s">
        <v>298</v>
      </c>
      <c r="G294" s="1145" t="s">
        <v>1041</v>
      </c>
      <c r="H294" s="1150" t="s">
        <v>1287</v>
      </c>
      <c r="I294" s="1144" t="s">
        <v>850</v>
      </c>
      <c r="J294" s="1141" t="s">
        <v>1279</v>
      </c>
      <c r="K294" s="1144" t="s">
        <v>851</v>
      </c>
      <c r="L294" s="1147">
        <f>M294+N294+O294+P294+Q294+R294+S294+T294+U294+V294+W294+X294+Y294</f>
        <v>5.78</v>
      </c>
      <c r="M294" s="1152">
        <v>4.48</v>
      </c>
      <c r="N294" s="1152"/>
      <c r="O294" s="1152"/>
      <c r="P294" s="1152">
        <v>0.5</v>
      </c>
      <c r="Q294" s="1152"/>
      <c r="R294" s="1152"/>
      <c r="S294" s="1152">
        <v>0.8</v>
      </c>
      <c r="T294" s="1152"/>
      <c r="U294" s="1183"/>
      <c r="V294" s="1184"/>
      <c r="W294" s="1184"/>
      <c r="X294" s="1184"/>
      <c r="Y294" s="1184"/>
    </row>
    <row r="295" spans="1:25" ht="15">
      <c r="A295" s="1154">
        <v>8</v>
      </c>
      <c r="B295" s="1142">
        <v>17</v>
      </c>
      <c r="C295" s="1142">
        <v>13.5</v>
      </c>
      <c r="D295" s="1142">
        <v>0.7</v>
      </c>
      <c r="E295" s="1143" t="s">
        <v>260</v>
      </c>
      <c r="F295" s="1144" t="s">
        <v>298</v>
      </c>
      <c r="G295" s="1145" t="s">
        <v>1041</v>
      </c>
      <c r="H295" s="1150" t="s">
        <v>1287</v>
      </c>
      <c r="I295" s="1144" t="s">
        <v>850</v>
      </c>
      <c r="J295" s="1141" t="s">
        <v>1279</v>
      </c>
      <c r="K295" s="1144" t="s">
        <v>851</v>
      </c>
      <c r="L295" s="1147">
        <f>M295+N295+O295+P295+Q295+R295+S295+T295+U295+V295+W295+X295+Y295</f>
        <v>5.38</v>
      </c>
      <c r="M295" s="1147">
        <v>4.48</v>
      </c>
      <c r="N295" s="1147"/>
      <c r="O295" s="1147"/>
      <c r="P295" s="1147">
        <v>0.1</v>
      </c>
      <c r="Q295" s="1147"/>
      <c r="R295" s="1147"/>
      <c r="S295" s="1147">
        <v>0.8</v>
      </c>
      <c r="T295" s="1152"/>
      <c r="U295" s="1183"/>
      <c r="V295" s="1184"/>
      <c r="W295" s="1184"/>
      <c r="X295" s="1184"/>
      <c r="Y295" s="1184"/>
    </row>
    <row r="296" spans="1:25" ht="15">
      <c r="A296" s="1154">
        <v>9</v>
      </c>
      <c r="B296" s="1142">
        <v>18</v>
      </c>
      <c r="C296" s="1142">
        <v>9.7</v>
      </c>
      <c r="D296" s="1142">
        <v>1</v>
      </c>
      <c r="E296" s="1143" t="s">
        <v>260</v>
      </c>
      <c r="F296" s="1144" t="s">
        <v>298</v>
      </c>
      <c r="G296" s="1145" t="s">
        <v>1041</v>
      </c>
      <c r="H296" s="1150" t="s">
        <v>1280</v>
      </c>
      <c r="I296" s="1144" t="s">
        <v>850</v>
      </c>
      <c r="J296" s="1141" t="s">
        <v>1279</v>
      </c>
      <c r="K296" s="1144" t="s">
        <v>835</v>
      </c>
      <c r="L296" s="1147">
        <f>M296+N296+O296+P296+Q296+R296+S296+T296+U296+V296+W296+X296+Y296</f>
        <v>7.6899999999999995</v>
      </c>
      <c r="M296" s="1147">
        <v>6.4</v>
      </c>
      <c r="N296" s="1147">
        <v>1.14</v>
      </c>
      <c r="O296" s="1147"/>
      <c r="P296" s="1147">
        <v>0.1</v>
      </c>
      <c r="Q296" s="1147">
        <v>0.05</v>
      </c>
      <c r="R296" s="1147"/>
      <c r="S296" s="1147"/>
      <c r="T296" s="1152"/>
      <c r="U296" s="1183"/>
      <c r="V296" s="1184"/>
      <c r="W296" s="1184"/>
      <c r="X296" s="1184"/>
      <c r="Y296" s="1184"/>
    </row>
    <row r="297" spans="1:25" ht="15">
      <c r="A297" s="1154">
        <v>10</v>
      </c>
      <c r="B297" s="1142">
        <v>21</v>
      </c>
      <c r="C297" s="1142">
        <v>4.2</v>
      </c>
      <c r="D297" s="1142">
        <v>1</v>
      </c>
      <c r="E297" s="1151" t="s">
        <v>260</v>
      </c>
      <c r="F297" s="1144" t="s">
        <v>292</v>
      </c>
      <c r="G297" s="1145" t="s">
        <v>1041</v>
      </c>
      <c r="H297" s="1150" t="s">
        <v>1303</v>
      </c>
      <c r="I297" s="1144" t="s">
        <v>850</v>
      </c>
      <c r="J297" s="1141" t="s">
        <v>1279</v>
      </c>
      <c r="K297" s="1141" t="s">
        <v>738</v>
      </c>
      <c r="L297" s="1185">
        <f>M297+N297+P297+O297+Q297+R297+S297+T297+U297+V297+W297+X297+Y297</f>
        <v>7.259999999999999</v>
      </c>
      <c r="M297" s="1152">
        <v>4.8</v>
      </c>
      <c r="N297" s="1152">
        <v>1.14</v>
      </c>
      <c r="O297" s="1152"/>
      <c r="P297" s="1152">
        <v>1.14</v>
      </c>
      <c r="Q297" s="1152"/>
      <c r="R297" s="1152"/>
      <c r="S297" s="1152"/>
      <c r="T297" s="1152"/>
      <c r="U297" s="1152"/>
      <c r="V297" s="1152">
        <v>0.18</v>
      </c>
      <c r="W297" s="1152"/>
      <c r="X297" s="1152"/>
      <c r="Y297" s="1152"/>
    </row>
    <row r="298" spans="1:25" ht="15">
      <c r="A298" s="1154">
        <v>11</v>
      </c>
      <c r="B298" s="1142">
        <v>22</v>
      </c>
      <c r="C298" s="1142">
        <v>12.1</v>
      </c>
      <c r="D298" s="1142">
        <v>1</v>
      </c>
      <c r="E298" s="1151" t="s">
        <v>260</v>
      </c>
      <c r="F298" s="1144" t="s">
        <v>299</v>
      </c>
      <c r="G298" s="1145" t="s">
        <v>1041</v>
      </c>
      <c r="H298" s="1150" t="s">
        <v>1287</v>
      </c>
      <c r="I298" s="1144" t="s">
        <v>850</v>
      </c>
      <c r="J298" s="1141" t="s">
        <v>1279</v>
      </c>
      <c r="K298" s="1150" t="s">
        <v>1301</v>
      </c>
      <c r="L298" s="1185">
        <f>M298+N298+P298+O298+Q298+R298+S298+T298+U298+V298+W298+X298+Y298</f>
        <v>7.54</v>
      </c>
      <c r="M298" s="1147">
        <v>6.4</v>
      </c>
      <c r="N298" s="1147"/>
      <c r="O298" s="1147"/>
      <c r="P298" s="1147"/>
      <c r="Q298" s="1147"/>
      <c r="R298" s="1152"/>
      <c r="S298" s="1152">
        <v>1.14</v>
      </c>
      <c r="T298" s="1152"/>
      <c r="U298" s="1152"/>
      <c r="V298" s="1152"/>
      <c r="W298" s="1152"/>
      <c r="X298" s="1152"/>
      <c r="Y298" s="1152"/>
    </row>
    <row r="299" spans="1:25" ht="15">
      <c r="A299" s="1154">
        <v>12</v>
      </c>
      <c r="B299" s="1142">
        <v>33</v>
      </c>
      <c r="C299" s="1142">
        <v>4.3</v>
      </c>
      <c r="D299" s="1142">
        <v>1</v>
      </c>
      <c r="E299" s="1151" t="s">
        <v>260</v>
      </c>
      <c r="F299" s="1144" t="s">
        <v>298</v>
      </c>
      <c r="G299" s="1145" t="s">
        <v>1041</v>
      </c>
      <c r="H299" s="1150" t="s">
        <v>1287</v>
      </c>
      <c r="I299" s="1144" t="s">
        <v>850</v>
      </c>
      <c r="J299" s="1141" t="s">
        <v>1279</v>
      </c>
      <c r="K299" s="1144" t="s">
        <v>851</v>
      </c>
      <c r="L299" s="1147">
        <f>M299+N299+O299+P299+Q299+R299+S299+T299+U299+V299+W299+X299+Y299</f>
        <v>7.54</v>
      </c>
      <c r="M299" s="1152">
        <v>6.4</v>
      </c>
      <c r="N299" s="1152"/>
      <c r="O299" s="1152"/>
      <c r="P299" s="1152"/>
      <c r="Q299" s="1152"/>
      <c r="R299" s="1152"/>
      <c r="S299" s="1152">
        <v>1.14</v>
      </c>
      <c r="T299" s="1152"/>
      <c r="U299" s="1183"/>
      <c r="V299" s="1184"/>
      <c r="W299" s="1184"/>
      <c r="X299" s="1184"/>
      <c r="Y299" s="1184"/>
    </row>
    <row r="300" spans="1:25" ht="15">
      <c r="A300" s="1154">
        <v>13</v>
      </c>
      <c r="B300" s="1142">
        <v>33</v>
      </c>
      <c r="C300" s="1142">
        <v>6.3</v>
      </c>
      <c r="D300" s="1142">
        <v>1</v>
      </c>
      <c r="E300" s="1151" t="s">
        <v>260</v>
      </c>
      <c r="F300" s="1144" t="s">
        <v>298</v>
      </c>
      <c r="G300" s="1145" t="s">
        <v>1041</v>
      </c>
      <c r="H300" s="1150" t="s">
        <v>1287</v>
      </c>
      <c r="I300" s="1144" t="s">
        <v>850</v>
      </c>
      <c r="J300" s="1141" t="s">
        <v>1279</v>
      </c>
      <c r="K300" s="1144" t="s">
        <v>851</v>
      </c>
      <c r="L300" s="1147">
        <f>M300+N300+O300+P300+Q300+R300+S300+T300+U300+V300+W300+X300+Y300</f>
        <v>7.54</v>
      </c>
      <c r="M300" s="1147">
        <v>6.4</v>
      </c>
      <c r="N300" s="1147"/>
      <c r="O300" s="1147"/>
      <c r="P300" s="1147"/>
      <c r="Q300" s="1147"/>
      <c r="R300" s="1147"/>
      <c r="S300" s="1147">
        <v>1.14</v>
      </c>
      <c r="T300" s="1152"/>
      <c r="U300" s="1183"/>
      <c r="V300" s="1184"/>
      <c r="W300" s="1184"/>
      <c r="X300" s="1184"/>
      <c r="Y300" s="1184"/>
    </row>
    <row r="301" spans="1:25" ht="15">
      <c r="A301" s="1154">
        <v>14</v>
      </c>
      <c r="B301" s="1142">
        <v>50</v>
      </c>
      <c r="C301" s="1142">
        <v>24.1</v>
      </c>
      <c r="D301" s="1142">
        <v>0.9</v>
      </c>
      <c r="E301" s="1143" t="s">
        <v>313</v>
      </c>
      <c r="F301" s="1144" t="s">
        <v>292</v>
      </c>
      <c r="G301" s="1145" t="s">
        <v>1041</v>
      </c>
      <c r="H301" s="1150" t="s">
        <v>1302</v>
      </c>
      <c r="I301" s="1144" t="s">
        <v>850</v>
      </c>
      <c r="J301" s="1141" t="s">
        <v>1279</v>
      </c>
      <c r="K301" s="1150" t="s">
        <v>1304</v>
      </c>
      <c r="L301" s="1185">
        <f>M301+N301+P301+O301+Q301+R301+S301+T301+U301+V301+W301+X301+Y301</f>
        <v>5.550000000000001</v>
      </c>
      <c r="M301" s="1152">
        <v>2.4</v>
      </c>
      <c r="N301" s="1152">
        <v>3</v>
      </c>
      <c r="O301" s="1152"/>
      <c r="P301" s="1152"/>
      <c r="Q301" s="1152"/>
      <c r="R301" s="1152"/>
      <c r="S301" s="1152"/>
      <c r="T301" s="1152"/>
      <c r="U301" s="1152"/>
      <c r="V301" s="1152">
        <v>0.15</v>
      </c>
      <c r="W301" s="1152"/>
      <c r="X301" s="1152"/>
      <c r="Y301" s="1152"/>
    </row>
    <row r="302" spans="1:25" ht="18">
      <c r="A302" s="2498" t="s">
        <v>249</v>
      </c>
      <c r="B302" s="2499"/>
      <c r="C302" s="2500"/>
      <c r="D302" s="1159">
        <f>D301+D300+D299+D298+D297+D296+D295+D294+D293+D292+D291+D290+D289+D288</f>
        <v>12.000000000000002</v>
      </c>
      <c r="E302" s="743"/>
      <c r="F302" s="254"/>
      <c r="G302" s="254"/>
      <c r="H302" s="253"/>
      <c r="I302" s="254"/>
      <c r="J302" s="254"/>
      <c r="K302" s="254"/>
      <c r="L302" s="247">
        <f>L301+L300+L299+L298+L297+L296+L295+L294+L293+L292+L291+L290+L289+L288</f>
        <v>89.59000000000003</v>
      </c>
      <c r="M302" s="247">
        <f aca="true" t="shared" si="17" ref="M302:X302">M301+M300+M299+M298+M297+M296+M295+M294+M293+M292+M291+M290+M289+M288</f>
        <v>70.4</v>
      </c>
      <c r="N302" s="247">
        <f t="shared" si="17"/>
        <v>9.959999999999999</v>
      </c>
      <c r="O302" s="247">
        <f t="shared" si="17"/>
        <v>0</v>
      </c>
      <c r="P302" s="247">
        <f t="shared" si="17"/>
        <v>3</v>
      </c>
      <c r="Q302" s="247">
        <f t="shared" si="17"/>
        <v>0.05</v>
      </c>
      <c r="R302" s="247">
        <f t="shared" si="17"/>
        <v>0</v>
      </c>
      <c r="S302" s="247">
        <f t="shared" si="17"/>
        <v>5.699999999999999</v>
      </c>
      <c r="T302" s="247">
        <f t="shared" si="17"/>
        <v>0</v>
      </c>
      <c r="U302" s="247">
        <f t="shared" si="17"/>
        <v>0</v>
      </c>
      <c r="V302" s="247">
        <f t="shared" si="17"/>
        <v>0.48</v>
      </c>
      <c r="W302" s="247">
        <f t="shared" si="17"/>
        <v>0</v>
      </c>
      <c r="X302" s="247">
        <f t="shared" si="17"/>
        <v>0</v>
      </c>
      <c r="Y302" s="1157"/>
    </row>
    <row r="303" spans="1:24" ht="17.25">
      <c r="A303" s="254" t="s">
        <v>634</v>
      </c>
      <c r="B303" s="1168"/>
      <c r="C303" s="1168"/>
      <c r="D303" s="1168"/>
      <c r="E303" s="1168"/>
      <c r="F303" s="1168"/>
      <c r="G303" s="1168"/>
      <c r="H303" s="1187"/>
      <c r="I303" s="1188"/>
      <c r="J303" s="1188"/>
      <c r="K303" s="1188"/>
      <c r="L303" s="1189"/>
      <c r="M303" s="1189"/>
      <c r="N303" s="1189"/>
      <c r="O303" s="1189"/>
      <c r="P303" s="1189"/>
      <c r="Q303" s="1189"/>
      <c r="R303" s="1189"/>
      <c r="S303" s="1169"/>
      <c r="T303" s="1169"/>
      <c r="U303" s="1170"/>
      <c r="V303" s="1170"/>
      <c r="W303" s="1158"/>
      <c r="X303" s="1158"/>
    </row>
    <row r="304" spans="1:25" ht="22.5">
      <c r="A304" s="1154">
        <v>1</v>
      </c>
      <c r="B304" s="1142">
        <v>10</v>
      </c>
      <c r="C304" s="1142">
        <v>20.2</v>
      </c>
      <c r="D304" s="1142">
        <v>1</v>
      </c>
      <c r="E304" s="1143" t="s">
        <v>260</v>
      </c>
      <c r="F304" s="1144" t="s">
        <v>298</v>
      </c>
      <c r="G304" s="1145" t="s">
        <v>814</v>
      </c>
      <c r="H304" s="1150"/>
      <c r="I304" s="1141"/>
      <c r="J304" s="1141"/>
      <c r="K304" s="1150"/>
      <c r="L304" s="1190"/>
      <c r="M304" s="1152"/>
      <c r="N304" s="1152"/>
      <c r="O304" s="1152"/>
      <c r="P304" s="1152"/>
      <c r="Q304" s="1152"/>
      <c r="R304" s="1152"/>
      <c r="S304" s="1152"/>
      <c r="T304" s="1152"/>
      <c r="U304" s="1152"/>
      <c r="V304" s="1152"/>
      <c r="W304" s="1152"/>
      <c r="X304" s="1152"/>
      <c r="Y304" s="1140"/>
    </row>
    <row r="305" spans="1:25" ht="22.5">
      <c r="A305" s="1141">
        <v>2</v>
      </c>
      <c r="B305" s="1142">
        <v>17</v>
      </c>
      <c r="C305" s="1142">
        <v>13.3</v>
      </c>
      <c r="D305" s="1142">
        <v>1</v>
      </c>
      <c r="E305" s="1143" t="s">
        <v>291</v>
      </c>
      <c r="F305" s="1144" t="s">
        <v>298</v>
      </c>
      <c r="G305" s="1145" t="s">
        <v>814</v>
      </c>
      <c r="H305" s="1146"/>
      <c r="I305" s="1144"/>
      <c r="J305" s="1144"/>
      <c r="K305" s="1144"/>
      <c r="L305" s="1147"/>
      <c r="M305" s="1152"/>
      <c r="N305" s="1152"/>
      <c r="O305" s="1152"/>
      <c r="P305" s="1152"/>
      <c r="Q305" s="1152"/>
      <c r="R305" s="1152"/>
      <c r="S305" s="1152"/>
      <c r="T305" s="1152"/>
      <c r="U305" s="1183"/>
      <c r="V305" s="1184"/>
      <c r="W305" s="1184"/>
      <c r="X305" s="1184"/>
      <c r="Y305" s="1182"/>
    </row>
    <row r="306" spans="1:25" ht="22.5">
      <c r="A306" s="1154">
        <v>3</v>
      </c>
      <c r="B306" s="1142">
        <v>32</v>
      </c>
      <c r="C306" s="1142">
        <v>24.1</v>
      </c>
      <c r="D306" s="1142">
        <v>0.9</v>
      </c>
      <c r="E306" s="1143" t="s">
        <v>260</v>
      </c>
      <c r="F306" s="1144" t="s">
        <v>298</v>
      </c>
      <c r="G306" s="1145" t="s">
        <v>814</v>
      </c>
      <c r="H306" s="1146"/>
      <c r="I306" s="1144"/>
      <c r="J306" s="1144"/>
      <c r="K306" s="1144"/>
      <c r="L306" s="1147"/>
      <c r="M306" s="1152"/>
      <c r="N306" s="1152"/>
      <c r="O306" s="1152"/>
      <c r="P306" s="1152"/>
      <c r="Q306" s="1152"/>
      <c r="R306" s="1152"/>
      <c r="S306" s="1152"/>
      <c r="T306" s="1152"/>
      <c r="U306" s="1183"/>
      <c r="V306" s="1184"/>
      <c r="W306" s="1184"/>
      <c r="X306" s="1184"/>
      <c r="Y306" s="1182"/>
    </row>
    <row r="307" spans="1:25" ht="22.5">
      <c r="A307" s="1141">
        <v>4</v>
      </c>
      <c r="B307" s="1142">
        <v>35</v>
      </c>
      <c r="C307" s="1142">
        <v>3.1</v>
      </c>
      <c r="D307" s="1142">
        <v>0.4</v>
      </c>
      <c r="E307" s="1151" t="s">
        <v>260</v>
      </c>
      <c r="F307" s="1144" t="s">
        <v>298</v>
      </c>
      <c r="G307" s="1145" t="s">
        <v>814</v>
      </c>
      <c r="H307" s="1154"/>
      <c r="I307" s="1154"/>
      <c r="J307" s="1141"/>
      <c r="K307" s="1145"/>
      <c r="L307" s="1147"/>
      <c r="M307" s="1147"/>
      <c r="N307" s="1147"/>
      <c r="O307" s="1147"/>
      <c r="P307" s="1147"/>
      <c r="Q307" s="1147"/>
      <c r="R307" s="1147"/>
      <c r="S307" s="1147"/>
      <c r="T307" s="1147"/>
      <c r="U307" s="1191"/>
      <c r="V307" s="1178"/>
      <c r="W307" s="1192"/>
      <c r="X307" s="1192"/>
      <c r="Y307" s="1182"/>
    </row>
    <row r="308" spans="1:25" ht="18">
      <c r="A308" s="2498" t="s">
        <v>249</v>
      </c>
      <c r="B308" s="2499"/>
      <c r="C308" s="2500"/>
      <c r="D308" s="1159">
        <f>D307+D306+D305+D304</f>
        <v>3.3</v>
      </c>
      <c r="E308" s="254"/>
      <c r="F308" s="254"/>
      <c r="G308" s="254"/>
      <c r="H308" s="270"/>
      <c r="I308" s="254"/>
      <c r="J308" s="250"/>
      <c r="K308" s="250"/>
      <c r="L308" s="281"/>
      <c r="M308" s="281"/>
      <c r="N308" s="281"/>
      <c r="O308" s="281"/>
      <c r="P308" s="281"/>
      <c r="Q308" s="281"/>
      <c r="R308" s="281"/>
      <c r="S308" s="281"/>
      <c r="T308" s="281"/>
      <c r="U308" s="281"/>
      <c r="V308" s="281"/>
      <c r="W308" s="1157"/>
      <c r="X308" s="1157"/>
      <c r="Y308" s="1157"/>
    </row>
    <row r="309" spans="1:22" ht="24">
      <c r="A309" s="2501" t="s">
        <v>204</v>
      </c>
      <c r="B309" s="2501"/>
      <c r="C309" s="2501"/>
      <c r="D309" s="899">
        <f>D308+D302</f>
        <v>15.3</v>
      </c>
      <c r="E309" s="268"/>
      <c r="F309" s="473"/>
      <c r="G309" s="461"/>
      <c r="H309" s="461"/>
      <c r="I309" s="465"/>
      <c r="J309" s="467"/>
      <c r="K309" s="467"/>
      <c r="L309" s="477"/>
      <c r="M309" s="477"/>
      <c r="N309" s="477"/>
      <c r="O309" s="477"/>
      <c r="P309" s="477"/>
      <c r="Q309" s="477"/>
      <c r="R309" s="477"/>
      <c r="S309" s="477"/>
      <c r="T309" s="477"/>
      <c r="U309" s="477"/>
      <c r="V309" s="477"/>
    </row>
    <row r="310" spans="1:22" ht="18" thickBot="1">
      <c r="A310" s="2554" t="s">
        <v>654</v>
      </c>
      <c r="B310" s="2555"/>
      <c r="C310" s="2555"/>
      <c r="D310" s="2555"/>
      <c r="E310" s="2555"/>
      <c r="F310" s="2555"/>
      <c r="G310" s="2555"/>
      <c r="H310" s="2555"/>
      <c r="I310" s="2555"/>
      <c r="J310" s="2555"/>
      <c r="K310" s="2555"/>
      <c r="L310" s="2555"/>
      <c r="M310" s="2555"/>
      <c r="N310" s="2555"/>
      <c r="O310" s="2555"/>
      <c r="P310" s="2555"/>
      <c r="Q310" s="2555"/>
      <c r="R310" s="2555"/>
      <c r="S310" s="2555"/>
      <c r="T310" s="2555"/>
      <c r="U310" s="2555"/>
      <c r="V310" s="2556"/>
    </row>
    <row r="311" spans="1:25" ht="15">
      <c r="A311" s="1181">
        <v>1</v>
      </c>
      <c r="B311" s="1142">
        <v>6</v>
      </c>
      <c r="C311" s="1142">
        <v>22.1</v>
      </c>
      <c r="D311" s="1142">
        <v>1</v>
      </c>
      <c r="E311" s="1154" t="s">
        <v>260</v>
      </c>
      <c r="F311" s="1144" t="s">
        <v>292</v>
      </c>
      <c r="G311" s="1145" t="s">
        <v>1041</v>
      </c>
      <c r="H311" s="1150" t="s">
        <v>1284</v>
      </c>
      <c r="I311" s="1144" t="s">
        <v>850</v>
      </c>
      <c r="J311" s="1141" t="s">
        <v>1279</v>
      </c>
      <c r="K311" s="1143" t="s">
        <v>738</v>
      </c>
      <c r="L311" s="1185">
        <f aca="true" t="shared" si="18" ref="L311:L327">M311+N311+O311+P311+Q311+R311+S311+T311+U311+V311+W311+X311+Y311</f>
        <v>7.079999999999999</v>
      </c>
      <c r="M311" s="1147">
        <v>4.8</v>
      </c>
      <c r="N311" s="1147">
        <v>1.14</v>
      </c>
      <c r="O311" s="1152"/>
      <c r="P311" s="1152">
        <v>1.14</v>
      </c>
      <c r="Q311" s="1152"/>
      <c r="R311" s="1184"/>
      <c r="S311" s="1184"/>
      <c r="T311" s="1184"/>
      <c r="U311" s="1184"/>
      <c r="V311" s="1184"/>
      <c r="W311" s="1184"/>
      <c r="X311" s="1184"/>
      <c r="Y311" s="1184"/>
    </row>
    <row r="312" spans="1:25" ht="15">
      <c r="A312" s="1181">
        <v>2</v>
      </c>
      <c r="B312" s="1142">
        <v>7</v>
      </c>
      <c r="C312" s="1142">
        <v>8.2</v>
      </c>
      <c r="D312" s="1142">
        <v>1</v>
      </c>
      <c r="E312" s="1154" t="s">
        <v>182</v>
      </c>
      <c r="F312" s="1144" t="s">
        <v>292</v>
      </c>
      <c r="G312" s="1145" t="s">
        <v>1041</v>
      </c>
      <c r="H312" s="1146" t="s">
        <v>1320</v>
      </c>
      <c r="I312" s="1144" t="s">
        <v>850</v>
      </c>
      <c r="J312" s="1141" t="s">
        <v>1279</v>
      </c>
      <c r="K312" s="1152" t="s">
        <v>649</v>
      </c>
      <c r="L312" s="1185">
        <f t="shared" si="18"/>
        <v>4</v>
      </c>
      <c r="M312" s="1184"/>
      <c r="N312" s="1184"/>
      <c r="O312" s="1184"/>
      <c r="P312" s="1184"/>
      <c r="Q312" s="1184">
        <v>4</v>
      </c>
      <c r="R312" s="1184"/>
      <c r="S312" s="1184"/>
      <c r="T312" s="1184"/>
      <c r="U312" s="1184"/>
      <c r="V312" s="1184"/>
      <c r="W312" s="1184"/>
      <c r="X312" s="1184"/>
      <c r="Y312" s="1184"/>
    </row>
    <row r="313" spans="1:25" ht="15">
      <c r="A313" s="1181">
        <v>3</v>
      </c>
      <c r="B313" s="1142">
        <v>12</v>
      </c>
      <c r="C313" s="1142">
        <v>4.4</v>
      </c>
      <c r="D313" s="1142">
        <v>0.9</v>
      </c>
      <c r="E313" s="1154" t="s">
        <v>313</v>
      </c>
      <c r="F313" s="1144" t="s">
        <v>292</v>
      </c>
      <c r="G313" s="1145" t="s">
        <v>1041</v>
      </c>
      <c r="H313" s="1144" t="s">
        <v>606</v>
      </c>
      <c r="I313" s="1144" t="s">
        <v>850</v>
      </c>
      <c r="J313" s="1141" t="s">
        <v>1279</v>
      </c>
      <c r="K313" s="1152" t="s">
        <v>872</v>
      </c>
      <c r="L313" s="1185">
        <f t="shared" si="18"/>
        <v>5.38</v>
      </c>
      <c r="M313" s="1184"/>
      <c r="N313" s="1184">
        <v>4.57</v>
      </c>
      <c r="O313" s="1184"/>
      <c r="P313" s="1184"/>
      <c r="Q313" s="1184"/>
      <c r="R313" s="1184"/>
      <c r="S313" s="1184"/>
      <c r="T313" s="1184"/>
      <c r="U313" s="1184">
        <v>0.67</v>
      </c>
      <c r="V313" s="1184"/>
      <c r="W313" s="1184"/>
      <c r="X313" s="1184">
        <v>0.04</v>
      </c>
      <c r="Y313" s="1184">
        <v>0.1</v>
      </c>
    </row>
    <row r="314" spans="1:25" ht="15">
      <c r="A314" s="1181">
        <v>4</v>
      </c>
      <c r="B314" s="1142">
        <v>12</v>
      </c>
      <c r="C314" s="1142">
        <v>6.2</v>
      </c>
      <c r="D314" s="1142">
        <v>0.9</v>
      </c>
      <c r="E314" s="1154" t="s">
        <v>313</v>
      </c>
      <c r="F314" s="1144" t="s">
        <v>292</v>
      </c>
      <c r="G314" s="1145" t="s">
        <v>1041</v>
      </c>
      <c r="H314" s="1144" t="s">
        <v>606</v>
      </c>
      <c r="I314" s="1144" t="s">
        <v>850</v>
      </c>
      <c r="J314" s="1141" t="s">
        <v>1279</v>
      </c>
      <c r="K314" s="1152" t="s">
        <v>316</v>
      </c>
      <c r="L314" s="1185">
        <f t="shared" si="18"/>
        <v>5.43</v>
      </c>
      <c r="M314" s="1184"/>
      <c r="N314" s="1184">
        <v>5.14</v>
      </c>
      <c r="O314" s="1184"/>
      <c r="P314" s="1184">
        <v>0.2</v>
      </c>
      <c r="Q314" s="1184"/>
      <c r="R314" s="1184"/>
      <c r="S314" s="1184"/>
      <c r="T314" s="1184"/>
      <c r="U314" s="1184"/>
      <c r="V314" s="1184"/>
      <c r="W314" s="1184"/>
      <c r="X314" s="1184">
        <v>0.09</v>
      </c>
      <c r="Y314" s="1184"/>
    </row>
    <row r="315" spans="1:25" ht="15">
      <c r="A315" s="1181">
        <v>5</v>
      </c>
      <c r="B315" s="1142">
        <v>13</v>
      </c>
      <c r="C315" s="1142">
        <v>2</v>
      </c>
      <c r="D315" s="1142">
        <v>0.5</v>
      </c>
      <c r="E315" s="1154" t="s">
        <v>291</v>
      </c>
      <c r="F315" s="1144" t="s">
        <v>304</v>
      </c>
      <c r="G315" s="1145" t="s">
        <v>1041</v>
      </c>
      <c r="H315" s="1146" t="s">
        <v>1320</v>
      </c>
      <c r="I315" s="1141" t="s">
        <v>1279</v>
      </c>
      <c r="J315" s="1141" t="s">
        <v>1279</v>
      </c>
      <c r="K315" s="1152" t="s">
        <v>305</v>
      </c>
      <c r="L315" s="1185">
        <f t="shared" si="18"/>
        <v>2</v>
      </c>
      <c r="M315" s="1184"/>
      <c r="N315" s="1184"/>
      <c r="O315" s="1184">
        <v>2</v>
      </c>
      <c r="P315" s="1184"/>
      <c r="Q315" s="1184"/>
      <c r="R315" s="1184"/>
      <c r="S315" s="1184"/>
      <c r="T315" s="1184"/>
      <c r="U315" s="1184"/>
      <c r="V315" s="1184"/>
      <c r="W315" s="1184"/>
      <c r="X315" s="1184"/>
      <c r="Y315" s="1184"/>
    </row>
    <row r="316" spans="1:25" ht="15">
      <c r="A316" s="1181">
        <v>6</v>
      </c>
      <c r="B316" s="1142">
        <v>14</v>
      </c>
      <c r="C316" s="1142">
        <v>10.2</v>
      </c>
      <c r="D316" s="1142">
        <v>0.9</v>
      </c>
      <c r="E316" s="1154" t="s">
        <v>313</v>
      </c>
      <c r="F316" s="1144" t="s">
        <v>321</v>
      </c>
      <c r="G316" s="1145" t="s">
        <v>1041</v>
      </c>
      <c r="H316" s="1144" t="s">
        <v>606</v>
      </c>
      <c r="I316" s="1144" t="s">
        <v>850</v>
      </c>
      <c r="J316" s="1141" t="s">
        <v>1279</v>
      </c>
      <c r="K316" s="1152" t="s">
        <v>316</v>
      </c>
      <c r="L316" s="1185">
        <f t="shared" si="18"/>
        <v>5.35</v>
      </c>
      <c r="M316" s="1184"/>
      <c r="N316" s="1184">
        <v>5.14</v>
      </c>
      <c r="O316" s="1184"/>
      <c r="P316" s="1184"/>
      <c r="Q316" s="1184"/>
      <c r="R316" s="1184"/>
      <c r="S316" s="1184"/>
      <c r="T316" s="1184"/>
      <c r="U316" s="1184"/>
      <c r="V316" s="1184"/>
      <c r="W316" s="1184"/>
      <c r="X316" s="1184">
        <v>0.09</v>
      </c>
      <c r="Y316" s="1184">
        <v>0.12</v>
      </c>
    </row>
    <row r="317" spans="1:25" ht="15">
      <c r="A317" s="1181">
        <v>7</v>
      </c>
      <c r="B317" s="1142">
        <v>19</v>
      </c>
      <c r="C317" s="1142">
        <v>4</v>
      </c>
      <c r="D317" s="1142">
        <v>0.7</v>
      </c>
      <c r="E317" s="1154" t="s">
        <v>182</v>
      </c>
      <c r="F317" s="1144" t="s">
        <v>177</v>
      </c>
      <c r="G317" s="1145" t="s">
        <v>1041</v>
      </c>
      <c r="H317" s="1146" t="s">
        <v>1320</v>
      </c>
      <c r="I317" s="1144" t="s">
        <v>850</v>
      </c>
      <c r="J317" s="1141" t="s">
        <v>1279</v>
      </c>
      <c r="K317" s="1147" t="s">
        <v>649</v>
      </c>
      <c r="L317" s="1185">
        <f t="shared" si="18"/>
        <v>2.8</v>
      </c>
      <c r="M317" s="1178"/>
      <c r="N317" s="1178"/>
      <c r="O317" s="1178"/>
      <c r="P317" s="1178"/>
      <c r="Q317" s="1178">
        <v>2.8</v>
      </c>
      <c r="R317" s="1184"/>
      <c r="S317" s="1184"/>
      <c r="T317" s="1184"/>
      <c r="U317" s="1184"/>
      <c r="V317" s="1184"/>
      <c r="W317" s="1184"/>
      <c r="X317" s="1184"/>
      <c r="Y317" s="1184"/>
    </row>
    <row r="318" spans="1:25" ht="15">
      <c r="A318" s="1181">
        <v>8</v>
      </c>
      <c r="B318" s="1142">
        <v>20</v>
      </c>
      <c r="C318" s="1142">
        <v>10.3</v>
      </c>
      <c r="D318" s="1142">
        <v>1</v>
      </c>
      <c r="E318" s="1154" t="s">
        <v>313</v>
      </c>
      <c r="F318" s="1144" t="s">
        <v>177</v>
      </c>
      <c r="G318" s="1145" t="s">
        <v>1041</v>
      </c>
      <c r="H318" s="1144" t="s">
        <v>606</v>
      </c>
      <c r="I318" s="1144" t="s">
        <v>850</v>
      </c>
      <c r="J318" s="1141" t="s">
        <v>1279</v>
      </c>
      <c r="K318" s="1152" t="s">
        <v>316</v>
      </c>
      <c r="L318" s="1185">
        <f t="shared" si="18"/>
        <v>5.93</v>
      </c>
      <c r="M318" s="1184"/>
      <c r="N318" s="1184">
        <v>5.71</v>
      </c>
      <c r="O318" s="1184"/>
      <c r="P318" s="1184"/>
      <c r="Q318" s="1184"/>
      <c r="R318" s="1184"/>
      <c r="S318" s="1184"/>
      <c r="T318" s="1184"/>
      <c r="U318" s="1184">
        <v>0.22</v>
      </c>
      <c r="V318" s="1184"/>
      <c r="W318" s="1184"/>
      <c r="X318" s="1184"/>
      <c r="Y318" s="1184"/>
    </row>
    <row r="319" spans="1:25" ht="15">
      <c r="A319" s="1181">
        <v>9</v>
      </c>
      <c r="B319" s="1142">
        <v>20</v>
      </c>
      <c r="C319" s="1142">
        <v>22.1</v>
      </c>
      <c r="D319" s="1142">
        <v>0.9</v>
      </c>
      <c r="E319" s="1154" t="s">
        <v>313</v>
      </c>
      <c r="F319" s="1144" t="s">
        <v>292</v>
      </c>
      <c r="G319" s="1145" t="s">
        <v>1041</v>
      </c>
      <c r="H319" s="1144" t="s">
        <v>606</v>
      </c>
      <c r="I319" s="1144" t="s">
        <v>850</v>
      </c>
      <c r="J319" s="1141" t="s">
        <v>1279</v>
      </c>
      <c r="K319" s="1152" t="s">
        <v>316</v>
      </c>
      <c r="L319" s="1185">
        <f t="shared" si="18"/>
        <v>5.34</v>
      </c>
      <c r="M319" s="1184"/>
      <c r="N319" s="1184">
        <v>5.14</v>
      </c>
      <c r="O319" s="1184"/>
      <c r="P319" s="1184">
        <v>0.2</v>
      </c>
      <c r="Q319" s="1184"/>
      <c r="R319" s="1184"/>
      <c r="S319" s="1184"/>
      <c r="T319" s="1184"/>
      <c r="U319" s="1184"/>
      <c r="V319" s="1184"/>
      <c r="W319" s="1184"/>
      <c r="X319" s="1184"/>
      <c r="Y319" s="1184"/>
    </row>
    <row r="320" spans="1:25" ht="15">
      <c r="A320" s="1181">
        <v>10</v>
      </c>
      <c r="B320" s="1142">
        <v>29</v>
      </c>
      <c r="C320" s="1142">
        <v>20.1</v>
      </c>
      <c r="D320" s="1142">
        <v>0.8</v>
      </c>
      <c r="E320" s="1154" t="s">
        <v>396</v>
      </c>
      <c r="F320" s="1144" t="s">
        <v>292</v>
      </c>
      <c r="G320" s="1145" t="s">
        <v>1041</v>
      </c>
      <c r="H320" s="1146" t="s">
        <v>870</v>
      </c>
      <c r="I320" s="1144" t="s">
        <v>850</v>
      </c>
      <c r="J320" s="1141" t="s">
        <v>1279</v>
      </c>
      <c r="K320" s="1152" t="s">
        <v>410</v>
      </c>
      <c r="L320" s="1185">
        <f t="shared" si="18"/>
        <v>2.67</v>
      </c>
      <c r="M320" s="1184"/>
      <c r="N320" s="1184"/>
      <c r="O320" s="1184"/>
      <c r="P320" s="1184"/>
      <c r="Q320" s="1184"/>
      <c r="R320" s="1184"/>
      <c r="S320" s="1184"/>
      <c r="T320" s="1184"/>
      <c r="U320" s="1184"/>
      <c r="V320" s="1184">
        <v>2.67</v>
      </c>
      <c r="W320" s="1184"/>
      <c r="X320" s="1184"/>
      <c r="Y320" s="1184"/>
    </row>
    <row r="321" spans="1:25" ht="15">
      <c r="A321" s="1181">
        <v>11</v>
      </c>
      <c r="B321" s="1142">
        <v>31</v>
      </c>
      <c r="C321" s="1142">
        <v>3</v>
      </c>
      <c r="D321" s="1142">
        <v>0.8</v>
      </c>
      <c r="E321" s="1154" t="s">
        <v>291</v>
      </c>
      <c r="F321" s="1144" t="s">
        <v>304</v>
      </c>
      <c r="G321" s="1145" t="s">
        <v>1041</v>
      </c>
      <c r="H321" s="1146" t="s">
        <v>1320</v>
      </c>
      <c r="I321" s="1144" t="s">
        <v>850</v>
      </c>
      <c r="J321" s="1141" t="s">
        <v>1279</v>
      </c>
      <c r="K321" s="1152" t="s">
        <v>305</v>
      </c>
      <c r="L321" s="1185">
        <f t="shared" si="18"/>
        <v>3.2</v>
      </c>
      <c r="M321" s="1178"/>
      <c r="N321" s="1178"/>
      <c r="O321" s="1184">
        <v>3.2</v>
      </c>
      <c r="P321" s="1184"/>
      <c r="Q321" s="1184"/>
      <c r="R321" s="1184"/>
      <c r="S321" s="1184"/>
      <c r="T321" s="1184"/>
      <c r="U321" s="1184"/>
      <c r="V321" s="1184"/>
      <c r="W321" s="1184"/>
      <c r="X321" s="1184"/>
      <c r="Y321" s="1184"/>
    </row>
    <row r="322" spans="1:25" ht="15">
      <c r="A322" s="1181">
        <v>12</v>
      </c>
      <c r="B322" s="1142">
        <v>35</v>
      </c>
      <c r="C322" s="1142">
        <v>16.1</v>
      </c>
      <c r="D322" s="1142">
        <v>1</v>
      </c>
      <c r="E322" s="1154" t="s">
        <v>313</v>
      </c>
      <c r="F322" s="1144" t="s">
        <v>292</v>
      </c>
      <c r="G322" s="1145" t="s">
        <v>1041</v>
      </c>
      <c r="H322" s="1144" t="s">
        <v>606</v>
      </c>
      <c r="I322" s="1144" t="s">
        <v>850</v>
      </c>
      <c r="J322" s="1141" t="s">
        <v>1279</v>
      </c>
      <c r="K322" s="1152" t="s">
        <v>316</v>
      </c>
      <c r="L322" s="1185">
        <f t="shared" si="18"/>
        <v>5.9399999999999995</v>
      </c>
      <c r="M322" s="1178"/>
      <c r="N322" s="1178">
        <v>5.71</v>
      </c>
      <c r="O322" s="1184"/>
      <c r="P322" s="1184"/>
      <c r="Q322" s="1184"/>
      <c r="R322" s="1184"/>
      <c r="S322" s="1184"/>
      <c r="T322" s="1184"/>
      <c r="U322" s="1184"/>
      <c r="V322" s="1184"/>
      <c r="W322" s="1184">
        <v>0.1</v>
      </c>
      <c r="X322" s="1184"/>
      <c r="Y322" s="1184">
        <v>0.13</v>
      </c>
    </row>
    <row r="323" spans="1:25" ht="15">
      <c r="A323" s="1181">
        <v>13</v>
      </c>
      <c r="B323" s="1142">
        <v>41</v>
      </c>
      <c r="C323" s="1142">
        <v>5.3</v>
      </c>
      <c r="D323" s="1142">
        <v>1</v>
      </c>
      <c r="E323" s="1154" t="s">
        <v>260</v>
      </c>
      <c r="F323" s="1144" t="s">
        <v>177</v>
      </c>
      <c r="G323" s="1145" t="s">
        <v>1041</v>
      </c>
      <c r="H323" s="1146" t="s">
        <v>1321</v>
      </c>
      <c r="I323" s="1144" t="s">
        <v>850</v>
      </c>
      <c r="J323" s="1141" t="s">
        <v>1279</v>
      </c>
      <c r="K323" s="1152" t="s">
        <v>835</v>
      </c>
      <c r="L323" s="1185">
        <f t="shared" si="18"/>
        <v>7.54</v>
      </c>
      <c r="M323" s="1152">
        <v>6.4</v>
      </c>
      <c r="N323" s="1152">
        <v>1.14</v>
      </c>
      <c r="O323" s="1184"/>
      <c r="P323" s="1184"/>
      <c r="Q323" s="1184"/>
      <c r="R323" s="1184"/>
      <c r="S323" s="1184"/>
      <c r="T323" s="1184"/>
      <c r="U323" s="1184"/>
      <c r="V323" s="1184"/>
      <c r="W323" s="1184"/>
      <c r="X323" s="1184"/>
      <c r="Y323" s="1184"/>
    </row>
    <row r="324" spans="1:25" ht="15">
      <c r="A324" s="1181">
        <v>14</v>
      </c>
      <c r="B324" s="1142">
        <v>45</v>
      </c>
      <c r="C324" s="1142">
        <v>7.1</v>
      </c>
      <c r="D324" s="1142">
        <v>1</v>
      </c>
      <c r="E324" s="1154" t="s">
        <v>260</v>
      </c>
      <c r="F324" s="1144" t="s">
        <v>299</v>
      </c>
      <c r="G324" s="1145" t="s">
        <v>1041</v>
      </c>
      <c r="H324" s="1146" t="s">
        <v>1321</v>
      </c>
      <c r="I324" s="1144" t="s">
        <v>850</v>
      </c>
      <c r="J324" s="1141" t="s">
        <v>1279</v>
      </c>
      <c r="K324" s="1152" t="s">
        <v>835</v>
      </c>
      <c r="L324" s="1185">
        <f t="shared" si="18"/>
        <v>7.54</v>
      </c>
      <c r="M324" s="1152">
        <v>6.4</v>
      </c>
      <c r="N324" s="1152">
        <v>1.14</v>
      </c>
      <c r="O324" s="1184"/>
      <c r="P324" s="1184"/>
      <c r="Q324" s="1184"/>
      <c r="R324" s="1184"/>
      <c r="S324" s="1184"/>
      <c r="T324" s="1184"/>
      <c r="U324" s="1184"/>
      <c r="V324" s="1184"/>
      <c r="W324" s="1184"/>
      <c r="X324" s="1184"/>
      <c r="Y324" s="1184"/>
    </row>
    <row r="325" spans="1:25" ht="15">
      <c r="A325" s="1181">
        <v>15</v>
      </c>
      <c r="B325" s="1142">
        <v>47</v>
      </c>
      <c r="C325" s="1142">
        <v>5.1</v>
      </c>
      <c r="D325" s="1142">
        <v>1</v>
      </c>
      <c r="E325" s="1154" t="s">
        <v>260</v>
      </c>
      <c r="F325" s="1144" t="s">
        <v>292</v>
      </c>
      <c r="G325" s="1145" t="s">
        <v>1041</v>
      </c>
      <c r="H325" s="1146" t="s">
        <v>1321</v>
      </c>
      <c r="I325" s="1144" t="s">
        <v>850</v>
      </c>
      <c r="J325" s="1141" t="s">
        <v>1279</v>
      </c>
      <c r="K325" s="1152" t="s">
        <v>835</v>
      </c>
      <c r="L325" s="1185">
        <f t="shared" si="18"/>
        <v>7.54</v>
      </c>
      <c r="M325" s="1147">
        <v>6.4</v>
      </c>
      <c r="N325" s="1147">
        <v>1.14</v>
      </c>
      <c r="O325" s="1184"/>
      <c r="P325" s="1184"/>
      <c r="Q325" s="1184"/>
      <c r="R325" s="1184"/>
      <c r="S325" s="1184"/>
      <c r="T325" s="1184"/>
      <c r="U325" s="1184"/>
      <c r="V325" s="1184"/>
      <c r="W325" s="1184"/>
      <c r="X325" s="1184"/>
      <c r="Y325" s="1184"/>
    </row>
    <row r="326" spans="1:25" ht="15">
      <c r="A326" s="1181">
        <v>16</v>
      </c>
      <c r="B326" s="1142">
        <v>48</v>
      </c>
      <c r="C326" s="1142">
        <v>19.1</v>
      </c>
      <c r="D326" s="1142">
        <v>1</v>
      </c>
      <c r="E326" s="1154" t="s">
        <v>260</v>
      </c>
      <c r="F326" s="1144" t="s">
        <v>177</v>
      </c>
      <c r="G326" s="1145" t="s">
        <v>1041</v>
      </c>
      <c r="H326" s="1146" t="s">
        <v>1321</v>
      </c>
      <c r="I326" s="1144" t="s">
        <v>850</v>
      </c>
      <c r="J326" s="1141" t="s">
        <v>1279</v>
      </c>
      <c r="K326" s="1152" t="s">
        <v>835</v>
      </c>
      <c r="L326" s="1185">
        <f t="shared" si="18"/>
        <v>7.54</v>
      </c>
      <c r="M326" s="1152">
        <v>6.4</v>
      </c>
      <c r="N326" s="1152">
        <v>1.14</v>
      </c>
      <c r="O326" s="1184"/>
      <c r="P326" s="1184"/>
      <c r="Q326" s="1184"/>
      <c r="R326" s="1184"/>
      <c r="S326" s="1184"/>
      <c r="T326" s="1184"/>
      <c r="U326" s="1184"/>
      <c r="V326" s="1184"/>
      <c r="W326" s="1184"/>
      <c r="X326" s="1184"/>
      <c r="Y326" s="1184"/>
    </row>
    <row r="327" spans="1:25" ht="15">
      <c r="A327" s="1181">
        <v>17</v>
      </c>
      <c r="B327" s="1142">
        <v>48</v>
      </c>
      <c r="C327" s="1142">
        <v>20.1</v>
      </c>
      <c r="D327" s="1142">
        <v>1</v>
      </c>
      <c r="E327" s="1154" t="s">
        <v>260</v>
      </c>
      <c r="F327" s="1144" t="s">
        <v>299</v>
      </c>
      <c r="G327" s="1145" t="s">
        <v>1041</v>
      </c>
      <c r="H327" s="1146" t="s">
        <v>1321</v>
      </c>
      <c r="I327" s="1144" t="s">
        <v>850</v>
      </c>
      <c r="J327" s="1141" t="s">
        <v>1279</v>
      </c>
      <c r="K327" s="1152" t="s">
        <v>835</v>
      </c>
      <c r="L327" s="1185">
        <f t="shared" si="18"/>
        <v>7.54</v>
      </c>
      <c r="M327" s="1147">
        <v>6.4</v>
      </c>
      <c r="N327" s="1147">
        <v>1.14</v>
      </c>
      <c r="O327" s="1184"/>
      <c r="P327" s="1184"/>
      <c r="Q327" s="1184"/>
      <c r="R327" s="1184"/>
      <c r="S327" s="1184"/>
      <c r="T327" s="1184"/>
      <c r="U327" s="1184"/>
      <c r="V327" s="1184"/>
      <c r="W327" s="1184"/>
      <c r="X327" s="1184"/>
      <c r="Y327" s="1184"/>
    </row>
    <row r="328" spans="1:25" ht="17.25">
      <c r="A328" s="2543" t="s">
        <v>249</v>
      </c>
      <c r="B328" s="2543"/>
      <c r="C328" s="2543"/>
      <c r="D328" s="1199">
        <f>D327+D326+D325+D324+D323+D322+D321+D320+D319+D318+D317+D316+D315+D314+D313+D312+D311</f>
        <v>15.4</v>
      </c>
      <c r="E328" s="769"/>
      <c r="F328" s="268"/>
      <c r="G328" s="268"/>
      <c r="H328" s="769"/>
      <c r="I328" s="268"/>
      <c r="J328" s="268"/>
      <c r="K328" s="267"/>
      <c r="L328" s="770">
        <f>L327+L326+L325+L324+L323+L322+L321+L320+L319+L318+L317+L316+L315+L314+L313+L312+L311</f>
        <v>92.82000000000001</v>
      </c>
      <c r="M328" s="770">
        <f aca="true" t="shared" si="19" ref="M328:Y328">M327+M326+M325+M324+M323+M322+M321+M320+M319+M318+M317+M316+M315+M314+M313+M312+M311</f>
        <v>36.8</v>
      </c>
      <c r="N328" s="770">
        <f t="shared" si="19"/>
        <v>38.25</v>
      </c>
      <c r="O328" s="770">
        <f t="shared" si="19"/>
        <v>5.2</v>
      </c>
      <c r="P328" s="770">
        <f t="shared" si="19"/>
        <v>1.54</v>
      </c>
      <c r="Q328" s="770">
        <f t="shared" si="19"/>
        <v>6.8</v>
      </c>
      <c r="R328" s="770">
        <f t="shared" si="19"/>
        <v>0</v>
      </c>
      <c r="S328" s="770">
        <f t="shared" si="19"/>
        <v>0</v>
      </c>
      <c r="T328" s="770">
        <f t="shared" si="19"/>
        <v>0</v>
      </c>
      <c r="U328" s="770">
        <f t="shared" si="19"/>
        <v>0.89</v>
      </c>
      <c r="V328" s="770">
        <f t="shared" si="19"/>
        <v>2.67</v>
      </c>
      <c r="W328" s="770">
        <f t="shared" si="19"/>
        <v>0.1</v>
      </c>
      <c r="X328" s="770">
        <f t="shared" si="19"/>
        <v>0.22</v>
      </c>
      <c r="Y328" s="770">
        <f t="shared" si="19"/>
        <v>0.35</v>
      </c>
    </row>
    <row r="329" spans="1:25" ht="17.25">
      <c r="A329" s="2553" t="s">
        <v>655</v>
      </c>
      <c r="B329" s="2553"/>
      <c r="C329" s="2553"/>
      <c r="D329" s="290">
        <f>D328+D302+D279+D257+D242+D233+D220+D198+D163+D125+D105+D56</f>
        <v>139.7</v>
      </c>
      <c r="E329" s="1233"/>
      <c r="F329" s="1233"/>
      <c r="G329" s="1233"/>
      <c r="H329" s="1233"/>
      <c r="I329" s="1233"/>
      <c r="J329" s="1233"/>
      <c r="K329" s="1233"/>
      <c r="L329" s="1193">
        <f>L328+L302+L279+L257+L242+L233+L220+L198+L163+L125+L105+L56</f>
        <v>821.6500000000001</v>
      </c>
      <c r="M329" s="1193">
        <f aca="true" t="shared" si="20" ref="M329:Y329">M328+M302+M279+M257+M242+M233+M220+M198+M163+M125+M105+M56</f>
        <v>500.65000000000003</v>
      </c>
      <c r="N329" s="1193">
        <f t="shared" si="20"/>
        <v>209.69999999999993</v>
      </c>
      <c r="O329" s="1193">
        <f t="shared" si="20"/>
        <v>13.2</v>
      </c>
      <c r="P329" s="1193">
        <f t="shared" si="20"/>
        <v>17.759999999999998</v>
      </c>
      <c r="Q329" s="1193">
        <f t="shared" si="20"/>
        <v>26.560000000000002</v>
      </c>
      <c r="R329" s="1193">
        <f t="shared" si="20"/>
        <v>6.049999999999999</v>
      </c>
      <c r="S329" s="1193">
        <f t="shared" si="20"/>
        <v>28.519999999999996</v>
      </c>
      <c r="T329" s="1193">
        <f t="shared" si="20"/>
        <v>8.44</v>
      </c>
      <c r="U329" s="1193">
        <f t="shared" si="20"/>
        <v>1.7300000000000002</v>
      </c>
      <c r="V329" s="1193">
        <f t="shared" si="20"/>
        <v>4.8100000000000005</v>
      </c>
      <c r="W329" s="1193">
        <f t="shared" si="20"/>
        <v>0.43</v>
      </c>
      <c r="X329" s="1193">
        <f t="shared" si="20"/>
        <v>1.07</v>
      </c>
      <c r="Y329" s="1193">
        <f t="shared" si="20"/>
        <v>2.7300000000000004</v>
      </c>
    </row>
    <row r="330" spans="1:25" ht="18">
      <c r="A330" s="2553" t="s">
        <v>656</v>
      </c>
      <c r="B330" s="2553"/>
      <c r="C330" s="2553"/>
      <c r="D330" s="290">
        <f>D308+D260+D245+D212+D178+D132+D110+D87</f>
        <v>46.599999999999994</v>
      </c>
      <c r="E330" s="1216"/>
      <c r="F330" s="1216"/>
      <c r="G330" s="1216"/>
      <c r="H330" s="1216"/>
      <c r="I330" s="1216"/>
      <c r="J330" s="1216"/>
      <c r="K330" s="1216"/>
      <c r="L330" s="1216"/>
      <c r="M330" s="1216"/>
      <c r="N330" s="1216"/>
      <c r="O330" s="1216"/>
      <c r="P330" s="1216"/>
      <c r="Q330" s="1216"/>
      <c r="R330" s="1216"/>
      <c r="S330" s="1216"/>
      <c r="T330" s="1216"/>
      <c r="U330" s="1216"/>
      <c r="V330" s="1174"/>
      <c r="W330" s="1175"/>
      <c r="X330" s="1175"/>
      <c r="Y330" s="1175"/>
    </row>
    <row r="331" spans="1:22" ht="18">
      <c r="A331" s="2563" t="s">
        <v>657</v>
      </c>
      <c r="B331" s="2563"/>
      <c r="C331" s="2563"/>
      <c r="D331" s="601">
        <f>D330+D329</f>
        <v>186.29999999999998</v>
      </c>
      <c r="E331" s="291"/>
      <c r="F331" s="291"/>
      <c r="G331" s="291"/>
      <c r="H331" s="291"/>
      <c r="I331" s="291"/>
      <c r="J331" s="291"/>
      <c r="K331" s="291"/>
      <c r="L331" s="789">
        <f>L330+L329</f>
        <v>821.6500000000001</v>
      </c>
      <c r="M331" s="291"/>
      <c r="N331" s="291"/>
      <c r="O331" s="291"/>
      <c r="P331" s="291"/>
      <c r="Q331" s="291"/>
      <c r="R331" s="291"/>
      <c r="S331" s="291"/>
      <c r="T331" s="291"/>
      <c r="U331" s="291"/>
      <c r="V331" s="292"/>
    </row>
  </sheetData>
  <sheetProtection/>
  <mergeCells count="85">
    <mergeCell ref="A212:C212"/>
    <mergeCell ref="A238:Y238"/>
    <mergeCell ref="A242:C242"/>
    <mergeCell ref="A245:C245"/>
    <mergeCell ref="A246:C246"/>
    <mergeCell ref="A331:C331"/>
    <mergeCell ref="A261:C261"/>
    <mergeCell ref="A262:V262"/>
    <mergeCell ref="A264:C264"/>
    <mergeCell ref="A265:V265"/>
    <mergeCell ref="A279:C279"/>
    <mergeCell ref="A284:V284"/>
    <mergeCell ref="A257:C257"/>
    <mergeCell ref="A260:C260"/>
    <mergeCell ref="A330:C330"/>
    <mergeCell ref="A329:C329"/>
    <mergeCell ref="A310:V310"/>
    <mergeCell ref="A328:C328"/>
    <mergeCell ref="A247:V247"/>
    <mergeCell ref="A148:V148"/>
    <mergeCell ref="A187:V187"/>
    <mergeCell ref="A163:C163"/>
    <mergeCell ref="A185:C185"/>
    <mergeCell ref="A178:C178"/>
    <mergeCell ref="A237:C237"/>
    <mergeCell ref="A186:C186"/>
    <mergeCell ref="A182:C182"/>
    <mergeCell ref="A179:C179"/>
    <mergeCell ref="A236:C236"/>
    <mergeCell ref="A89:V89"/>
    <mergeCell ref="A91:C91"/>
    <mergeCell ref="A139:C139"/>
    <mergeCell ref="A105:C105"/>
    <mergeCell ref="A198:C198"/>
    <mergeCell ref="A140:C140"/>
    <mergeCell ref="A180:V180"/>
    <mergeCell ref="A136:C136"/>
    <mergeCell ref="A111:C111"/>
    <mergeCell ref="A112:V112"/>
    <mergeCell ref="A141:V141"/>
    <mergeCell ref="A147:C147"/>
    <mergeCell ref="A143:C143"/>
    <mergeCell ref="A146:C146"/>
    <mergeCell ref="A125:C125"/>
    <mergeCell ref="A132:C132"/>
    <mergeCell ref="I4:J4"/>
    <mergeCell ref="H4:H6"/>
    <mergeCell ref="A213:C213"/>
    <mergeCell ref="A214:U214"/>
    <mergeCell ref="A233:C233"/>
    <mergeCell ref="A220:C220"/>
    <mergeCell ref="A225:V225"/>
    <mergeCell ref="A223:C223"/>
    <mergeCell ref="A224:C224"/>
    <mergeCell ref="A8:V8"/>
    <mergeCell ref="G4:G6"/>
    <mergeCell ref="A2:U2"/>
    <mergeCell ref="E4:E6"/>
    <mergeCell ref="J5:J6"/>
    <mergeCell ref="A3:U3"/>
    <mergeCell ref="L4:V4"/>
    <mergeCell ref="M5:V5"/>
    <mergeCell ref="C4:C6"/>
    <mergeCell ref="D4:D6"/>
    <mergeCell ref="F4:F6"/>
    <mergeCell ref="A95:C95"/>
    <mergeCell ref="A96:V96"/>
    <mergeCell ref="A94:C94"/>
    <mergeCell ref="A110:C110"/>
    <mergeCell ref="A1:U1"/>
    <mergeCell ref="A4:A6"/>
    <mergeCell ref="B4:B6"/>
    <mergeCell ref="L5:L6"/>
    <mergeCell ref="I5:I6"/>
    <mergeCell ref="K4:K6"/>
    <mergeCell ref="A56:C56"/>
    <mergeCell ref="A286:C286"/>
    <mergeCell ref="A287:V287"/>
    <mergeCell ref="A302:C302"/>
    <mergeCell ref="A308:C308"/>
    <mergeCell ref="A309:C309"/>
    <mergeCell ref="A133:C133"/>
    <mergeCell ref="A134:V134"/>
    <mergeCell ref="A88:C88"/>
    <mergeCell ref="A87:C8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Vyrobnychyi</dc:creator>
  <cp:keywords/>
  <dc:description/>
  <cp:lastModifiedBy>user</cp:lastModifiedBy>
  <dcterms:created xsi:type="dcterms:W3CDTF">2016-01-25T07:10:15Z</dcterms:created>
  <dcterms:modified xsi:type="dcterms:W3CDTF">2021-03-05T07:03:26Z</dcterms:modified>
  <cp:category/>
  <cp:version/>
  <cp:contentType/>
  <cp:contentStatus/>
</cp:coreProperties>
</file>