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705" activeTab="0"/>
  </bookViews>
  <sheets>
    <sheet name="Бібрське ЛГ" sheetId="1" r:id="rId1"/>
    <sheet name="Боринське ЛГ" sheetId="2" r:id="rId2"/>
    <sheet name="Бродівське ЛГ" sheetId="3" r:id="rId3"/>
    <sheet name="Буське ЛГ" sheetId="4" r:id="rId4"/>
    <sheet name="Дрогобицьке ЛГ" sheetId="5" r:id="rId5"/>
    <sheet name="Золочівське ЛГ" sheetId="6" r:id="rId6"/>
    <sheet name="Львівське ЛГ" sheetId="7" r:id="rId7"/>
    <sheet name="Жовківське ЛГ" sheetId="8" r:id="rId8"/>
    <sheet name="Рава-Руське ЛГ" sheetId="9" r:id="rId9"/>
    <sheet name="Радехівське ЛМГ" sheetId="10" r:id="rId10"/>
    <sheet name="Самбірське ЛГ" sheetId="11" r:id="rId11"/>
    <sheet name="Сколівське ЛГ" sheetId="12" r:id="rId12"/>
    <sheet name="Славське ЛГ" sheetId="13" r:id="rId13"/>
    <sheet name="Ст_Самбірське ЛМГ" sheetId="14" r:id="rId14"/>
    <sheet name="Стрийське ЛГ" sheetId="15" r:id="rId15"/>
    <sheet name="Турківське ЛГ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<sst xmlns="http://schemas.openxmlformats.org/spreadsheetml/2006/main" count="11455" uniqueCount="1856">
  <si>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з- 2,500 тис.шт.                                                   Ялє-  0,500  тис.шт.                                        Мдє - 0,300 тис.шт.                                                                                   Чш - 0,100 тис.шт.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</si>
  <si>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з- 1,600 тис.шт.                                                   Ялє-  0,400  тис.шт.                                        Мдє - 0,300 тис.шт.                                                                                   Чш - 0,100 тис.шт.                                            </t>
    </r>
  </si>
  <si>
    <t>Осталовичі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</si>
  <si>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з- 2,500 тис.шт.                                                   Ялє-  0,500  тис.шт.                                        Мдє - 0,300 тис.шт.                                                                                       Чш - 0,100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</si>
  <si>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з- 3,500 тис.шт.                                                   Ялє-  1,000  тис.шт.                                        Мдє - 1,000 тис.шт.                                                       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</si>
  <si>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з- 1,540 тис.шт.                                                   Ялє-  0,440  тис.шт.                                        Мдє - 0,440 тис.шт.                                                                                                                                  </t>
    </r>
  </si>
  <si>
    <t>Категорія лісових культур - звичайні лісові культури</t>
  </si>
  <si>
    <t>Місцезнаходження (урочище, землекористувач, село, район, місцева назва ділянки), структурний підрозділ</t>
  </si>
  <si>
    <t>№        про-екту</t>
  </si>
  <si>
    <t>Квар-тал</t>
  </si>
  <si>
    <t>Тип лісорос-линних умов</t>
  </si>
  <si>
    <t>Категорія лісоку-льтурної площі</t>
  </si>
  <si>
    <t>Розмі-щення</t>
  </si>
  <si>
    <t>Схема змішу-вання</t>
  </si>
  <si>
    <t>Потреба у садивному, посівному матеріалі</t>
  </si>
  <si>
    <r>
      <t>обробітку ґ</t>
    </r>
    <r>
      <rPr>
        <sz val="10"/>
        <rFont val="Times New Roman"/>
        <family val="1"/>
      </rPr>
      <t>рунту</t>
    </r>
  </si>
  <si>
    <t>всього тис.шт., кг</t>
  </si>
  <si>
    <t>Яцб</t>
  </si>
  <si>
    <t>Бориславське л-во</t>
  </si>
  <si>
    <t>СзБЯц</t>
  </si>
  <si>
    <t>зруб 2016</t>
  </si>
  <si>
    <t>ручний</t>
  </si>
  <si>
    <t>3х0,8</t>
  </si>
  <si>
    <t>8Яцб 2Бкл</t>
  </si>
  <si>
    <t>Воля-Якубівське л-во</t>
  </si>
  <si>
    <t>DзЯцД</t>
  </si>
  <si>
    <t>механізов.</t>
  </si>
  <si>
    <t>8Дзв2Яцб</t>
  </si>
  <si>
    <t>8Дзв2Яв</t>
  </si>
  <si>
    <t>DзГД</t>
  </si>
  <si>
    <t>Гаївське л-во</t>
  </si>
  <si>
    <t>Доброгостівське л-во</t>
  </si>
  <si>
    <t>Лішнянське л-во</t>
  </si>
  <si>
    <t>Летнянське л-во</t>
  </si>
  <si>
    <t>Раневицьке л-во</t>
  </si>
  <si>
    <t>Східницьке л-во</t>
  </si>
  <si>
    <t>СзБЯлЯц</t>
  </si>
  <si>
    <t>2,5х1</t>
  </si>
  <si>
    <t>Нагуєвицьке л-во</t>
  </si>
  <si>
    <t>РАЗОМ</t>
  </si>
  <si>
    <t>Б. Природне поновлення</t>
  </si>
  <si>
    <t>куртинно</t>
  </si>
  <si>
    <t>10Яцб</t>
  </si>
  <si>
    <t>8Яцб2Дзв</t>
  </si>
  <si>
    <t>СзЯцД</t>
  </si>
  <si>
    <t>DзДЯц</t>
  </si>
  <si>
    <t>DзБЯц</t>
  </si>
  <si>
    <t>Попелівське л-во</t>
  </si>
  <si>
    <t>8Яц2Бк</t>
  </si>
  <si>
    <t>6Яц2Бк2Яв</t>
  </si>
  <si>
    <t>9Яц1Бк</t>
  </si>
  <si>
    <t>DзБЯлЯц</t>
  </si>
  <si>
    <t>DзЯлЯцБ</t>
  </si>
  <si>
    <t xml:space="preserve">    Разом А.Ліс.Культури</t>
  </si>
  <si>
    <t xml:space="preserve">      Разом Б. Прир.поновл.</t>
  </si>
  <si>
    <t>Всього А+Б</t>
  </si>
  <si>
    <t xml:space="preserve">ЗВЕДЕНА </t>
  </si>
  <si>
    <t>Місцезнаходження</t>
  </si>
  <si>
    <t>№№</t>
  </si>
  <si>
    <t>Пло</t>
  </si>
  <si>
    <t>Гол</t>
  </si>
  <si>
    <t>Кате</t>
  </si>
  <si>
    <t>Розмі</t>
  </si>
  <si>
    <t>Схема</t>
  </si>
  <si>
    <t>Витрати садивного матеріалу, тис. шт</t>
  </si>
  <si>
    <t>лісництво</t>
  </si>
  <si>
    <t>проек</t>
  </si>
  <si>
    <t>8Яц1Ял1Бк</t>
  </si>
  <si>
    <t>Чикильова</t>
  </si>
  <si>
    <t>Магура</t>
  </si>
  <si>
    <t>Дженець</t>
  </si>
  <si>
    <t xml:space="preserve"> -</t>
  </si>
  <si>
    <t>Яц3Ял</t>
  </si>
  <si>
    <t>7Я</t>
  </si>
  <si>
    <t xml:space="preserve"> - </t>
  </si>
  <si>
    <t>Лапший</t>
  </si>
  <si>
    <t>Бараки</t>
  </si>
  <si>
    <t>Багонське</t>
  </si>
  <si>
    <t>6Ял6Яц</t>
  </si>
  <si>
    <t xml:space="preserve">Погар </t>
  </si>
  <si>
    <t>Звіринець</t>
  </si>
  <si>
    <t>7Ял3С</t>
  </si>
  <si>
    <t>ща</t>
  </si>
  <si>
    <t>поро</t>
  </si>
  <si>
    <t>ТУМ</t>
  </si>
  <si>
    <t>горія</t>
  </si>
  <si>
    <t>підго</t>
  </si>
  <si>
    <t>створ</t>
  </si>
  <si>
    <t>щення</t>
  </si>
  <si>
    <t>змішу</t>
  </si>
  <si>
    <t>всьо</t>
  </si>
  <si>
    <t>В т. ч. по породах</t>
  </si>
  <si>
    <t>ту</t>
  </si>
  <si>
    <t>ди</t>
  </si>
  <si>
    <t>площ</t>
  </si>
  <si>
    <t>товки</t>
  </si>
  <si>
    <t>л/к</t>
  </si>
  <si>
    <t>вання</t>
  </si>
  <si>
    <t>го</t>
  </si>
  <si>
    <t>Сч</t>
  </si>
  <si>
    <t>Дпн</t>
  </si>
  <si>
    <t>Кл</t>
  </si>
  <si>
    <t>Яс</t>
  </si>
  <si>
    <t>Вх</t>
  </si>
  <si>
    <t>плодові</t>
  </si>
  <si>
    <t>Білокамінське лісництво</t>
  </si>
  <si>
    <t>мех</t>
  </si>
  <si>
    <t>ручн</t>
  </si>
  <si>
    <t>Гологірське лісництво</t>
  </si>
  <si>
    <t>D3-гД</t>
  </si>
  <si>
    <t>10р Мд</t>
  </si>
  <si>
    <t>D2-гбД</t>
  </si>
  <si>
    <t>Зозулівське лісництво</t>
  </si>
  <si>
    <t>Золочівське лісництво</t>
  </si>
  <si>
    <t>Словітське лісництво</t>
  </si>
  <si>
    <t>Нестюківське лісництво</t>
  </si>
  <si>
    <t>Д3-Гд</t>
  </si>
  <si>
    <t>Д3-Ясд</t>
  </si>
  <si>
    <t>Пеняківське лісництво</t>
  </si>
  <si>
    <t>В. Природне пон.</t>
  </si>
  <si>
    <t>D2-дгБ</t>
  </si>
  <si>
    <t>ВСЬОГО ПО ЛІСГОСПУ А. ЛІСОВІ КУЛЬТУРИ</t>
  </si>
  <si>
    <t>ВСЬОГО ПО ЛІСГОСПУ В. ПРИРОДНЕ ПОНОВЛЕННЯ</t>
  </si>
  <si>
    <t>ВІДОМІСТЬ ПРОЕКТІВ ПРИРОДНОГО</t>
  </si>
  <si>
    <t>ліс-</t>
  </si>
  <si>
    <t>квар-</t>
  </si>
  <si>
    <t>ви-</t>
  </si>
  <si>
    <t>пло-</t>
  </si>
  <si>
    <t>гол.</t>
  </si>
  <si>
    <t>тип</t>
  </si>
  <si>
    <t>категорія</t>
  </si>
  <si>
    <t>розмі-</t>
  </si>
  <si>
    <t>густ.</t>
  </si>
  <si>
    <t>схема  змішування</t>
  </si>
  <si>
    <t>склад</t>
  </si>
  <si>
    <t>ництво</t>
  </si>
  <si>
    <t>про-</t>
  </si>
  <si>
    <t>тал</t>
  </si>
  <si>
    <t>діл</t>
  </si>
  <si>
    <t>ща,</t>
  </si>
  <si>
    <t>ЛРУ</t>
  </si>
  <si>
    <t>л/к площі</t>
  </si>
  <si>
    <t xml:space="preserve"> т.шт/</t>
  </si>
  <si>
    <t>екту</t>
  </si>
  <si>
    <t>рода</t>
  </si>
  <si>
    <t>/га</t>
  </si>
  <si>
    <t>Разом:</t>
  </si>
  <si>
    <t>З В Е Д Е Н А     В І Д О М І С Т Ь</t>
  </si>
  <si>
    <t xml:space="preserve">                                                                    по   ДП  "  Жовківський  лісгосп "</t>
  </si>
  <si>
    <t>на  2018  рік по ДП "Дрогобицький лісгосп"</t>
  </si>
  <si>
    <t>СзБкЯц</t>
  </si>
  <si>
    <t>Верба</t>
  </si>
  <si>
    <r>
      <t>D</t>
    </r>
    <r>
      <rPr>
        <sz val="8"/>
        <rFont val="Times New Roman"/>
        <family val="1"/>
      </rPr>
      <t>2</t>
    </r>
    <r>
      <rPr>
        <sz val="10"/>
        <rFont val="Times New Roman"/>
        <family val="1"/>
      </rPr>
      <t>ЯцД</t>
    </r>
  </si>
  <si>
    <t>9Дзв1Мдє</t>
  </si>
  <si>
    <t>8Дзв2Мдє</t>
  </si>
  <si>
    <t>мех/ручн.</t>
  </si>
  <si>
    <t>D3ЯцД</t>
  </si>
  <si>
    <t>8Дзв 2Бкл</t>
  </si>
  <si>
    <t>6Дзв4Яц</t>
  </si>
  <si>
    <t>8Яцб 2Дзв</t>
  </si>
  <si>
    <t>0,28</t>
  </si>
  <si>
    <t>0,76</t>
  </si>
  <si>
    <t>D3ЯцБк</t>
  </si>
  <si>
    <t>0,44</t>
  </si>
  <si>
    <t>3,9</t>
  </si>
  <si>
    <t>8Бк2Яцб</t>
  </si>
  <si>
    <t>С3ЯцД</t>
  </si>
  <si>
    <t>Трускавецьке л-во</t>
  </si>
  <si>
    <r>
      <t xml:space="preserve">                            Категорія лісопосадок   -   </t>
    </r>
    <r>
      <rPr>
        <b/>
        <i/>
        <u val="single"/>
        <sz val="12"/>
        <rFont val="Bookman Old Style"/>
        <family val="1"/>
      </rPr>
      <t>лісові  культури,  природне поновлення</t>
    </r>
    <r>
      <rPr>
        <b/>
        <sz val="12"/>
        <rFont val="Bookman Old Style"/>
        <family val="1"/>
      </rPr>
      <t xml:space="preserve"> </t>
    </r>
  </si>
  <si>
    <t>Квар-</t>
  </si>
  <si>
    <t>Ви-</t>
  </si>
  <si>
    <t>Площа</t>
  </si>
  <si>
    <t>Головні</t>
  </si>
  <si>
    <t>Тип</t>
  </si>
  <si>
    <t xml:space="preserve">    Способи</t>
  </si>
  <si>
    <t xml:space="preserve">    Витрати садивного,</t>
  </si>
  <si>
    <t xml:space="preserve"> При-</t>
  </si>
  <si>
    <t>(урочище,земле-</t>
  </si>
  <si>
    <t>(до</t>
  </si>
  <si>
    <t>породи</t>
  </si>
  <si>
    <t>лісо-</t>
  </si>
  <si>
    <t>ство-</t>
  </si>
  <si>
    <t xml:space="preserve">Схема </t>
  </si>
  <si>
    <t>по ДП "Старосамбірське ЛМГ"</t>
  </si>
  <si>
    <t>Місцезнаходження (урочище)</t>
  </si>
  <si>
    <t>Головна порода</t>
  </si>
  <si>
    <t>Спосіб</t>
  </si>
  <si>
    <t>Витрати посадкового матеріалу</t>
  </si>
  <si>
    <t>Створення лісових культур</t>
  </si>
  <si>
    <t>Всього тис.шт</t>
  </si>
  <si>
    <t>В т.ч. породах</t>
  </si>
  <si>
    <t>Спаське лісництво</t>
  </si>
  <si>
    <t>Дубен</t>
  </si>
  <si>
    <t>Міженецьке лісництво</t>
  </si>
  <si>
    <t>Конятин</t>
  </si>
  <si>
    <t>Тишковичі</t>
  </si>
  <si>
    <t>Боратичі</t>
  </si>
  <si>
    <t>Разом по ЛМГ</t>
  </si>
  <si>
    <t>в ДП "Старосамбірське ЛМГ"</t>
  </si>
  <si>
    <t>Порода, склад</t>
  </si>
  <si>
    <t>Висота</t>
  </si>
  <si>
    <t>Стан</t>
  </si>
  <si>
    <t>Походження</t>
  </si>
  <si>
    <t>Збереження підросту кількість шт/га</t>
  </si>
  <si>
    <t>В т.ч.  по породах</t>
  </si>
  <si>
    <t>ПРИМІТКА</t>
  </si>
  <si>
    <t>Старявське лісництво</t>
  </si>
  <si>
    <t>Завалинське</t>
  </si>
  <si>
    <t>0,1-2,0</t>
  </si>
  <si>
    <t>Старява</t>
  </si>
  <si>
    <t>Лопушанка</t>
  </si>
  <si>
    <t>Терлівське лісництво</t>
  </si>
  <si>
    <t>Яблунька</t>
  </si>
  <si>
    <t>0,2-2,5</t>
  </si>
  <si>
    <t>Старосамбірське лісництво</t>
  </si>
  <si>
    <t>Кобила</t>
  </si>
  <si>
    <t>Страшевицьке лісництво</t>
  </si>
  <si>
    <t>Сусідовицьке лісництво</t>
  </si>
  <si>
    <t>0,1-1,5</t>
  </si>
  <si>
    <t>Дчрв</t>
  </si>
  <si>
    <t>Лінинка</t>
  </si>
  <si>
    <t>Головецьке лісництво</t>
  </si>
  <si>
    <t>Добромильське лісництво</t>
  </si>
  <si>
    <t>Губичі</t>
  </si>
  <si>
    <t>6Яц4Дз</t>
  </si>
  <si>
    <t>6Яц4Бк</t>
  </si>
  <si>
    <t>Стрілківське лісництво</t>
  </si>
  <si>
    <t>Волосянка</t>
  </si>
  <si>
    <t>8Яц2Ял</t>
  </si>
  <si>
    <t>Недільна</t>
  </si>
  <si>
    <t>на 2018 рік по ДП "СТРИЙСЬКИЙ ЛІСГОСП"</t>
  </si>
  <si>
    <t>Дз ДГБ</t>
  </si>
  <si>
    <t>лісосіка 17 р.</t>
  </si>
  <si>
    <r>
      <t>10рДпн(</t>
    </r>
    <r>
      <rPr>
        <i/>
        <sz val="10"/>
        <rFont val="Arial Cyr"/>
        <family val="0"/>
      </rPr>
      <t>часткові)</t>
    </r>
  </si>
  <si>
    <t>Ходорівське</t>
  </si>
  <si>
    <t>Лісосіка 17р.</t>
  </si>
  <si>
    <t>Всього лісовідновлення 2018 р.</t>
  </si>
  <si>
    <t>відомість проектів лісових культур, промислових плантацій і природного поновлення</t>
  </si>
  <si>
    <t>Місце знаходження (лісництво)</t>
  </si>
  <si>
    <t>Площа     (до 0,1 га)</t>
  </si>
  <si>
    <t>тип лісорослинних умов</t>
  </si>
  <si>
    <t>Витрати садивного, посівного матеріалу</t>
  </si>
  <si>
    <t>створення лЇк</t>
  </si>
  <si>
    <t>Всього т.шт., (кг)</t>
  </si>
  <si>
    <t>в т.ч. по головних породах</t>
  </si>
  <si>
    <t>жолудь Дзв, (кг)</t>
  </si>
  <si>
    <t>А, Лісові культури</t>
  </si>
  <si>
    <t>Бориницьке</t>
  </si>
  <si>
    <t>Дз ГД</t>
  </si>
  <si>
    <t>Дашавське</t>
  </si>
  <si>
    <t>Сз ГД</t>
  </si>
  <si>
    <t>4,0 х 1,0</t>
  </si>
  <si>
    <r>
      <t>10рДзв(</t>
    </r>
    <r>
      <rPr>
        <i/>
        <sz val="10"/>
        <rFont val="Arial Cyr"/>
        <family val="0"/>
      </rPr>
      <t>часткові</t>
    </r>
    <r>
      <rPr>
        <sz val="11"/>
        <color indexed="8"/>
        <rFont val="Calibri"/>
        <family val="2"/>
      </rPr>
      <t>)</t>
    </r>
  </si>
  <si>
    <t>Журавнівське</t>
  </si>
  <si>
    <t>Д4 ГД</t>
  </si>
  <si>
    <t>Лотатницьке</t>
  </si>
  <si>
    <t>Дз ДГБк</t>
  </si>
  <si>
    <t>5.2</t>
  </si>
  <si>
    <t>Разом по лісгоспу</t>
  </si>
  <si>
    <t>Б. Промислові плантації</t>
  </si>
  <si>
    <t>Жолудь</t>
  </si>
  <si>
    <t xml:space="preserve">Бориницьке </t>
  </si>
  <si>
    <t>введення недост. п-д</t>
  </si>
  <si>
    <t>Держівське</t>
  </si>
  <si>
    <t>Вх.ч</t>
  </si>
  <si>
    <t>Д4 Вх.ч</t>
  </si>
  <si>
    <t>Монастирецьке</t>
  </si>
  <si>
    <t>Дз ГЯБк</t>
  </si>
  <si>
    <t xml:space="preserve">відомість проектів лісових культур на 2018 рік по ДП "Бібрський лісгосп" </t>
  </si>
  <si>
    <t>П'ятничанське</t>
  </si>
  <si>
    <t>С4 ГД</t>
  </si>
  <si>
    <t>Дзв.</t>
  </si>
  <si>
    <t>Роздільське</t>
  </si>
  <si>
    <t>Стільське</t>
  </si>
  <si>
    <t>Лісові культури</t>
  </si>
  <si>
    <t xml:space="preserve">Місце знаходження (лісництво, урочище) </t>
  </si>
  <si>
    <t>№ про- екту</t>
  </si>
  <si>
    <t>ква ртал</t>
  </si>
  <si>
    <t>ви- діл</t>
  </si>
  <si>
    <t>пло- ща, 0,1 га</t>
  </si>
  <si>
    <t>тип лісо росли нних умов</t>
  </si>
  <si>
    <t>кате горія  лісо- культ плрощі</t>
  </si>
  <si>
    <t>способи</t>
  </si>
  <si>
    <t>розмі щен ня</t>
  </si>
  <si>
    <t>схема змішува ння</t>
  </si>
  <si>
    <t>головна порода</t>
  </si>
  <si>
    <t>витради садового матеріалу</t>
  </si>
  <si>
    <t>підго товки грунту</t>
  </si>
  <si>
    <t>ство рення лісо- культур</t>
  </si>
  <si>
    <t>всьо го тис. шт.</t>
  </si>
  <si>
    <t>ремізи</t>
  </si>
  <si>
    <t>примітка</t>
  </si>
  <si>
    <t>Зубрицьке лісництво</t>
  </si>
  <si>
    <t>Рибничок</t>
  </si>
  <si>
    <t>Камениста</t>
  </si>
  <si>
    <t>Ходоровчик</t>
  </si>
  <si>
    <t>Явірське  лісництво</t>
  </si>
  <si>
    <t>разом</t>
  </si>
  <si>
    <t>Ясеницьке  лісництво</t>
  </si>
  <si>
    <t>Яфениста</t>
  </si>
  <si>
    <t>Розлуцьке  лісництво</t>
  </si>
  <si>
    <t>Кичера</t>
  </si>
  <si>
    <t>природне поновлення</t>
  </si>
  <si>
    <t>місце знаходження (лісництво,урочище)</t>
  </si>
  <si>
    <t>Ходорівчик</t>
  </si>
  <si>
    <t>Вовченське  лісництво</t>
  </si>
  <si>
    <t>Хащевата</t>
  </si>
  <si>
    <t>6Ял4Яц</t>
  </si>
  <si>
    <t>7Ял3Яц</t>
  </si>
  <si>
    <t>Стодівка</t>
  </si>
  <si>
    <t>Ільницьке  лісництво</t>
  </si>
  <si>
    <t>Фролич</t>
  </si>
  <si>
    <t>5Яц5Ял</t>
  </si>
  <si>
    <t>Ісаївське  лісництво</t>
  </si>
  <si>
    <t>Сокілець</t>
  </si>
  <si>
    <t>Драбів потік</t>
  </si>
  <si>
    <t>Свидник</t>
  </si>
  <si>
    <t>Кропивник</t>
  </si>
  <si>
    <t xml:space="preserve">       посівного матеріалу</t>
  </si>
  <si>
    <t>мітка</t>
  </si>
  <si>
    <t>користувач,село,</t>
  </si>
  <si>
    <t>0,1га)</t>
  </si>
  <si>
    <t>рос-</t>
  </si>
  <si>
    <t>рення</t>
  </si>
  <si>
    <t xml:space="preserve">    змішування</t>
  </si>
  <si>
    <t>всього</t>
  </si>
  <si>
    <t xml:space="preserve">   в тому числі по</t>
  </si>
  <si>
    <t>район,місцева</t>
  </si>
  <si>
    <t>лин-</t>
  </si>
  <si>
    <t>площі</t>
  </si>
  <si>
    <t>тис.шт</t>
  </si>
  <si>
    <t xml:space="preserve">   головних породах</t>
  </si>
  <si>
    <t>назва ділянки)</t>
  </si>
  <si>
    <t>них</t>
  </si>
  <si>
    <t>куль-</t>
  </si>
  <si>
    <t xml:space="preserve"> кг.</t>
  </si>
  <si>
    <t>Дп-1,5</t>
  </si>
  <si>
    <t>умов</t>
  </si>
  <si>
    <t>м</t>
  </si>
  <si>
    <t xml:space="preserve">   Бутинське     лісництво </t>
  </si>
  <si>
    <t>2,0*0,5</t>
  </si>
  <si>
    <t>Сосна зв</t>
  </si>
  <si>
    <t>2,5*0,5</t>
  </si>
  <si>
    <t>2,5*0,7</t>
  </si>
  <si>
    <t>Дуб зв</t>
  </si>
  <si>
    <t>3,0*0,7</t>
  </si>
  <si>
    <t xml:space="preserve">                          Природне поновлення</t>
  </si>
  <si>
    <t>Вільха чр</t>
  </si>
  <si>
    <t>Разом по л-ву</t>
  </si>
  <si>
    <t>Грш</t>
  </si>
  <si>
    <t>Чрш</t>
  </si>
  <si>
    <t>Ябл</t>
  </si>
  <si>
    <t xml:space="preserve">   В"язівське     лісництво </t>
  </si>
  <si>
    <t>Бук ліс.</t>
  </si>
  <si>
    <t xml:space="preserve">                                  Зіболківське     лісництво </t>
  </si>
  <si>
    <t>Дуб  зв</t>
  </si>
  <si>
    <t>8рДз2рСз+Мд+Ял</t>
  </si>
  <si>
    <t xml:space="preserve">ур. « Зіболки »    </t>
  </si>
  <si>
    <t>8рСз2рДз+Ял+Мд</t>
  </si>
  <si>
    <t>37</t>
  </si>
  <si>
    <t>Д4</t>
  </si>
  <si>
    <t>Ялє</t>
  </si>
  <si>
    <r>
      <t xml:space="preserve">  </t>
    </r>
    <r>
      <rPr>
        <b/>
        <sz val="11"/>
        <rFont val="Bookman Old Style"/>
        <family val="1"/>
      </rPr>
      <t xml:space="preserve"> Велико - Мостівське     лісництво </t>
    </r>
  </si>
  <si>
    <t>ручн.</t>
  </si>
  <si>
    <t>37.2</t>
  </si>
  <si>
    <r>
      <t xml:space="preserve">  </t>
    </r>
    <r>
      <rPr>
        <b/>
        <sz val="10"/>
        <rFont val="Bookman Old Style"/>
        <family val="1"/>
      </rPr>
      <t xml:space="preserve"> Любельське     лісництво </t>
    </r>
  </si>
  <si>
    <t>ур. " Бірок "</t>
  </si>
  <si>
    <t xml:space="preserve">   Низівське     лісництво </t>
  </si>
  <si>
    <t>ур. "Діброва"</t>
  </si>
  <si>
    <t>ур. " Белз"</t>
  </si>
  <si>
    <t>8рДз2рСз+Ялє+Мдє</t>
  </si>
  <si>
    <t>Дуб півн.</t>
  </si>
  <si>
    <t>Дуб звич.</t>
  </si>
  <si>
    <t xml:space="preserve">       Соснівське   лісництво</t>
  </si>
  <si>
    <t xml:space="preserve">ур. « Березина »    </t>
  </si>
  <si>
    <t>6рСз4рДз+Ял+Мд</t>
  </si>
  <si>
    <t xml:space="preserve">ур. « Гора »    </t>
  </si>
  <si>
    <t>ур. « Осмульського»</t>
  </si>
  <si>
    <t>ур. « Осмульського »</t>
  </si>
  <si>
    <t>ур. « Підрочин»</t>
  </si>
  <si>
    <t>ур. « Завоня»</t>
  </si>
  <si>
    <t>ур. « Стриганка»</t>
  </si>
  <si>
    <t>ур. Підрочин</t>
  </si>
  <si>
    <t xml:space="preserve">                    ЗВЕДЕНА</t>
  </si>
  <si>
    <t>Категорія лісопосадок: суцільні лісові культури</t>
  </si>
  <si>
    <t>Площа, до 0,1га</t>
  </si>
  <si>
    <t>Тип ЛРУ</t>
  </si>
  <si>
    <t>Витрати садивного матеріалу, тис.шт</t>
  </si>
  <si>
    <t>створення л/к</t>
  </si>
  <si>
    <t xml:space="preserve">в тому числі по головних породах </t>
  </si>
  <si>
    <t>Бп</t>
  </si>
  <si>
    <t>РАВА - РУСЬКЕ ЛІСНИЦТВО</t>
  </si>
  <si>
    <t>л-ка 2016</t>
  </si>
  <si>
    <t xml:space="preserve">  2,5*0,5Сз   2,5*0,8Дз</t>
  </si>
  <si>
    <t>Мех.</t>
  </si>
  <si>
    <t>Ручний</t>
  </si>
  <si>
    <t xml:space="preserve">  2,5*0,5Сз   2,5*0,7Дчр</t>
  </si>
  <si>
    <t>35</t>
  </si>
  <si>
    <t xml:space="preserve">  2,5*0,5Сз   2,5*0,7Дз</t>
  </si>
  <si>
    <t>8р.Сз2р.Дз</t>
  </si>
  <si>
    <t>3,0*0,8</t>
  </si>
  <si>
    <t xml:space="preserve">  2,5*0,5Сз   2,5*0,7Бп</t>
  </si>
  <si>
    <t>8р.Сз2р.Бп</t>
  </si>
  <si>
    <t>23.1</t>
  </si>
  <si>
    <t>10Бкл</t>
  </si>
  <si>
    <t xml:space="preserve">                                      Природне поновлення</t>
  </si>
  <si>
    <t>19.1</t>
  </si>
  <si>
    <t>9.1</t>
  </si>
  <si>
    <t>38</t>
  </si>
  <si>
    <t>3.1</t>
  </si>
  <si>
    <t>ПИРЯТИНСЬКЕ ЛІСНИЦТВО</t>
  </si>
  <si>
    <t>15.2</t>
  </si>
  <si>
    <t>36.1</t>
  </si>
  <si>
    <t>5.1</t>
  </si>
  <si>
    <t>1.1</t>
  </si>
  <si>
    <t>10.1</t>
  </si>
  <si>
    <t>ПОТЕЛИЦЬКЕ  ЛІСНИЦТВО</t>
  </si>
  <si>
    <t>10Сз</t>
  </si>
  <si>
    <t>4.1</t>
  </si>
  <si>
    <t>66</t>
  </si>
  <si>
    <t>21</t>
  </si>
  <si>
    <t>32</t>
  </si>
  <si>
    <t>РІЧКІВСЬКЕ  ЛІСНИЦТВО</t>
  </si>
  <si>
    <t>14.1</t>
  </si>
  <si>
    <t>ЗАБІРСЬКЕ  ЛІСНИЦТВО</t>
  </si>
  <si>
    <t>15.1</t>
  </si>
  <si>
    <t>2,5*0,5Сз   2,5*0,8Дз</t>
  </si>
  <si>
    <t>2,5*0,5Сз   2,5*1,2Влч</t>
  </si>
  <si>
    <t>11.1</t>
  </si>
  <si>
    <t>8.1</t>
  </si>
  <si>
    <t>12.4</t>
  </si>
  <si>
    <t>ГІЙЧЕНСЬКЕ  ЛІСНИЦТВО</t>
  </si>
  <si>
    <t>7.2</t>
  </si>
  <si>
    <t>ВОЛИЦЬКЕ ЛІСНИЦТВО</t>
  </si>
  <si>
    <t>7.1</t>
  </si>
  <si>
    <t>ДІБРОВСЬКЕЕ   ЛІСНИЦТВО</t>
  </si>
  <si>
    <t>2.3</t>
  </si>
  <si>
    <t>25.1</t>
  </si>
  <si>
    <t>22.1</t>
  </si>
  <si>
    <t>16.1</t>
  </si>
  <si>
    <t>ХЛІВЧАНСЬКЕ   ЛІСНИЦТВО</t>
  </si>
  <si>
    <t>19.2</t>
  </si>
  <si>
    <t>НЕМИРІВСЬКЕ ЛІСНИЦТВО</t>
  </si>
  <si>
    <t>24</t>
  </si>
  <si>
    <t>ЯВОРІВСЬКЕ  ЛІСНИЦТВО</t>
  </si>
  <si>
    <t>3,0*0,9</t>
  </si>
  <si>
    <t>10Мдє</t>
  </si>
  <si>
    <t>РОГІЗНЯНСЬКЕ  ЛІСНИЦТВО</t>
  </si>
  <si>
    <t>РОДАТИЦЬКЕ  ЛІСНИЦТВО</t>
  </si>
  <si>
    <t>ШКЛІВСЬКЕ ЛІСНИЦТВО</t>
  </si>
  <si>
    <t>НОВОЯВОРІВСЬКЕ   ЛІСНИЦТВО</t>
  </si>
  <si>
    <t>1.2</t>
  </si>
  <si>
    <t>СВИДНИЦЬКЕ  ЛІСНИЦТВО</t>
  </si>
  <si>
    <t>Всього л/к</t>
  </si>
  <si>
    <t>Всього п/п</t>
  </si>
  <si>
    <t>Разом по ДП</t>
  </si>
  <si>
    <t xml:space="preserve">    Зведена</t>
  </si>
  <si>
    <t>відомість</t>
  </si>
  <si>
    <t>Категорія  лісопосадок  : лісові  культури .</t>
  </si>
  <si>
    <t>Місцезна-</t>
  </si>
  <si>
    <t>Тип лісо-</t>
  </si>
  <si>
    <t xml:space="preserve">           Способи</t>
  </si>
  <si>
    <t>Витрати садивного , посівного матеріалу</t>
  </si>
  <si>
    <t>ходження</t>
  </si>
  <si>
    <t>виділ</t>
  </si>
  <si>
    <t>рослин.</t>
  </si>
  <si>
    <t>лісокульт.</t>
  </si>
  <si>
    <t>підготовка</t>
  </si>
  <si>
    <t>створ.</t>
  </si>
  <si>
    <t>Схема  змішування</t>
  </si>
  <si>
    <t>в т.ч.по головних породах</t>
  </si>
  <si>
    <t xml:space="preserve">(лісництво, </t>
  </si>
  <si>
    <t>тис.шт.</t>
  </si>
  <si>
    <t>Дуб</t>
  </si>
  <si>
    <t xml:space="preserve">Сосна </t>
  </si>
  <si>
    <t>Яли-</t>
  </si>
  <si>
    <t>Мод-</t>
  </si>
  <si>
    <t>Вільха</t>
  </si>
  <si>
    <t>Бе</t>
  </si>
  <si>
    <t>Інші</t>
  </si>
  <si>
    <t xml:space="preserve"> с/рада)</t>
  </si>
  <si>
    <t>кг</t>
  </si>
  <si>
    <t>звич.</t>
  </si>
  <si>
    <t>на</t>
  </si>
  <si>
    <t>рина</t>
  </si>
  <si>
    <t>чорна</t>
  </si>
  <si>
    <t>півн</t>
  </si>
  <si>
    <t>реза</t>
  </si>
  <si>
    <t>Сокальське лісництво</t>
  </si>
  <si>
    <t>механізов</t>
  </si>
  <si>
    <t>садіння</t>
  </si>
  <si>
    <t>Стенятин</t>
  </si>
  <si>
    <t>ДДДДДДДДДД+Ялз</t>
  </si>
  <si>
    <t>Перв'ятичі</t>
  </si>
  <si>
    <t>Волиця</t>
  </si>
  <si>
    <t>Бендюзьке лісництво</t>
  </si>
  <si>
    <t>ДДДДДДСССС</t>
  </si>
  <si>
    <t>Поториця</t>
  </si>
  <si>
    <t>Корчин</t>
  </si>
  <si>
    <t>Поздимир</t>
  </si>
  <si>
    <t>Витківське лісництво</t>
  </si>
  <si>
    <t>Яструбичі</t>
  </si>
  <si>
    <t>2,0х0,65*</t>
  </si>
  <si>
    <t>ССССДпССССДп(Ялз)</t>
  </si>
  <si>
    <t>Новий Витків</t>
  </si>
  <si>
    <t>ССССССССДзДз(Ялз)</t>
  </si>
  <si>
    <t>А2</t>
  </si>
  <si>
    <t>ССССБпССССБп</t>
  </si>
  <si>
    <t>ССССССССДзДз(Ялз,Мд)</t>
  </si>
  <si>
    <t>А3</t>
  </si>
  <si>
    <t>Радехівське лісництво</t>
  </si>
  <si>
    <t>Немилів</t>
  </si>
  <si>
    <t>Середпільці</t>
  </si>
  <si>
    <t>квартал</t>
  </si>
  <si>
    <t>Характеристика</t>
  </si>
  <si>
    <t>наявність підросту головних порід</t>
  </si>
  <si>
    <t>намічені  заходи</t>
  </si>
  <si>
    <t>порода склад</t>
  </si>
  <si>
    <t>Кількість</t>
  </si>
  <si>
    <t>висота</t>
  </si>
  <si>
    <t>ур."Секул"</t>
  </si>
  <si>
    <t>добре</t>
  </si>
  <si>
    <t>ур."Кирнички"</t>
  </si>
  <si>
    <t>7Яц3Бк</t>
  </si>
  <si>
    <t>10Ял</t>
  </si>
  <si>
    <t>задов.</t>
  </si>
  <si>
    <t>ввід недостаючих</t>
  </si>
  <si>
    <t>9Ял1Яц</t>
  </si>
  <si>
    <t>Гребенівське лісництво</t>
  </si>
  <si>
    <t>6Бк2Яц2Ял</t>
  </si>
  <si>
    <t>зруб 17р.</t>
  </si>
  <si>
    <t xml:space="preserve">6Яц2Бк1Яв1Ял </t>
  </si>
  <si>
    <t>н.Бк-2шт.,Яц-5шт.</t>
  </si>
  <si>
    <t>н.Бк-20шт.Яц-1шт.,Яв-2шт.</t>
  </si>
  <si>
    <t>н.Бк-4шт.,Яц-4шт.,Яв-1шт.,Іл-1</t>
  </si>
  <si>
    <t>5Яц2Бк2Яв1Ял</t>
  </si>
  <si>
    <t>н.Бк-2шт.,Яв-42шт.</t>
  </si>
  <si>
    <t>CзБкЯлЯц</t>
  </si>
  <si>
    <t>н.Бк-2шт.</t>
  </si>
  <si>
    <t>н.Бк-70,н.Яв-18,н.Яц-3</t>
  </si>
  <si>
    <t>7Бк1Яц2Яд</t>
  </si>
  <si>
    <t>н.Бк-53,н.Яв-3,н.Яц-3</t>
  </si>
  <si>
    <t>5Яц2Ял3Бк</t>
  </si>
  <si>
    <t>н.Бк-41,н.Яв-8,н.Яц-3</t>
  </si>
  <si>
    <t>ур."Під рогом"</t>
  </si>
  <si>
    <t>6Бк2Яц1Яв1Ял</t>
  </si>
  <si>
    <t>н. Бк-3,Яц-7,Яв-4</t>
  </si>
  <si>
    <t>ур."Марищенка"</t>
  </si>
  <si>
    <t xml:space="preserve">DзДГБк </t>
  </si>
  <si>
    <t>н.Лп-1 , Бк-5</t>
  </si>
  <si>
    <t>8Бк1Бп1Гз</t>
  </si>
  <si>
    <t>н. Бк-13,КЯ-3,Дз-1</t>
  </si>
  <si>
    <t xml:space="preserve">DзГБк </t>
  </si>
  <si>
    <t>8Бк1Яв1Гз</t>
  </si>
  <si>
    <t>н.Бк=3,Лп-2,Дз-6</t>
  </si>
  <si>
    <t>н.  Бк-10, Дз-29,Лп-13</t>
  </si>
  <si>
    <t>ур."Довголука"</t>
  </si>
  <si>
    <t>нас. Бк-3,Дз-4,КЯ-2</t>
  </si>
  <si>
    <t>ур."Танява"</t>
  </si>
  <si>
    <t>нас. Бк-18,Дз-2,</t>
  </si>
  <si>
    <t>нас. Бк-4</t>
  </si>
  <si>
    <t>нас. Бк-6,Дз-2,</t>
  </si>
  <si>
    <t>нас. Бк-6,Яц-3,Лп-1</t>
  </si>
  <si>
    <t xml:space="preserve">D2Бк </t>
  </si>
  <si>
    <t>нас. Бк-2,КЯ-2,Дз-1.</t>
  </si>
  <si>
    <t>ур."Мита"</t>
  </si>
  <si>
    <t>ур."Погар"</t>
  </si>
  <si>
    <t>ур."Побук"</t>
  </si>
  <si>
    <t>6Яц2Ял1Бк1Яв</t>
  </si>
  <si>
    <t>н.Бк-2,Яц-5</t>
  </si>
  <si>
    <t>7Яц2Ял1Бк+Яв</t>
  </si>
  <si>
    <t>н.Бк-15,Яц-55</t>
  </si>
  <si>
    <t>ур."Труханів"</t>
  </si>
  <si>
    <t>н.  Бк-8, Яц-8,Яв-1</t>
  </si>
  <si>
    <t>ур."Стирське"</t>
  </si>
  <si>
    <t>7Яц2Бк12Ял</t>
  </si>
  <si>
    <t>н. Яц-3, Бк-3</t>
  </si>
  <si>
    <t>В.Синевиднянське лісництво</t>
  </si>
  <si>
    <t>ур."Царська дорога"</t>
  </si>
  <si>
    <t>6Бк3Яв1Яц</t>
  </si>
  <si>
    <t>н. Бк-2, Яв-2</t>
  </si>
  <si>
    <t>8Бк1Яц1Яв</t>
  </si>
  <si>
    <t xml:space="preserve">н. Бк-1 </t>
  </si>
  <si>
    <t>6Яц3Бк1Ял</t>
  </si>
  <si>
    <t>7Яц2Ял1Бк</t>
  </si>
  <si>
    <t>4Яц4Ял2Бк</t>
  </si>
  <si>
    <t>Козівське лісництво</t>
  </si>
  <si>
    <t>8Ял2Яц</t>
  </si>
  <si>
    <t>5Яц4Ял1Бк</t>
  </si>
  <si>
    <t>Зелемянське лісництво</t>
  </si>
  <si>
    <t>Орівське лісництво</t>
  </si>
  <si>
    <t xml:space="preserve">DзБк </t>
  </si>
  <si>
    <t xml:space="preserve">9Бк1Гз </t>
  </si>
  <si>
    <t xml:space="preserve">СзБк </t>
  </si>
  <si>
    <t>Д3ГД</t>
  </si>
  <si>
    <t>лісосіка 18 р.</t>
  </si>
  <si>
    <t>4,0 х 1,1</t>
  </si>
  <si>
    <t>4,0 х 1,2</t>
  </si>
  <si>
    <t>52</t>
  </si>
  <si>
    <t>Зруб 2018</t>
  </si>
  <si>
    <t>3Дз2КлЯвзДз2КлЯводнСзв</t>
  </si>
  <si>
    <t>13,2</t>
  </si>
  <si>
    <t>зруб 2018р</t>
  </si>
  <si>
    <t>12,2</t>
  </si>
  <si>
    <t>В2дС</t>
  </si>
  <si>
    <t>10Сзв</t>
  </si>
  <si>
    <t>Сасівське лісництво</t>
  </si>
  <si>
    <t>С2-гбС</t>
  </si>
  <si>
    <t>D3-дгБ</t>
  </si>
  <si>
    <t xml:space="preserve">Сзв 2,5х0,5                Дзв 2,5х0,7 </t>
  </si>
  <si>
    <t>Д2-дгБ</t>
  </si>
  <si>
    <t>СССССССССДз</t>
  </si>
  <si>
    <t>7.1.6</t>
  </si>
  <si>
    <t>7.2.7</t>
  </si>
  <si>
    <t>7.3.8</t>
  </si>
  <si>
    <t>ССССДпССССДп(Ял)</t>
  </si>
  <si>
    <t>Витків</t>
  </si>
  <si>
    <t>ССССССССДзДз(Ял,Мд)</t>
  </si>
  <si>
    <t>ССССССССДзДзЯлМд)</t>
  </si>
  <si>
    <t>ДзДзДзДзЯлДзДзДзДзДзЯл(Мд)</t>
  </si>
  <si>
    <t>А4</t>
  </si>
  <si>
    <t>Смиків</t>
  </si>
  <si>
    <t>2,0х1.0</t>
  </si>
  <si>
    <t>МдМдМдМдМдМдМдМдМдМд</t>
  </si>
  <si>
    <t>2,0 х 0,7</t>
  </si>
  <si>
    <t>2,0 х 0,8</t>
  </si>
  <si>
    <t>2,0 х 0,9</t>
  </si>
  <si>
    <t>2,0 х 0,10</t>
  </si>
  <si>
    <t>2,0 х 0,11</t>
  </si>
  <si>
    <t>2,0 х 0,12</t>
  </si>
  <si>
    <t>2,0 х 0,13</t>
  </si>
  <si>
    <t>2,0 х 0,14</t>
  </si>
  <si>
    <t>2,0 х 0,15</t>
  </si>
  <si>
    <t>2,5х0,8</t>
  </si>
  <si>
    <t>СССССССССС</t>
  </si>
  <si>
    <t>Зруб 18р.</t>
  </si>
  <si>
    <t>ур."Могила"</t>
  </si>
  <si>
    <t>Зруб 18 р.</t>
  </si>
  <si>
    <t>С2Бк</t>
  </si>
  <si>
    <t>н. Яц-2,  Яв-6</t>
  </si>
  <si>
    <t>нас.  Яц-4</t>
  </si>
  <si>
    <t>нас.  Яц-6</t>
  </si>
  <si>
    <t>нас.  Яц-23,Бк-4</t>
  </si>
  <si>
    <t xml:space="preserve">   </t>
  </si>
  <si>
    <t>рік 
переведення</t>
  </si>
  <si>
    <t>кв.</t>
  </si>
  <si>
    <t>Площа  га.</t>
  </si>
  <si>
    <t>гол. Пор</t>
  </si>
  <si>
    <t>ТЛУ</t>
  </si>
  <si>
    <t>склад л/к</t>
  </si>
  <si>
    <t>витрати садивного матеріалу тис.шт.</t>
  </si>
  <si>
    <t>створення л/к.</t>
  </si>
  <si>
    <t>всього тис.шт., га</t>
  </si>
  <si>
    <t>Яб</t>
  </si>
  <si>
    <t>Дб</t>
  </si>
  <si>
    <t>Сл</t>
  </si>
  <si>
    <t>Чр</t>
  </si>
  <si>
    <t>Гл</t>
  </si>
  <si>
    <t>Головецьке</t>
  </si>
  <si>
    <t>площадк.</t>
  </si>
  <si>
    <t>2*1</t>
  </si>
  <si>
    <t>C3</t>
  </si>
  <si>
    <t>Климецьке</t>
  </si>
  <si>
    <t>6Ял2Бк2Яв</t>
  </si>
  <si>
    <t>7Бк2Ял1Яв</t>
  </si>
  <si>
    <t>6Ял3Бк1Яв</t>
  </si>
  <si>
    <t>2,5*1,5</t>
  </si>
  <si>
    <t>Опорецьке</t>
  </si>
  <si>
    <t>Рожанське</t>
  </si>
  <si>
    <t>6Яц2Бк2Яс</t>
  </si>
  <si>
    <t>Сможанське</t>
  </si>
  <si>
    <t>Тухлянське</t>
  </si>
  <si>
    <t>Способи підготовки грунту</t>
  </si>
  <si>
    <t>вид.</t>
  </si>
  <si>
    <t>площа  га</t>
  </si>
  <si>
    <t>ВНМ, м</t>
  </si>
  <si>
    <t>к-ть тис.шт/га</t>
  </si>
  <si>
    <t>висота (до 0,1 м.)</t>
  </si>
  <si>
    <t>БкЯцЯл</t>
  </si>
  <si>
    <t>4Бк4Яц2Ял</t>
  </si>
  <si>
    <t>насіннєве</t>
  </si>
  <si>
    <t>6Бк3Яц1Ял</t>
  </si>
  <si>
    <t>7Ял2Яц1Бк</t>
  </si>
  <si>
    <t>9Яц1Ял</t>
  </si>
  <si>
    <t>ввід н.п.</t>
  </si>
  <si>
    <t>10Яц</t>
  </si>
  <si>
    <t>5Яц3Ял2Бк</t>
  </si>
  <si>
    <t>6Яц4Ял</t>
  </si>
  <si>
    <t>7Яц3Ял</t>
  </si>
  <si>
    <t>6Яц3Ял1Бк</t>
  </si>
  <si>
    <t>6Бк2Яв2Ял</t>
  </si>
  <si>
    <t>7Бк2Яв1Ял+Яц</t>
  </si>
  <si>
    <t>10Ял+Бк</t>
  </si>
  <si>
    <t>7Бк2Яв1Ял</t>
  </si>
  <si>
    <t>Категорія лісоку-
льтурної площі</t>
  </si>
  <si>
    <t>стан природного
 поновлення</t>
  </si>
  <si>
    <t>Примітка:  в схемі   ДДДДЯлДДДДЯл - ялина  звичайна використовується як ущільнювач для вирубки  на новорічні ялинки.</t>
  </si>
  <si>
    <t>Лопатинське лісництво</t>
  </si>
  <si>
    <t>Сморжів</t>
  </si>
  <si>
    <t>2,0 х 0,6</t>
  </si>
  <si>
    <t>ССССДпССССДп</t>
  </si>
  <si>
    <t>Хмільно</t>
  </si>
  <si>
    <t>ССССССЯлДзДзЯл</t>
  </si>
  <si>
    <r>
      <t xml:space="preserve">природного поновлення на   </t>
    </r>
    <r>
      <rPr>
        <b/>
        <u val="single"/>
        <sz val="12"/>
        <rFont val="Arial Narrow"/>
        <family val="2"/>
      </rPr>
      <t xml:space="preserve">2018  </t>
    </r>
    <r>
      <rPr>
        <b/>
        <sz val="12"/>
        <rFont val="Arial Narrow"/>
        <family val="2"/>
      </rPr>
      <t xml:space="preserve"> рік</t>
    </r>
  </si>
  <si>
    <t>Березівка</t>
  </si>
  <si>
    <t>Примітка:  в схемі  ССССССЯлДДЯл  - ялина звичайна  використовується  як  ущільнювач  для  вирубки    на  новорічні   ялинки.</t>
  </si>
  <si>
    <t>Бабичівське лісництво</t>
  </si>
  <si>
    <t>Дчер</t>
  </si>
  <si>
    <t>Оглядів</t>
  </si>
  <si>
    <t>Сосна</t>
  </si>
  <si>
    <t>Нивицьке  лісництво</t>
  </si>
  <si>
    <t>Нивицька</t>
  </si>
  <si>
    <t>2,5*0,6</t>
  </si>
  <si>
    <t>2,0*0,7</t>
  </si>
  <si>
    <t>2,0*0,6</t>
  </si>
  <si>
    <t>3,0*1,0</t>
  </si>
  <si>
    <t>Всього по ДЛГ</t>
  </si>
  <si>
    <t>Примітка:  в схемі   ДДДДЯлДДДДЯл - ялина  звичайна використовується як ущільнювач для рубання  на новорічні ялинки.</t>
  </si>
  <si>
    <t>Зведена</t>
  </si>
  <si>
    <t xml:space="preserve">проектів  лісових  культур ,  промислових  плантацій і природного поновлення  </t>
  </si>
  <si>
    <t>Категорія   :     природне   поновлення .</t>
  </si>
  <si>
    <t xml:space="preserve">  (лісництво,уро- </t>
  </si>
  <si>
    <t>площа,</t>
  </si>
  <si>
    <t>створ.л/к</t>
  </si>
  <si>
    <t>Схема  змішування,</t>
  </si>
  <si>
    <t xml:space="preserve">         чище)</t>
  </si>
  <si>
    <t>(проектовані)</t>
  </si>
  <si>
    <t>(намічені заходи)</t>
  </si>
  <si>
    <t>Зруб</t>
  </si>
  <si>
    <t>Вільха чор.</t>
  </si>
  <si>
    <t xml:space="preserve"> Витківське  л-во</t>
  </si>
  <si>
    <t>провед.борозен,садіння Сзв.Мдє</t>
  </si>
  <si>
    <t>Лопатинське л-во</t>
  </si>
  <si>
    <t>борозни</t>
  </si>
  <si>
    <t>провед.борозен,садіння Сзв.</t>
  </si>
  <si>
    <t>Сосна зв.</t>
  </si>
  <si>
    <t>Бабичівське л-во</t>
  </si>
  <si>
    <t>Вузлове</t>
  </si>
  <si>
    <t>провед.борозен,садіння Дзв.</t>
  </si>
  <si>
    <t>Сілець</t>
  </si>
  <si>
    <t>Дмитрів</t>
  </si>
  <si>
    <t>Нивицьке  л-во</t>
  </si>
  <si>
    <t>Нивиці</t>
  </si>
  <si>
    <t>Всього по ДП</t>
  </si>
  <si>
    <t xml:space="preserve">               </t>
  </si>
  <si>
    <t xml:space="preserve">                       </t>
  </si>
  <si>
    <t>Категорія лісопосадок -держлісфонд</t>
  </si>
  <si>
    <t>Пло-</t>
  </si>
  <si>
    <t>Голов-</t>
  </si>
  <si>
    <t>Кате-</t>
  </si>
  <si>
    <t xml:space="preserve">         Способи</t>
  </si>
  <si>
    <t>Роз-</t>
  </si>
  <si>
    <t>Потреба</t>
  </si>
  <si>
    <t>в</t>
  </si>
  <si>
    <t>садивному</t>
  </si>
  <si>
    <t>матеріалі</t>
  </si>
  <si>
    <t>( Урочище ,</t>
  </si>
  <si>
    <t>Про-</t>
  </si>
  <si>
    <t>Квар</t>
  </si>
  <si>
    <t>Ви</t>
  </si>
  <si>
    <t>ні</t>
  </si>
  <si>
    <t>лісорос-</t>
  </si>
  <si>
    <t>обробітку</t>
  </si>
  <si>
    <t>створен.</t>
  </si>
  <si>
    <t>міщен-</t>
  </si>
  <si>
    <t>змішування,</t>
  </si>
  <si>
    <t>тому</t>
  </si>
  <si>
    <t>числі</t>
  </si>
  <si>
    <t>назва  ділянки</t>
  </si>
  <si>
    <t>та</t>
  </si>
  <si>
    <t>ділу</t>
  </si>
  <si>
    <t>линних</t>
  </si>
  <si>
    <t>культур</t>
  </si>
  <si>
    <t>відомість проектів лісових культур, лісових  плантацій та природного поновлення на 2018 рік по ДП "РАВА - РУСЬКИЙ ЛІСГОСП"</t>
  </si>
  <si>
    <r>
      <t>В</t>
    </r>
    <r>
      <rPr>
        <b/>
        <vertAlign val="subscript"/>
        <sz val="20"/>
        <rFont val="Times New Roman"/>
        <family val="1"/>
      </rPr>
      <t>2</t>
    </r>
  </si>
  <si>
    <t>л-ка 2017</t>
  </si>
  <si>
    <r>
      <t>С</t>
    </r>
    <r>
      <rPr>
        <b/>
        <vertAlign val="subscript"/>
        <sz val="20"/>
        <rFont val="Times New Roman"/>
        <family val="1"/>
      </rPr>
      <t>3</t>
    </r>
  </si>
  <si>
    <t>4,2</t>
  </si>
  <si>
    <t xml:space="preserve">  2,5*0,5Сз   2,5*0,7Дз,Ялє </t>
  </si>
  <si>
    <t>6р.Сз1р.Ялє2р.Дз1р.Ялє</t>
  </si>
  <si>
    <t>10Дз-0,8га, 10Сз-0,8га</t>
  </si>
  <si>
    <r>
      <t>А</t>
    </r>
    <r>
      <rPr>
        <b/>
        <vertAlign val="subscript"/>
        <sz val="20"/>
        <rFont val="Times New Roman"/>
        <family val="1"/>
      </rPr>
      <t>2</t>
    </r>
  </si>
  <si>
    <r>
      <t>В</t>
    </r>
    <r>
      <rPr>
        <b/>
        <vertAlign val="subscript"/>
        <sz val="20"/>
        <rFont val="Times New Roman"/>
        <family val="1"/>
      </rPr>
      <t>3</t>
    </r>
  </si>
  <si>
    <t>10Сз-0,6га                                  10Влч-0,4га</t>
  </si>
  <si>
    <t>40.1</t>
  </si>
  <si>
    <t>46.1</t>
  </si>
  <si>
    <t>8р.Сз2р.Дчр</t>
  </si>
  <si>
    <r>
      <t>С</t>
    </r>
    <r>
      <rPr>
        <b/>
        <vertAlign val="subscript"/>
        <sz val="20"/>
        <rFont val="Times New Roman"/>
        <family val="1"/>
      </rPr>
      <t>2</t>
    </r>
  </si>
  <si>
    <t>2,5*1,3Бкл</t>
  </si>
  <si>
    <t>24.2</t>
  </si>
  <si>
    <t xml:space="preserve">  2,5*0,5Сз   2,5*0,7Дчр  2,5*1,2Влч</t>
  </si>
  <si>
    <t xml:space="preserve">8р.Сз2р.Дчр  - 0,7га            10Влч - 0,3га   </t>
  </si>
  <si>
    <t xml:space="preserve">  2,5*1,1Бкл   2,5*1,1Мдє </t>
  </si>
  <si>
    <t>4р.Бкл1р.Мдє</t>
  </si>
  <si>
    <t>1,8</t>
  </si>
  <si>
    <t>1,4</t>
  </si>
  <si>
    <t xml:space="preserve">  2,5*0,5Сз   2,5*1,0Бкл </t>
  </si>
  <si>
    <t>8р.Сз2р.Бкл</t>
  </si>
  <si>
    <t>1,9</t>
  </si>
  <si>
    <t xml:space="preserve">  2,5*0,5Сз   2,5*0,7Дз  2,5*1,2Влч</t>
  </si>
  <si>
    <t xml:space="preserve">8р.Сз2р.Дз  - 2,0га                       10Влч - 0,6га   </t>
  </si>
  <si>
    <t xml:space="preserve">  2,5*0,5Сз   2,5*0,7Бп  2,5*1,2Влч</t>
  </si>
  <si>
    <t xml:space="preserve">8р.Сз2р.Бп  - 1,4га                     10Влч - 0,2га   </t>
  </si>
  <si>
    <t>27.1</t>
  </si>
  <si>
    <t>4.3</t>
  </si>
  <si>
    <t>18.1</t>
  </si>
  <si>
    <t>6,16,32</t>
  </si>
  <si>
    <r>
      <t>В</t>
    </r>
    <r>
      <rPr>
        <b/>
        <vertAlign val="subscript"/>
        <sz val="20"/>
        <rFont val="Times New Roman"/>
        <family val="1"/>
      </rPr>
      <t>4</t>
    </r>
  </si>
  <si>
    <r>
      <t>В</t>
    </r>
    <r>
      <rPr>
        <b/>
        <vertAlign val="subscript"/>
        <sz val="20"/>
        <rFont val="Times New Roman"/>
        <family val="1"/>
      </rPr>
      <t>5</t>
    </r>
  </si>
  <si>
    <t>4.4</t>
  </si>
  <si>
    <t>2,5*1,1</t>
  </si>
  <si>
    <t>Зруб 2017 року</t>
  </si>
  <si>
    <t>підготовка грунту осінню 2017р.      10 Сзв</t>
  </si>
  <si>
    <t>підготовка грунту осінню 2017р. 8 Сзв1Дзв1Гз</t>
  </si>
  <si>
    <t>підготовка грунту осінню 2017р. 5Сзв1Дзв2Дчр1Гзв1Бп</t>
  </si>
  <si>
    <t>Підготовка грунту осінню 2017 року 7Сзв1Дзв1ВЛч1Бп</t>
  </si>
  <si>
    <t>Підготовка грунту осінню 2017 року 8Сзв1Дзв1Бп</t>
  </si>
  <si>
    <t>Підготовка грунту осінню 2017 року 8Сзв1Дзв1Влч</t>
  </si>
  <si>
    <t>Підготовка грунту осінню 2017 року 8Сзв2Бп</t>
  </si>
  <si>
    <t>Підготовка грунту осінню 2017 року 8Сзв1Дзв1Грз</t>
  </si>
  <si>
    <t>Підготовка грунту осінню 2017 року 9Сзв1Бп</t>
  </si>
  <si>
    <t>Підготовка грунту осінню 2017 року 7Сзв1Дзв1Грз1Влч</t>
  </si>
  <si>
    <t>Підготовка грунту осінню 2017 року 8Влч1Сзв1Бп</t>
  </si>
  <si>
    <t>підготовка грунту осінню 2017р. 8Сзв2Бп</t>
  </si>
  <si>
    <t>підготовка грунту осінню 2017р.5Сзв2Дзв1Влч3Гзв1Бп</t>
  </si>
  <si>
    <t>підготовка грунту осінню 2017р. 7Сзв1Дзв1Гзв1Бп</t>
  </si>
  <si>
    <t>підготовка грунту осінню 2017р. 7Сзв3Бп</t>
  </si>
  <si>
    <t>підготовка грунту осінню 2017р. 9Сзв1Дзв</t>
  </si>
  <si>
    <t>підготовка грунту осінню 2017р.  7Сзв1Дзв1Гз1Бп</t>
  </si>
  <si>
    <t>підготовка грунту осінню 2017р.  7Сзв3Дзв</t>
  </si>
  <si>
    <t>підготовка грунту осінню 2017р. 8Сзв1Влч1Бп</t>
  </si>
  <si>
    <t>підготовка грунту осінню 2017р.  8Сзв2Бп</t>
  </si>
  <si>
    <t>підготовка грунту осінню 2017р. 8Сзв2Дзв</t>
  </si>
  <si>
    <t>підготовка грунту осінню 2017р. 7Сзв1Дзв2Бп</t>
  </si>
  <si>
    <t>підготовка грунту осінню 2017р. 8Сзв1Дзв1Гз</t>
  </si>
  <si>
    <t>підготовка грунту осінню 2017р  7 Сзв2Дзв1Гз</t>
  </si>
  <si>
    <t>підготовка грунту осінню 2017р.  7Сзв2Дчр1Дзв</t>
  </si>
  <si>
    <t>підготовка грунту осінню 2017р. 7Сзв2Дзв1Влч</t>
  </si>
  <si>
    <t>підготовка грунту осінню 2017р. 4Дчр1Дзв4Влч1Бп</t>
  </si>
  <si>
    <t>підготовка грунту осінню 2017р. 8Сзв1Дзв1Бп</t>
  </si>
  <si>
    <t>Підготовка грунту осінню 2017 року 7Сзв1Дзв1Грз1Влч+БП</t>
  </si>
  <si>
    <t>Підготовка грунту осінню 2017 року 7Сзв1Дзв1Грз1Дчр</t>
  </si>
  <si>
    <t>відомість проектів лісових культур, промислових плантацій на 2018 рік по  ДП "Буський лісгосп" Львівського ОУЛМГ</t>
  </si>
  <si>
    <t>37.1</t>
  </si>
  <si>
    <t>20.2</t>
  </si>
  <si>
    <t>6р.Кл2р.Влч</t>
  </si>
  <si>
    <t>4,0х0,5</t>
  </si>
  <si>
    <t>10р.С.з</t>
  </si>
  <si>
    <t>13,4</t>
  </si>
  <si>
    <t>4х1,0</t>
  </si>
  <si>
    <t>10 Вл.ч</t>
  </si>
  <si>
    <t>30.1</t>
  </si>
  <si>
    <t>4р. Д.з.1р.С.з.</t>
  </si>
  <si>
    <t>25.2</t>
  </si>
  <si>
    <t>3.4</t>
  </si>
  <si>
    <t>27.2</t>
  </si>
  <si>
    <t>2.8</t>
  </si>
  <si>
    <t>10.4</t>
  </si>
  <si>
    <t>43</t>
  </si>
  <si>
    <t>1.3</t>
  </si>
  <si>
    <t>12.2</t>
  </si>
  <si>
    <t>29.1</t>
  </si>
  <si>
    <t>18.3</t>
  </si>
  <si>
    <t>8.3</t>
  </si>
  <si>
    <t>14.2</t>
  </si>
  <si>
    <t>4.6</t>
  </si>
  <si>
    <t>ПОНОВЛЕННЯ НА                   р.  ПО ДП "ЛЬВІВСЬКИЙ  ЛІСГОСП"</t>
  </si>
  <si>
    <t>ур" В.Висоцька "</t>
  </si>
  <si>
    <t>ур" Комарівка "</t>
  </si>
  <si>
    <t>6рСз1рКл2рДз1Ялє+Мдє</t>
  </si>
  <si>
    <t>ур" Деревня "</t>
  </si>
  <si>
    <t>ур" Казумин Луг "</t>
  </si>
  <si>
    <t>ур" Бірок "</t>
  </si>
  <si>
    <t>Підготовка грунту осінню 2017 року 9Сзв1Дзв</t>
  </si>
  <si>
    <t>Підготовка грунту осінню 2017 року 7Сзв1Дзв2Грз</t>
  </si>
  <si>
    <t>підготовка грунту осінню 2017р. 6 Сзв1Дзв2Влч2Бп</t>
  </si>
  <si>
    <t>Підготовка грунту осінню 2017 року 8Сзв1Дзв1Дчр</t>
  </si>
  <si>
    <t>Підготовка грунту осінню 2017 року 8Сзв2Дчр</t>
  </si>
  <si>
    <t>Підготовка грунту осінню 2017 року 8Сзв1Влч1Бп</t>
  </si>
  <si>
    <t>Підготовка грунту осінню 2017 року 10Сзв+Бп</t>
  </si>
  <si>
    <t>підготовка грунту осінню 2017р. 6 Сзв1Дзв2Влч1Бп</t>
  </si>
  <si>
    <t>Підготовка грунту осінню 2017 року 7Сзв1Дзв1Гз1Дчр</t>
  </si>
  <si>
    <t>Підготовка грунту осінню 2017 року 8Сзв1Влч1Дзв</t>
  </si>
  <si>
    <t>Проведення борозн через 2.0м  МТЗ-82+пкл-70 7Сзв2Дчр1Бп</t>
  </si>
  <si>
    <t>Проведення борозн через 2.0м  МТЗ-82+пкл-70 8Сзв2Бп</t>
  </si>
  <si>
    <t>Проведення борозн через 2.0м  МТЗ-82+пкл-70 6Сзв2Дзв1ЛПд1Гз</t>
  </si>
  <si>
    <t>5Бк2Клг2Кля1Гз</t>
  </si>
  <si>
    <t>задовільн</t>
  </si>
  <si>
    <t>6Дчр2Бк2Грз</t>
  </si>
  <si>
    <t>5Бк2Гз2Клг1Кля</t>
  </si>
  <si>
    <t>Підготовка грунту осінню 2017 року 8С1Дзв1Г1Вл1Бп</t>
  </si>
  <si>
    <t>Підготовка грунту осінню 2017 року 8Сз1Дз1Г</t>
  </si>
  <si>
    <t>Підготовка грунту осінню 2017 року 7Сз1Дз1Г1Вл</t>
  </si>
  <si>
    <t>Підготовка грунту осінню 2017 року  7Сз1Дз1Г1Вл</t>
  </si>
  <si>
    <t>Підготовка грунту осінню 2017 року  9Сз1Дз</t>
  </si>
  <si>
    <t>Підготовка грунту осінню 2017 року7Сз1Дз1Г1Вл+БП</t>
  </si>
  <si>
    <t>Підготовка грунту осінню 2017 року  6Сз2Дз2Г</t>
  </si>
  <si>
    <t>42.1</t>
  </si>
  <si>
    <t>10Сз-1,8га                                  10Влч-0,6га</t>
  </si>
  <si>
    <t>1.5</t>
  </si>
  <si>
    <t xml:space="preserve">  2,5*0,5Сз   2,5*0,7Дз,Ялє   2,5*1,2Влч</t>
  </si>
  <si>
    <t>6р.Сз1р.Ялє2р.Дз1р.Ялє-1,2га   10Влч-0,2га</t>
  </si>
  <si>
    <t>39, 40</t>
  </si>
  <si>
    <r>
      <t>С</t>
    </r>
    <r>
      <rPr>
        <b/>
        <vertAlign val="subscript"/>
        <sz val="20"/>
        <rFont val="Times New Roman"/>
        <family val="1"/>
      </rPr>
      <t>4</t>
    </r>
  </si>
  <si>
    <t>45.1</t>
  </si>
  <si>
    <t>45.2</t>
  </si>
  <si>
    <t>29.2</t>
  </si>
  <si>
    <t>10Сз-1,0га                                  10Влч-0,5га</t>
  </si>
  <si>
    <t>33.1</t>
  </si>
  <si>
    <t>33.2</t>
  </si>
  <si>
    <t>2,1</t>
  </si>
  <si>
    <t>10Сз-1,8га                                  10Влч-0,3га</t>
  </si>
  <si>
    <t>10Сз-0,6га                                  10Влч-0,2га</t>
  </si>
  <si>
    <t>10Сз-1,6га                                  10Влч-1,0га</t>
  </si>
  <si>
    <t xml:space="preserve">  3,0*1,0Влч    3,0*0,8Дз   </t>
  </si>
  <si>
    <t>10Дз-1,2га  10Влч-0,7га</t>
  </si>
  <si>
    <t>5Сз5Дз</t>
  </si>
  <si>
    <t>доповнення,</t>
  </si>
  <si>
    <t>тис.</t>
  </si>
  <si>
    <t>Бр</t>
  </si>
  <si>
    <t>лу</t>
  </si>
  <si>
    <t xml:space="preserve">Склад на  діл. п/п, </t>
  </si>
  <si>
    <t>Яле</t>
  </si>
  <si>
    <t>Акб</t>
  </si>
  <si>
    <r>
      <t>Дублянське л-во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Л/К</t>
    </r>
    <r>
      <rPr>
        <sz val="8"/>
        <rFont val="Arial Cyr"/>
        <family val="2"/>
      </rPr>
      <t xml:space="preserve"> Урочище "Корналовичі"</t>
    </r>
  </si>
  <si>
    <t>Мех..смуг. шир. 0,7м.</t>
  </si>
  <si>
    <t>4,0х1,0 2500шт/га</t>
  </si>
  <si>
    <t>10рДзв/10Дзв</t>
  </si>
  <si>
    <t>Урочище "Корналовичі"</t>
  </si>
  <si>
    <t>2,0х1,0 5000шт/га</t>
  </si>
  <si>
    <t>4рДзв2рЛп/7Дзв3Лп</t>
  </si>
  <si>
    <t>10рВлч/10Влч</t>
  </si>
  <si>
    <t>Урочище "Сіде"</t>
  </si>
  <si>
    <t>Всього Л/К</t>
  </si>
  <si>
    <t>Вруч  площ 0,3х0,3</t>
  </si>
  <si>
    <t>"-"</t>
  </si>
  <si>
    <t>Відомість проектів лісових культур на 2018 рік</t>
  </si>
  <si>
    <t>Дзгд</t>
  </si>
  <si>
    <t>Зруб 2017</t>
  </si>
  <si>
    <t>смугами 0,3м</t>
  </si>
  <si>
    <t>садіння в ручну</t>
  </si>
  <si>
    <t>3Дз2Яв3Дз 2ЯводнСз</t>
  </si>
  <si>
    <t>4Дз1Яв4Дз 1ЯводнСз</t>
  </si>
  <si>
    <t>25,1</t>
  </si>
  <si>
    <t>3Дз2Яв3Дз 2ЯводнМд</t>
  </si>
  <si>
    <t>Саночани</t>
  </si>
  <si>
    <t>Відомість ділянок, які залишені під природне поновлення в 2018 році</t>
  </si>
  <si>
    <t xml:space="preserve">Всього </t>
  </si>
  <si>
    <t>Мех..смуг.    ч-з 2 м.</t>
  </si>
  <si>
    <t>Вруч  площ 0,4х0,4</t>
  </si>
  <si>
    <t>2,0х 1,0             5000 шт/га.</t>
  </si>
  <si>
    <t xml:space="preserve">проектів  лісових  культур ,  промислових  плантацій і природного поновлення на    2018 рік по ДП "Радехівське ЛМГ" . </t>
  </si>
  <si>
    <t>1..1</t>
  </si>
  <si>
    <t>1..2</t>
  </si>
  <si>
    <t>2,0X0,7</t>
  </si>
  <si>
    <t>2,5X0,6</t>
  </si>
  <si>
    <t>ССССССДДДД</t>
  </si>
  <si>
    <t>Волсвин</t>
  </si>
  <si>
    <t>ССССДчрССССДчр</t>
  </si>
  <si>
    <t>ССССССССДзДзДзДз(Ялз,Мдє)</t>
  </si>
  <si>
    <t>Павлів</t>
  </si>
  <si>
    <t>ССССССССДзДз</t>
  </si>
  <si>
    <t>2,5х0.6</t>
  </si>
  <si>
    <t>ДзДзДзДзЯлДзДзДзДзЯл</t>
  </si>
  <si>
    <t>СзСзСзСзДзСзСзСзСзДз</t>
  </si>
  <si>
    <t>СзСзСзСзДчСзСзСзСзДч</t>
  </si>
  <si>
    <t>.20-1</t>
  </si>
  <si>
    <t>.20-2</t>
  </si>
  <si>
    <t>.5-1</t>
  </si>
  <si>
    <t>.5-2</t>
  </si>
  <si>
    <t>.9-1</t>
  </si>
  <si>
    <t>.9-2</t>
  </si>
  <si>
    <t>СзСзСзСзДчСзСзСзСзДч+Влч</t>
  </si>
  <si>
    <t xml:space="preserve">на  2018 рік по ДП"Радехівське ЛМГ". </t>
  </si>
  <si>
    <t>Ясен зв.</t>
  </si>
  <si>
    <t>провед.борозен,садіння Сзв.,Влч</t>
  </si>
  <si>
    <t>провед.борозен,садіння Язв,</t>
  </si>
  <si>
    <t>провед.борозен,садіння Сзв.,Влч,Мдє</t>
  </si>
  <si>
    <t xml:space="preserve">ур.’’ Крукеницька дача ‘‘ </t>
  </si>
  <si>
    <t>3рДзв2рКлг      6Дзв4Клг</t>
  </si>
  <si>
    <t>3рДзв2рСзв      6Дзв4Сзв</t>
  </si>
  <si>
    <t xml:space="preserve">ур.’’ Міжгайці ‘‘ </t>
  </si>
  <si>
    <t>Урочище "Соколя"</t>
  </si>
  <si>
    <t>31.1</t>
  </si>
  <si>
    <t>Механ.смугами шир.0,7 м.</t>
  </si>
  <si>
    <t>Урочище " Шегині"</t>
  </si>
  <si>
    <t>2,0х 1,5             3350 шт/га.</t>
  </si>
  <si>
    <t>Урочище "Баличі"</t>
  </si>
  <si>
    <t xml:space="preserve">2,0х 1,0             </t>
  </si>
  <si>
    <t>Р А З О М  по Л-ВУ</t>
  </si>
  <si>
    <t>ур. "Сторона Підбузька"</t>
  </si>
  <si>
    <t>ур."Левків"</t>
  </si>
  <si>
    <t>15.4</t>
  </si>
  <si>
    <t>Ур." Рудавка"</t>
  </si>
  <si>
    <r>
      <t xml:space="preserve">РАЗОМ  </t>
    </r>
    <r>
      <rPr>
        <b/>
        <sz val="10"/>
        <rFont val="Arial Cyr"/>
        <family val="0"/>
      </rPr>
      <t>ПРИРОДН.</t>
    </r>
  </si>
  <si>
    <t>Вруч  площ 0,2х0,2</t>
  </si>
  <si>
    <t>ур. "Буньковиця"</t>
  </si>
  <si>
    <t>10рДзв              10Дзв</t>
  </si>
  <si>
    <r>
      <t xml:space="preserve"> </t>
    </r>
    <r>
      <rPr>
        <b/>
        <sz val="10"/>
        <rFont val="Arial Cyr"/>
        <family val="0"/>
      </rPr>
      <t xml:space="preserve">Судововишнянське </t>
    </r>
    <r>
      <rPr>
        <b/>
        <sz val="12"/>
        <rFont val="Arial Cyr"/>
        <family val="0"/>
      </rPr>
      <t xml:space="preserve"> </t>
    </r>
    <r>
      <rPr>
        <b/>
        <sz val="10"/>
        <rFont val="Arial Cyr"/>
        <family val="0"/>
      </rPr>
      <t>л-тво</t>
    </r>
    <r>
      <rPr>
        <sz val="10"/>
        <rFont val="Arial Cyr"/>
        <family val="0"/>
      </rPr>
      <t xml:space="preserve">  </t>
    </r>
    <r>
      <rPr>
        <sz val="8"/>
        <rFont val="Arial Cyr"/>
        <family val="2"/>
      </rPr>
      <t xml:space="preserve">        </t>
    </r>
    <r>
      <rPr>
        <b/>
        <sz val="8"/>
        <rFont val="Arial Cyr"/>
        <family val="0"/>
      </rPr>
      <t xml:space="preserve">Л/К </t>
    </r>
    <r>
      <rPr>
        <sz val="8"/>
        <rFont val="Arial Cyr"/>
        <family val="2"/>
      </rPr>
      <t xml:space="preserve">  Урочище "Буковець"</t>
    </r>
  </si>
  <si>
    <t>Урочище "Заріччя"</t>
  </si>
  <si>
    <t>0,5</t>
  </si>
  <si>
    <t>Всього   Л / К</t>
  </si>
  <si>
    <t>В3ДС</t>
  </si>
  <si>
    <t>Всього  П/П</t>
  </si>
  <si>
    <t>Урочище " Блажів"</t>
  </si>
  <si>
    <t>Урочище "В.Блажівська"</t>
  </si>
  <si>
    <t>Урочище"Черхава"</t>
  </si>
  <si>
    <t>Урочище "Сприня"</t>
  </si>
  <si>
    <t>Урочище"Сприня"</t>
  </si>
  <si>
    <t>Урочище  " Сприня"</t>
  </si>
  <si>
    <t>Урочище " Сприня"</t>
  </si>
  <si>
    <t>Р А З О М  по Лісгоспу</t>
  </si>
  <si>
    <t>ЗВЕДЕНА    ВІДОМІСТЬ</t>
  </si>
  <si>
    <t xml:space="preserve"> проектів лісових культур , промислових плантацій  </t>
  </si>
  <si>
    <t xml:space="preserve">           по  ДП”Сколівське лісове господарство”</t>
  </si>
  <si>
    <t>Місце знаходження</t>
  </si>
  <si>
    <t xml:space="preserve">№ </t>
  </si>
  <si>
    <t>площа</t>
  </si>
  <si>
    <t>Тип лісоросл.</t>
  </si>
  <si>
    <t xml:space="preserve">Категорія </t>
  </si>
  <si>
    <t>Витрати садивного матеріалу (тис.шт.)</t>
  </si>
  <si>
    <t>прое-</t>
  </si>
  <si>
    <t>до (0,1га)</t>
  </si>
  <si>
    <t>умов,</t>
  </si>
  <si>
    <t>в. числі по породах</t>
  </si>
  <si>
    <t>кту</t>
  </si>
  <si>
    <t>тип лісу</t>
  </si>
  <si>
    <t>Дгл</t>
  </si>
  <si>
    <t>Мтс</t>
  </si>
  <si>
    <t>Ясз</t>
  </si>
  <si>
    <t>Сжов</t>
  </si>
  <si>
    <t>Коростівське лісництво</t>
  </si>
  <si>
    <t>DзБкЯлЯц</t>
  </si>
  <si>
    <t>СзЯлЯцБк</t>
  </si>
  <si>
    <t>Гребенівське  лісництво</t>
  </si>
  <si>
    <t>ур. "Джершень"</t>
  </si>
  <si>
    <t>2х1</t>
  </si>
  <si>
    <t>4рЯц1рБк4рЯц1рЯв</t>
  </si>
  <si>
    <t>3х1</t>
  </si>
  <si>
    <t>4рЯц1рЯв</t>
  </si>
  <si>
    <t>ур. "Озірний"</t>
  </si>
  <si>
    <t>2х2</t>
  </si>
  <si>
    <t>10рМдє</t>
  </si>
  <si>
    <t>Козівське   лісництво</t>
  </si>
  <si>
    <t>СзБкЯцЯл</t>
  </si>
  <si>
    <t>DзЯлЯцБк</t>
  </si>
  <si>
    <t>СзЯцЯлБк</t>
  </si>
  <si>
    <t>3х2</t>
  </si>
  <si>
    <t>Митянське лісництво</t>
  </si>
  <si>
    <t>СзБкЯл</t>
  </si>
  <si>
    <t>ур.”Орявчик”</t>
  </si>
  <si>
    <t>ур.”Ростока”</t>
  </si>
  <si>
    <t xml:space="preserve">                                 Довжківське лісництво</t>
  </si>
  <si>
    <t>ур"Криве"</t>
  </si>
  <si>
    <t>ур"Розсипанка"</t>
  </si>
  <si>
    <t>Орівське  лісництво</t>
  </si>
  <si>
    <t>ур.”Ясенів”</t>
  </si>
  <si>
    <t>Любинцівське лісництво</t>
  </si>
  <si>
    <t>2х0,8</t>
  </si>
  <si>
    <t>Труханівське лісництво</t>
  </si>
  <si>
    <t>СзБкЯлЯц</t>
  </si>
  <si>
    <t>В.Синевиднянське   лісництво</t>
  </si>
  <si>
    <t>ур.”Красний камінь”</t>
  </si>
  <si>
    <t>СзБк</t>
  </si>
  <si>
    <t>Дубинське лісництво</t>
  </si>
  <si>
    <t>ур.”Суха”</t>
  </si>
  <si>
    <t>Всього по ЛГ</t>
  </si>
  <si>
    <t xml:space="preserve"> </t>
  </si>
  <si>
    <t>З В Е Д Е Н А</t>
  </si>
  <si>
    <r>
      <t xml:space="preserve">Категорія лісопосадок:  </t>
    </r>
    <r>
      <rPr>
        <b/>
        <sz val="11"/>
        <rFont val="Arial Narrow"/>
        <family val="2"/>
      </rPr>
      <t>лісові культури  в  державному  лісовому  фонді</t>
    </r>
  </si>
  <si>
    <t>Місце знаходження (урочище,село,район,міс-цева назва ділянки)</t>
  </si>
  <si>
    <t>№ проекту</t>
  </si>
  <si>
    <t>Квартал</t>
  </si>
  <si>
    <t>Виділ</t>
  </si>
  <si>
    <t>Площа (до 0,1 га)</t>
  </si>
  <si>
    <t>Головні породи</t>
  </si>
  <si>
    <t>Тип лісорослинних умов</t>
  </si>
  <si>
    <t>Категорія лісокуль-турної площі</t>
  </si>
  <si>
    <t>Способи</t>
  </si>
  <si>
    <t>Розміщення</t>
  </si>
  <si>
    <t>Схема змішування</t>
  </si>
  <si>
    <t>Витрати садивного матеріалу</t>
  </si>
  <si>
    <t>Примітка</t>
  </si>
  <si>
    <t>обробітку грунту</t>
  </si>
  <si>
    <t>створення лісових культур</t>
  </si>
  <si>
    <r>
      <t xml:space="preserve">всього </t>
    </r>
    <r>
      <rPr>
        <b/>
        <sz val="10"/>
        <rFont val="Arial Narrow"/>
        <family val="2"/>
      </rPr>
      <t>тис. шт., кг</t>
    </r>
  </si>
  <si>
    <t>в тому числі по головних породах</t>
  </si>
  <si>
    <t>Дуб звич</t>
  </si>
  <si>
    <t>Модр євр</t>
  </si>
  <si>
    <t>Ялина звич</t>
  </si>
  <si>
    <t>Дуб чер</t>
  </si>
  <si>
    <t>Черешня</t>
  </si>
  <si>
    <t>Старосільське  лісництво</t>
  </si>
  <si>
    <t>Дзв</t>
  </si>
  <si>
    <t>D3</t>
  </si>
  <si>
    <t>мех.</t>
  </si>
  <si>
    <t>вручну</t>
  </si>
  <si>
    <t>3х1,0</t>
  </si>
  <si>
    <t>10рДз+Ялє,Лпд,Чш</t>
  </si>
  <si>
    <t>Всього по лісництву</t>
  </si>
  <si>
    <t>Романівське лісництво</t>
  </si>
  <si>
    <t>Лінина</t>
  </si>
  <si>
    <t>D2</t>
  </si>
  <si>
    <t>Перемишлянське лісництво</t>
  </si>
  <si>
    <t>Станимир</t>
  </si>
  <si>
    <t>Лагодів</t>
  </si>
  <si>
    <t>Дчр</t>
  </si>
  <si>
    <t>С2</t>
  </si>
  <si>
    <t>Суходільське лісництво</t>
  </si>
  <si>
    <t>Чорне</t>
  </si>
  <si>
    <t>Свірзьке лісництво</t>
  </si>
  <si>
    <t>1</t>
  </si>
  <si>
    <t>Стоки</t>
  </si>
  <si>
    <t>Мдє</t>
  </si>
  <si>
    <t>Брюховицьке лісництво</t>
  </si>
  <si>
    <t>Пнятин</t>
  </si>
  <si>
    <t>10рДз+Ялє,Чш</t>
  </si>
  <si>
    <t>Подусів</t>
  </si>
  <si>
    <t>шпиг. 692 кг</t>
  </si>
  <si>
    <t>Болотня</t>
  </si>
  <si>
    <t>Дусанів</t>
  </si>
  <si>
    <t>Кореличі</t>
  </si>
  <si>
    <t>ВСЬОГО ПО ЛІСГОСПУ</t>
  </si>
  <si>
    <t>Липа дрібнолиста</t>
  </si>
  <si>
    <t>ЗВЕДЕНА ВІДОМІСТЬ ПРОЕКТІВ</t>
  </si>
  <si>
    <t>по ДП ’Бібрський лісгосп’</t>
  </si>
  <si>
    <t>Місце-знаходження (урочище)</t>
  </si>
  <si>
    <t>Характеристика ділянки</t>
  </si>
  <si>
    <t>Наявність підросту, паростків головних порід</t>
  </si>
  <si>
    <t>Намічені заходи із сприяння природному поновленню, передбачуваний склад насадження</t>
  </si>
  <si>
    <t>Рік переведення у вкриті лісовою рослинністю землі</t>
  </si>
  <si>
    <t>категорія лісокультурної  площі або насадження: згарище, галявина, зруб, склад насадження, клас віку, повнота, рік заходів чи пожежі тощо</t>
  </si>
  <si>
    <t>порода, склад</t>
  </si>
  <si>
    <t>походжен-ня</t>
  </si>
  <si>
    <t>кількість, тис. шт./га</t>
  </si>
  <si>
    <t>висота (до 0,1 м)</t>
  </si>
  <si>
    <t>стан</t>
  </si>
  <si>
    <t>Бкл</t>
  </si>
  <si>
    <t>насінневе</t>
  </si>
  <si>
    <t>до 1,5 м</t>
  </si>
  <si>
    <t>добрий</t>
  </si>
  <si>
    <t>Клг</t>
  </si>
  <si>
    <t>до 0,5 м</t>
  </si>
  <si>
    <t>Разом</t>
  </si>
  <si>
    <t>Підвисоке</t>
  </si>
  <si>
    <t>Якторів</t>
  </si>
  <si>
    <t>Кремінна</t>
  </si>
  <si>
    <t>Всього по лісгоспу</t>
  </si>
  <si>
    <t>на 2018 рік</t>
  </si>
  <si>
    <t>ур. "Гроби"</t>
  </si>
  <si>
    <t>ур”Горб”</t>
  </si>
  <si>
    <t>Зруб 17 р.</t>
  </si>
  <si>
    <t>ур”Стовба”</t>
  </si>
  <si>
    <t>ур. "Зелений гай"</t>
  </si>
  <si>
    <t>ур. "Черників"</t>
  </si>
  <si>
    <r>
      <t>Рудківське л-во</t>
    </r>
    <r>
      <rPr>
        <b/>
        <sz val="12"/>
        <rFont val="Arial Cyr"/>
        <family val="0"/>
      </rPr>
      <t xml:space="preserve"> </t>
    </r>
    <r>
      <rPr>
        <b/>
        <sz val="9"/>
        <rFont val="Arial Cyr"/>
        <family val="0"/>
      </rPr>
      <t xml:space="preserve">Л/К </t>
    </r>
    <r>
      <rPr>
        <b/>
        <sz val="8"/>
        <rFont val="Arial Cyr"/>
        <family val="0"/>
      </rPr>
      <t xml:space="preserve">   </t>
    </r>
    <r>
      <rPr>
        <sz val="9"/>
        <rFont val="Arial Cyr"/>
        <family val="0"/>
      </rPr>
      <t>Урочище ’’Орховичі‘‘</t>
    </r>
  </si>
  <si>
    <t xml:space="preserve">Мех.смугами шир.0,7 </t>
  </si>
  <si>
    <t xml:space="preserve">Механ.смугами ч-з  2,0 м </t>
  </si>
  <si>
    <t xml:space="preserve">Мех.смугами     ч-з  2,0 м </t>
  </si>
  <si>
    <t>ур. "Кошарки"</t>
  </si>
  <si>
    <r>
      <t>Комарно</t>
    </r>
    <r>
      <rPr>
        <b/>
        <sz val="8"/>
        <rFont val="Arial Cyr"/>
        <family val="0"/>
      </rPr>
      <t xml:space="preserve"> лісор-к Л/К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ур. "Ясенів"</t>
    </r>
  </si>
  <si>
    <t>Зруб 2018р.</t>
  </si>
  <si>
    <t>Мех..смуг.         ч-з 2,0 м.</t>
  </si>
  <si>
    <t>2,0х1,0                5000шт/га</t>
  </si>
  <si>
    <t>2,0х1,0                 5000шт/га</t>
  </si>
  <si>
    <t>D4</t>
  </si>
  <si>
    <t>Вруч. площ.  0,2 х 0,2</t>
  </si>
  <si>
    <t>10рДзв10рВлч              7Дзв3Влч</t>
  </si>
  <si>
    <t>ур. "Чихевичі</t>
  </si>
  <si>
    <t>вруч. площ.      0,3 х 0,3</t>
  </si>
  <si>
    <t>3рДзв2рКл    6Дзв4Кл+Влч</t>
  </si>
  <si>
    <t>3рДзв2рКл    6Дзв4Кл</t>
  </si>
  <si>
    <t>1.7.1</t>
  </si>
  <si>
    <t>1.12</t>
  </si>
  <si>
    <t>2рДзв1рСзв                7Дзв1Сзв</t>
  </si>
  <si>
    <t xml:space="preserve">2,5х1,0 </t>
  </si>
  <si>
    <t>ур.”Бобовища”</t>
  </si>
  <si>
    <t>С2ЯлЯцБк</t>
  </si>
  <si>
    <t>3рБк1рЯц1рМд3рБк1рЯц1рЯв</t>
  </si>
  <si>
    <t>ур.”Підкаміньцьом”</t>
  </si>
  <si>
    <t>10рДгл</t>
  </si>
  <si>
    <t>С2ДГБ</t>
  </si>
  <si>
    <t>3рБк2рЯц</t>
  </si>
  <si>
    <t>ур.”Юркова”</t>
  </si>
  <si>
    <t>ур.”Довголука”</t>
  </si>
  <si>
    <t>DзДГБк</t>
  </si>
  <si>
    <t>3рДз2рЯц</t>
  </si>
  <si>
    <t>ур.”Семигинів”</t>
  </si>
  <si>
    <t>С4Д</t>
  </si>
  <si>
    <t>4рДз1рМд</t>
  </si>
  <si>
    <t>10рДзв</t>
  </si>
  <si>
    <t>СзГД</t>
  </si>
  <si>
    <t>ур.”Глухів”</t>
  </si>
  <si>
    <t>Яц 4х1,Мд 4х2</t>
  </si>
  <si>
    <t>1рЯц1рМд</t>
  </si>
  <si>
    <t>природного поновлення на 2018 рік по ДП"Сколівське лісове господарство"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</si>
  <si>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0"/>
        <rFont val="Arial Narrow"/>
        <family val="2"/>
      </rPr>
      <t xml:space="preserve">Д з- 2,800 тис.шт.                                                   Ялє-  0,800  тис.шт.                                        Мдє - 0,350 тис.шт.                                                                                   Чш - 0,050 тис.шт.                                            </t>
    </r>
  </si>
  <si>
    <t>Будькіів</t>
  </si>
  <si>
    <t>зруб 2017 р.</t>
  </si>
  <si>
    <t>3Х1,0</t>
  </si>
  <si>
    <t>10р Дз+Ялє,Чш,Лпд</t>
  </si>
  <si>
    <t>10рМдє+Лпд,Чш</t>
  </si>
  <si>
    <t xml:space="preserve">D2 </t>
  </si>
  <si>
    <t>10рМдє+Ялє,Лпд,Чш</t>
  </si>
  <si>
    <t>10рДз+Ялє,Чш,Лпд</t>
  </si>
  <si>
    <t>10р Дз+Ялє,Чш</t>
  </si>
  <si>
    <t>Білка</t>
  </si>
  <si>
    <t>Дчр,Мдє</t>
  </si>
  <si>
    <t>біогр.Дчр,Мдє по 0,2га</t>
  </si>
  <si>
    <t>10р Дчр+Мдє</t>
  </si>
  <si>
    <t>відомість  проектів  лісових культур, промислових плантацій і природнього поновлення на 2018 рік по  ДП  "  Самбірський  лісгосп"</t>
  </si>
  <si>
    <r>
      <t>С</t>
    </r>
    <r>
      <rPr>
        <sz val="7"/>
        <rFont val="Arial Cyr"/>
        <family val="0"/>
      </rPr>
      <t>3</t>
    </r>
  </si>
  <si>
    <t>Зруб 2017р.</t>
  </si>
  <si>
    <t>Садіння ручне під  меч Колесова</t>
  </si>
  <si>
    <r>
      <t>D</t>
    </r>
    <r>
      <rPr>
        <sz val="7"/>
        <rFont val="Arial Cyr"/>
        <family val="0"/>
      </rPr>
      <t>4</t>
    </r>
  </si>
  <si>
    <t>4рДзв1рЯв1рЯле1рЯв/6Дзв3Яв1Яле</t>
  </si>
  <si>
    <r>
      <t>D</t>
    </r>
    <r>
      <rPr>
        <sz val="7"/>
        <rFont val="Arial Cyr"/>
        <family val="0"/>
      </rPr>
      <t>2</t>
    </r>
  </si>
  <si>
    <r>
      <t>D</t>
    </r>
    <r>
      <rPr>
        <sz val="7"/>
        <rFont val="Arial Cyr"/>
        <family val="0"/>
      </rPr>
      <t>3</t>
    </r>
  </si>
  <si>
    <t xml:space="preserve">Зруб,  суцільна рубка головного користування  2017 р.       2 група  лісів  </t>
  </si>
  <si>
    <t>садіння ручне під  меч Колесова</t>
  </si>
  <si>
    <t xml:space="preserve">  10 р.С.зв                    10 С.зв                               </t>
  </si>
  <si>
    <r>
      <t>Комарно</t>
    </r>
    <r>
      <rPr>
        <b/>
        <sz val="8"/>
        <rFont val="Arial Cyr"/>
        <family val="0"/>
      </rPr>
      <t xml:space="preserve"> лісор-к Природ.   ур. "Ясенів"</t>
    </r>
  </si>
  <si>
    <r>
      <t>С</t>
    </r>
    <r>
      <rPr>
        <sz val="7"/>
        <rFont val="Arial Cyr"/>
        <family val="0"/>
      </rPr>
      <t>4</t>
    </r>
  </si>
  <si>
    <t>2х1       5000</t>
  </si>
  <si>
    <t>7Мдє3Сзв-4,8т.шт./га</t>
  </si>
  <si>
    <t xml:space="preserve">Р А З О М  </t>
  </si>
  <si>
    <r>
      <t>Комарно</t>
    </r>
    <r>
      <rPr>
        <b/>
        <sz val="8"/>
        <rFont val="Arial Cyr"/>
        <family val="0"/>
      </rPr>
      <t xml:space="preserve">      Л/К                                   ур. "Кошарки"</t>
    </r>
  </si>
  <si>
    <t>3х1       3300</t>
  </si>
  <si>
    <t xml:space="preserve">   10Мд.є                 10Мдє </t>
  </si>
  <si>
    <t xml:space="preserve">урочище "Кошарки"            </t>
  </si>
  <si>
    <t>2х1        5000</t>
  </si>
  <si>
    <t xml:space="preserve">    3рДзв2рСзв                 6Дзв4Сзв                              </t>
  </si>
  <si>
    <t xml:space="preserve">   10Влч                 10Влч </t>
  </si>
  <si>
    <t xml:space="preserve">   10Мдє                 10Мдє </t>
  </si>
  <si>
    <t xml:space="preserve">  3рДзв2рСзв                 6Дзв4Сзв                                 </t>
  </si>
  <si>
    <t xml:space="preserve">  3рДзв2рСзв                 6Дзв4Сзв                             </t>
  </si>
  <si>
    <t xml:space="preserve">   3рДзв2рСзв                 6Дзв4Сзв                             </t>
  </si>
  <si>
    <t xml:space="preserve">  10рДзв                 10Дзв                            </t>
  </si>
  <si>
    <t xml:space="preserve">   10рДзв                 10Дзв                                  2,0 * 1,0 м*м,  5000  штук/га</t>
  </si>
  <si>
    <t xml:space="preserve">   10рМдє                 10Мдє </t>
  </si>
  <si>
    <r>
      <t>Комарно</t>
    </r>
    <r>
      <rPr>
        <b/>
        <sz val="8"/>
        <rFont val="Arial Cyr"/>
        <family val="0"/>
      </rPr>
      <t xml:space="preserve">     Природне                                   ур. "Кошарки"</t>
    </r>
  </si>
  <si>
    <t>10Влч-4,8т.шт/га</t>
  </si>
  <si>
    <t>7Дпн3Дзв-4,8т.шт./га</t>
  </si>
  <si>
    <t>10Влч-4,6т.шт/га</t>
  </si>
  <si>
    <r>
      <t xml:space="preserve"> </t>
    </r>
    <r>
      <rPr>
        <b/>
        <sz val="10"/>
        <rFont val="Arial Cyr"/>
        <family val="0"/>
      </rPr>
      <t xml:space="preserve">Крукеницьке </t>
    </r>
    <r>
      <rPr>
        <b/>
        <sz val="8"/>
        <rFont val="Arial Cyr"/>
        <family val="2"/>
      </rPr>
      <t xml:space="preserve">л-тво </t>
    </r>
    <r>
      <rPr>
        <b/>
        <sz val="10"/>
        <rFont val="Arial Cyr"/>
        <family val="0"/>
      </rPr>
      <t>Л/К</t>
    </r>
    <r>
      <rPr>
        <sz val="8"/>
        <rFont val="Arial Cyr"/>
        <family val="2"/>
      </rPr>
      <t xml:space="preserve">     ур. ’’ Мишлятичіі ‘‘            </t>
    </r>
  </si>
  <si>
    <t xml:space="preserve">ур.’’ Вишенька‘‘ </t>
  </si>
  <si>
    <t>5рДзв5рВлч      5Дзв5Влч</t>
  </si>
  <si>
    <t xml:space="preserve">2,0х 1,0             5000 </t>
  </si>
  <si>
    <t>3рДзв2рКлг      6Дзв4Клг+Влч</t>
  </si>
  <si>
    <r>
      <t xml:space="preserve"> </t>
    </r>
    <r>
      <rPr>
        <b/>
        <sz val="10"/>
        <rFont val="Arial Cyr"/>
        <family val="0"/>
      </rPr>
      <t xml:space="preserve">Мостиське </t>
    </r>
    <r>
      <rPr>
        <b/>
        <sz val="8"/>
        <rFont val="Arial Cyr"/>
        <family val="2"/>
      </rPr>
      <t xml:space="preserve">л-тво </t>
    </r>
    <r>
      <rPr>
        <b/>
        <sz val="10"/>
        <rFont val="Arial Cyr"/>
        <family val="0"/>
      </rPr>
      <t>Л/К</t>
    </r>
    <r>
      <rPr>
        <sz val="8"/>
        <rFont val="Arial Cyr"/>
        <family val="2"/>
      </rPr>
      <t xml:space="preserve">   Урочище "Соколя"            </t>
    </r>
  </si>
  <si>
    <t>4рСзв1рДзв                               8Сзв2Дзв</t>
  </si>
  <si>
    <t>3Дзв2Сзв2Влч2Гз -4,9</t>
  </si>
  <si>
    <t>10рВлч                            10Влч</t>
  </si>
  <si>
    <t>Урочище "Старява"</t>
  </si>
  <si>
    <t>3рЯв2рВлч                               6Яв4Влч</t>
  </si>
  <si>
    <t>3рМдє2Дчр                             6Мдє4Дчр</t>
  </si>
  <si>
    <t>Мостиське л-во  Природ.Урочище "Соколя"</t>
  </si>
  <si>
    <t>21.1</t>
  </si>
  <si>
    <t xml:space="preserve">6Сзв3Дчр1Дзв -6,1     </t>
  </si>
  <si>
    <t xml:space="preserve">6Сзв2Дчр1Дзв1Влч -5,8     </t>
  </si>
  <si>
    <t xml:space="preserve">4Сзв3Влч1Дзв1Дчр1Ос -5,9    </t>
  </si>
  <si>
    <t xml:space="preserve">5Сзв2Дчр2Влч1Дзв -6,2     </t>
  </si>
  <si>
    <t>Урочище " Старява"</t>
  </si>
  <si>
    <t>27.5</t>
  </si>
  <si>
    <t>4Дчр2Бп2Влч1Дзв1Гр -6,8</t>
  </si>
  <si>
    <t>4Дчр2Бп2Влч1Дзв1Гр -7,2</t>
  </si>
  <si>
    <t>Урочище " Биків"</t>
  </si>
  <si>
    <t>14.8</t>
  </si>
  <si>
    <t>4Дчр2Бп1Влч1Дзв1Гр1Яв -6,4</t>
  </si>
  <si>
    <t>12.1</t>
  </si>
  <si>
    <t>4Дчр2Дзв2Бп2Влч -6,5</t>
  </si>
  <si>
    <r>
      <t xml:space="preserve">  </t>
    </r>
    <r>
      <rPr>
        <b/>
        <sz val="10"/>
        <rFont val="Arial Cyr"/>
        <family val="0"/>
      </rPr>
      <t>Опацьке  Прир.      ур. "Опачка"</t>
    </r>
  </si>
  <si>
    <t xml:space="preserve">2х0,7 </t>
  </si>
  <si>
    <t>5Яцб3Бкл1Яле1Яв-8,8</t>
  </si>
  <si>
    <t>ур. "Опачка"</t>
  </si>
  <si>
    <t>7Яцб2Бкл1Яле+Яв-11,0</t>
  </si>
  <si>
    <t>6Яцб3Ял1Сз-8,5</t>
  </si>
  <si>
    <t>8Яцб1Бкл1Яле-10,2</t>
  </si>
  <si>
    <t>7Яцб3Яле+Бкл-9,8</t>
  </si>
  <si>
    <t>6Яцб4Яле+Сз-9,0</t>
  </si>
  <si>
    <t>.    9Яцб1Яле-8,8</t>
  </si>
  <si>
    <t>8Яцб1Бкл1Яле+Бп-9,5</t>
  </si>
  <si>
    <t>6Яцб2Бкл1Яле1Мде-10,2</t>
  </si>
  <si>
    <t>8Яцб1ЯЛе1Бкл-10,7</t>
  </si>
  <si>
    <t>8Яцб1Ял1Бкл-10,0</t>
  </si>
  <si>
    <t>6Яцб3Яле1Сз-8,0</t>
  </si>
  <si>
    <r>
      <rPr>
        <b/>
        <sz val="12"/>
        <rFont val="Arial Cyr"/>
        <family val="0"/>
      </rPr>
      <t>П</t>
    </r>
    <r>
      <rPr>
        <b/>
        <sz val="10"/>
        <rFont val="Arial Cyr"/>
        <family val="0"/>
      </rPr>
      <t>ідбужське</t>
    </r>
    <r>
      <rPr>
        <b/>
        <sz val="12"/>
        <rFont val="Arial Cyr"/>
        <family val="0"/>
      </rPr>
      <t xml:space="preserve"> </t>
    </r>
    <r>
      <rPr>
        <sz val="8"/>
        <rFont val="Arial Cyr"/>
        <family val="2"/>
      </rPr>
      <t xml:space="preserve"> </t>
    </r>
    <r>
      <rPr>
        <b/>
        <sz val="10"/>
        <rFont val="Arial Cyr"/>
        <family val="0"/>
      </rPr>
      <t>Л/К</t>
    </r>
    <r>
      <rPr>
        <sz val="12"/>
        <rFont val="Arial Cyr"/>
        <family val="0"/>
      </rPr>
      <t xml:space="preserve">.   </t>
    </r>
    <r>
      <rPr>
        <sz val="10"/>
        <rFont val="Arial Cyr"/>
        <family val="0"/>
      </rPr>
      <t>ур."Сухий"</t>
    </r>
  </si>
  <si>
    <r>
      <t xml:space="preserve">                                відомість проектів лісових культур, лісових плантацій і природного поновлення на </t>
    </r>
    <r>
      <rPr>
        <b/>
        <u val="single"/>
        <sz val="12"/>
        <rFont val="Arial"/>
        <family val="2"/>
      </rPr>
      <t>2018</t>
    </r>
    <r>
      <rPr>
        <sz val="12"/>
        <rFont val="Arial"/>
        <family val="2"/>
      </rPr>
      <t xml:space="preserve"> рік по </t>
    </r>
    <r>
      <rPr>
        <b/>
        <u val="single"/>
        <sz val="12"/>
        <rFont val="Arial"/>
        <family val="2"/>
      </rPr>
      <t>Бродівському</t>
    </r>
    <r>
      <rPr>
        <sz val="12"/>
        <rFont val="Arial"/>
        <family val="2"/>
      </rPr>
      <t xml:space="preserve"> лісгоспу</t>
    </r>
  </si>
  <si>
    <t>2,0×0,5;       2,0х0,8</t>
  </si>
  <si>
    <t>8Сзв21Дзв2Ял1Дчр</t>
  </si>
  <si>
    <t>2,0×0,7</t>
  </si>
  <si>
    <t>5,0х0,7</t>
  </si>
  <si>
    <t>природного поновлення на 2018 рік по  ДП "Бродівський лісгосп"</t>
  </si>
  <si>
    <t>3рЯц1рЯв1Ял       6Яц2Яв2Ял</t>
  </si>
  <si>
    <r>
      <rPr>
        <b/>
        <sz val="8"/>
        <rFont val="Arial Cyr"/>
        <family val="0"/>
      </rPr>
      <t xml:space="preserve"> </t>
    </r>
    <r>
      <rPr>
        <b/>
        <sz val="10"/>
        <rFont val="Arial Cyr"/>
        <family val="0"/>
      </rPr>
      <t>Підбужське</t>
    </r>
    <r>
      <rPr>
        <sz val="8"/>
        <rFont val="Arial Cyr"/>
        <family val="2"/>
      </rPr>
      <t xml:space="preserve"> л-во. природне</t>
    </r>
    <r>
      <rPr>
        <sz val="12"/>
        <rFont val="Arial Cyr"/>
        <family val="0"/>
      </rPr>
      <t xml:space="preserve">.  </t>
    </r>
    <r>
      <rPr>
        <sz val="8"/>
        <rFont val="Arial Cyr"/>
        <family val="0"/>
      </rPr>
      <t>ур."Кути"</t>
    </r>
  </si>
  <si>
    <t>2х0,7   7100</t>
  </si>
  <si>
    <t xml:space="preserve">7Яцб3Бк-11,9 </t>
  </si>
  <si>
    <t>ур. "Чиків"</t>
  </si>
  <si>
    <t>10Яцб+Бк-10,5</t>
  </si>
  <si>
    <t>ур. "Шутиство"</t>
  </si>
  <si>
    <t>7Яцб1Бк2Ял-12,1</t>
  </si>
  <si>
    <t xml:space="preserve">8Яцб1Ял1Яв-9,7 </t>
  </si>
  <si>
    <t xml:space="preserve">8Яцб1Ял1Бк-11,1 </t>
  </si>
  <si>
    <t>Ур. "Залокоть"</t>
  </si>
  <si>
    <t>9Яцб1Сзв-10,6</t>
  </si>
  <si>
    <t>8Яцб2Сзв-11,0</t>
  </si>
  <si>
    <t xml:space="preserve">8Яцб1Ял1Бк-10,7 </t>
  </si>
  <si>
    <t>Ур. "Клютковиця"</t>
  </si>
  <si>
    <t>8Яцб2Яв-10,1</t>
  </si>
  <si>
    <t>8Яцб2Бк-11,7</t>
  </si>
  <si>
    <t>ур."Сухий"</t>
  </si>
  <si>
    <t xml:space="preserve">Соточка </t>
  </si>
  <si>
    <t>ялиця</t>
  </si>
  <si>
    <t>СЗБЯц</t>
  </si>
  <si>
    <t>зруб 2017</t>
  </si>
  <si>
    <t xml:space="preserve"> 10Яцб</t>
  </si>
  <si>
    <t>0.1-2.0</t>
  </si>
  <si>
    <t>Введення недостаючих порід ЯцБ2000ш</t>
  </si>
  <si>
    <t>Введення недостаючих порідЯцБ 750ш</t>
  </si>
  <si>
    <t>1.0</t>
  </si>
  <si>
    <t>Введення недостаючих порід Яцб1300</t>
  </si>
  <si>
    <t>2.0</t>
  </si>
  <si>
    <t>Введення недостаючих порідЯцБ3000</t>
  </si>
  <si>
    <t>0.8</t>
  </si>
  <si>
    <t>Введення недостаючих порідЯцБ800</t>
  </si>
  <si>
    <t>0.6</t>
  </si>
  <si>
    <t>Введення недостаючих порідЯцБ850</t>
  </si>
  <si>
    <t xml:space="preserve">Тиха </t>
  </si>
  <si>
    <t>Введення недостаючих порідЯцБ3600</t>
  </si>
  <si>
    <t>Введення недостаючих порідЯц 3000</t>
  </si>
  <si>
    <t>Введення недостаючих порідЯц3500</t>
  </si>
  <si>
    <t>Введення недостаючих порідЯц 2700</t>
  </si>
  <si>
    <t>Введення недостаючих порідЯц2700</t>
  </si>
  <si>
    <t xml:space="preserve"> 7Яцб3бк</t>
  </si>
  <si>
    <t>Введення недостаючих порідЯц4850</t>
  </si>
  <si>
    <t>Введення недостаючих порідЯц2500</t>
  </si>
  <si>
    <t>Родавка</t>
  </si>
  <si>
    <t>Дз-ГБкЯц</t>
  </si>
  <si>
    <t>Введення недостаючих порід Яц1200Язв700</t>
  </si>
  <si>
    <t>9Яц1яв</t>
  </si>
  <si>
    <t>Введення недостаючих порідЯц1000 Язв400</t>
  </si>
  <si>
    <t>Введення недостаючих порідЯц1600 Язв900</t>
  </si>
  <si>
    <t>Введення недостаючих порідЯц1700 Бк900</t>
  </si>
  <si>
    <t>Введення недостаючих порідЯц2800</t>
  </si>
  <si>
    <t>Введення недостаючих порідЯц1850 Бк650</t>
  </si>
  <si>
    <t>Кудиско</t>
  </si>
  <si>
    <t>Введення недостаючих порідЯц1330</t>
  </si>
  <si>
    <t>Введення недостаючих порідЯц1400</t>
  </si>
  <si>
    <t>Введення недостаючих порідЯц550</t>
  </si>
  <si>
    <t xml:space="preserve">ДзГЯц </t>
  </si>
  <si>
    <t>Введення недостаючих порідЯц2880</t>
  </si>
  <si>
    <t>Введення недостаючих порідЯц910</t>
  </si>
  <si>
    <t>Введення недостаючих порідЯц980</t>
  </si>
  <si>
    <t>Введення недостаючих порідЯц1050</t>
  </si>
  <si>
    <t>Введення недостаючих порідЯц1120</t>
  </si>
  <si>
    <t>Оровий</t>
  </si>
  <si>
    <t>Введення недостаючих порідЯц900</t>
  </si>
  <si>
    <t xml:space="preserve">Гвіздець </t>
  </si>
  <si>
    <t xml:space="preserve"> 10Яцб Бк</t>
  </si>
  <si>
    <t>Введення недостаючих порідЯц1300</t>
  </si>
  <si>
    <t>Введення недостаючих порідЯц2000</t>
  </si>
  <si>
    <t>Тисовиця</t>
  </si>
  <si>
    <t>Введення недостаючих порідЯц1900</t>
  </si>
  <si>
    <t>Ст.Сіль</t>
  </si>
  <si>
    <t>СЗЯц</t>
  </si>
  <si>
    <t>Введення недостаючих порідЯц2140</t>
  </si>
  <si>
    <t>Введення недостаючих порідЯц1605</t>
  </si>
  <si>
    <t>Лавурда</t>
  </si>
  <si>
    <t>Введення недостаючих порідЯц1819</t>
  </si>
  <si>
    <t>СзЯц</t>
  </si>
  <si>
    <t>відомість проектів лісових культур на весну 2018 року по ДП "Славське лісове господарство"</t>
  </si>
  <si>
    <t>3*1</t>
  </si>
  <si>
    <t>6Яц2Бк2Яв+Мд</t>
  </si>
  <si>
    <t>7Яц 2Бк1Мд</t>
  </si>
  <si>
    <t>6Яц2Бк2Мд</t>
  </si>
  <si>
    <t>6Яц2Яс2Мд</t>
  </si>
  <si>
    <t>6Яц2Бк1Мд1Яв</t>
  </si>
  <si>
    <t>6Бк2Яц1Мд1Яв</t>
  </si>
  <si>
    <t>8Мд2Яц</t>
  </si>
  <si>
    <t>6Яц2Мд2Яв</t>
  </si>
  <si>
    <t>відомість проектів природного поновлення на 2018 рік по ДП "Славське лісове господарство"</t>
  </si>
  <si>
    <t>5Яц3Бк2Ял</t>
  </si>
  <si>
    <t>6Ял2Бк1Яв+Яц</t>
  </si>
  <si>
    <t>3Яц3Ял2Бк2Яс</t>
  </si>
  <si>
    <t>6Яц2Ял2Бк</t>
  </si>
  <si>
    <t>5Яц3Бк2Яв+Ял</t>
  </si>
  <si>
    <t>6Яц2Бк1Яв1Ял</t>
  </si>
  <si>
    <t>4Яц4Бк1Яв1Ял</t>
  </si>
  <si>
    <t>9Ял1Бк+Яв</t>
  </si>
  <si>
    <t>4Бк4Яц1Яв1Ял</t>
  </si>
  <si>
    <t>9Ял1Бк+Яц</t>
  </si>
  <si>
    <t>7Яц2Бк1Ял+Яв</t>
  </si>
  <si>
    <t>5Бк3Яц1Яв1Ял</t>
  </si>
  <si>
    <t>6Бк2Яв2Ял+Яц</t>
  </si>
  <si>
    <t>6Бк2Ял2Яв</t>
  </si>
  <si>
    <t>8Ял1Бк1Яв</t>
  </si>
  <si>
    <t>БкЯлЯц</t>
  </si>
  <si>
    <t>4Ял2Яц2Бк2Яв</t>
  </si>
  <si>
    <t>5Яц2Ял2Яв1Бк</t>
  </si>
  <si>
    <t>4Яц3Ял2Бк1Яв</t>
  </si>
  <si>
    <t>4Ял3Яц2Бк1Яв</t>
  </si>
  <si>
    <t>5Бк4Яв1Ял</t>
  </si>
  <si>
    <t>7Ял2Яц1Бк+Яв</t>
  </si>
  <si>
    <t>5Яц3Ял1Бк1Яв</t>
  </si>
  <si>
    <t>8Яц2Ял+Бк</t>
  </si>
  <si>
    <t>5Ял5Яц+Бк</t>
  </si>
  <si>
    <t>Введення недостаючих порідЯц2354</t>
  </si>
  <si>
    <t>сусідовицька дача</t>
  </si>
  <si>
    <t>10Дчр</t>
  </si>
  <si>
    <t>Введення недостаючих порідЯц100 Дз100Бк300</t>
  </si>
  <si>
    <t>10Бк</t>
  </si>
  <si>
    <t>Введення недостаючих порідЯц500 Дз100Бк2000</t>
  </si>
  <si>
    <t>4Дз6ЯЦ</t>
  </si>
  <si>
    <t>Введення недостаючих порідЯц300  Дз700</t>
  </si>
  <si>
    <t>6Яц3Бк1Дз</t>
  </si>
  <si>
    <t>6Яц3Дз 1Бк</t>
  </si>
  <si>
    <t>Введення недостаючих порідЯЦ300 Дз500Бк300</t>
  </si>
  <si>
    <t>6Яц2Дз2Бк</t>
  </si>
  <si>
    <t>Введення недостаючих порідЯц300 Дз600 Бк100</t>
  </si>
  <si>
    <t>6Яц3Дз1Сз</t>
  </si>
  <si>
    <t>Введення недостаючих порідЯц500 Дз700</t>
  </si>
  <si>
    <t>18/</t>
  </si>
  <si>
    <t>7Дз3БкЯц</t>
  </si>
  <si>
    <t>Введення недостаючих порідЯц500 Бк500</t>
  </si>
  <si>
    <t>Мігова</t>
  </si>
  <si>
    <t>8Яц2Яв</t>
  </si>
  <si>
    <t>Введення недостаючих порідЯц700</t>
  </si>
  <si>
    <t>Радач</t>
  </si>
  <si>
    <t>Введення недостаючих порідЯц1680 Бк1120</t>
  </si>
  <si>
    <t>Введення недостаючих порідЯц1500</t>
  </si>
  <si>
    <t>Грабевниця</t>
  </si>
  <si>
    <t>6Яц2Яр2Бк</t>
  </si>
  <si>
    <t>Введення недостаючих порідЯЦ1000Бк500</t>
  </si>
  <si>
    <t>Введення недостаючих порідЯц600 Дз400</t>
  </si>
  <si>
    <t>9Яц1Дз</t>
  </si>
  <si>
    <t>Введення недостаючих порідЯц300 Дз200</t>
  </si>
  <si>
    <t>Введення недостаючих порідЯц300 Бк200</t>
  </si>
  <si>
    <t>Введення недостаючих порідЯц400</t>
  </si>
  <si>
    <t>0,1-1,0</t>
  </si>
  <si>
    <t>Введення недостаючих порідЯц3700 Яв900</t>
  </si>
  <si>
    <t>Горіховий ліс</t>
  </si>
  <si>
    <t>Введення недостаючих порідЯц2000Бк400</t>
  </si>
  <si>
    <t>Введення недостаючих порідЯц3800 Бк800</t>
  </si>
  <si>
    <t>9Яц1Яц</t>
  </si>
  <si>
    <t>Введення недостаючих порідЯц3000</t>
  </si>
  <si>
    <t>Демицький</t>
  </si>
  <si>
    <t>Введення недостаючих порідЯц1000 Бк400</t>
  </si>
  <si>
    <t>Введення недостаючих порідЯц3200 Бк800</t>
  </si>
  <si>
    <t>Введення недостаючих порідЯц1000</t>
  </si>
  <si>
    <t>Введення недостаючих порідЯц3600 Бк800</t>
  </si>
  <si>
    <t>10Дп</t>
  </si>
  <si>
    <t>Введення недостаючих порідМд250</t>
  </si>
  <si>
    <t>Зведена відомість проектів лісових культур , природного поновлення на 2018 рік по ДП "Турківське ЛГ"</t>
  </si>
  <si>
    <t>Присліп</t>
  </si>
  <si>
    <t>9Яц1Яв</t>
  </si>
  <si>
    <t>6Яцб4Сзв-10,3</t>
  </si>
  <si>
    <r>
      <t>Рудківське л-во</t>
    </r>
    <r>
      <rPr>
        <b/>
        <sz val="12"/>
        <rFont val="Arial Cyr"/>
        <family val="0"/>
      </rPr>
      <t xml:space="preserve"> </t>
    </r>
    <r>
      <rPr>
        <b/>
        <sz val="9"/>
        <rFont val="Arial Cyr"/>
        <family val="0"/>
      </rPr>
      <t xml:space="preserve">П/П </t>
    </r>
    <r>
      <rPr>
        <b/>
        <sz val="8"/>
        <rFont val="Arial Cyr"/>
        <family val="0"/>
      </rPr>
      <t xml:space="preserve">   </t>
    </r>
    <r>
      <rPr>
        <sz val="8"/>
        <rFont val="Arial Cyr"/>
        <family val="0"/>
      </rPr>
      <t>Урочище ’’Орховичі‘‘</t>
    </r>
  </si>
  <si>
    <t>6Яв4Дчр- 12,5</t>
  </si>
  <si>
    <t xml:space="preserve">3,0х 1,0             3300 </t>
  </si>
  <si>
    <t>10рМдє              10Мдє</t>
  </si>
  <si>
    <t>4рСзв1рДзв      8Сзв2Дзв</t>
  </si>
  <si>
    <t>В2ДС</t>
  </si>
  <si>
    <r>
      <t xml:space="preserve"> </t>
    </r>
    <r>
      <rPr>
        <b/>
        <sz val="10"/>
        <rFont val="Arial Cyr"/>
        <family val="0"/>
      </rPr>
      <t>Судововишнян</t>
    </r>
    <r>
      <rPr>
        <b/>
        <sz val="8"/>
        <rFont val="Arial Cyr"/>
        <family val="2"/>
      </rPr>
      <t>.</t>
    </r>
    <r>
      <rPr>
        <sz val="8"/>
        <rFont val="Arial Cyr"/>
        <family val="2"/>
      </rPr>
      <t xml:space="preserve"> </t>
    </r>
    <r>
      <rPr>
        <b/>
        <sz val="10"/>
        <rFont val="Arial Cyr"/>
        <family val="0"/>
      </rPr>
      <t>природне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         Урочище "Заріччя"</t>
    </r>
  </si>
  <si>
    <t>1,2,1</t>
  </si>
  <si>
    <t>6Сзв2Дзв2Акб-6,5</t>
  </si>
  <si>
    <t>Черхавське л-во  Природ.  ур."Вільшаник"</t>
  </si>
  <si>
    <t>Вруч площ 0,3х0,3</t>
  </si>
  <si>
    <t>2х0,7</t>
  </si>
  <si>
    <t>6Яцб4Дзв 9,7 т.шт</t>
  </si>
  <si>
    <t>ур."Вільшаник"</t>
  </si>
  <si>
    <t>11.5</t>
  </si>
  <si>
    <t>6Яцб4Дзв 9,9т.шт</t>
  </si>
  <si>
    <t>10Яцб   11,9 т.шт</t>
  </si>
  <si>
    <t>10Яцб 11,9т.шт</t>
  </si>
  <si>
    <t>6Яцб4Дзв 11,7т.шт</t>
  </si>
  <si>
    <t>6Яцб4Дзв 11,6т.шт</t>
  </si>
  <si>
    <t>6.6</t>
  </si>
  <si>
    <t>6Яцб4Дзв 11,2т.шт</t>
  </si>
  <si>
    <t>6Яцб4Дзв 10,5т.шт</t>
  </si>
  <si>
    <t>59.9</t>
  </si>
  <si>
    <t>6Яцб4Дзв 10,2т.шт</t>
  </si>
  <si>
    <t>6Яцб4Дзв 10,4т.шт</t>
  </si>
  <si>
    <t>6Яцб4Дзв 10,3т.шт</t>
  </si>
  <si>
    <t>26.2</t>
  </si>
  <si>
    <t>6Яцб4Дзв 10,9т.шт</t>
  </si>
  <si>
    <t>6Яцб4Дзв 9,8т.шт</t>
  </si>
  <si>
    <t>38.1</t>
  </si>
  <si>
    <t>6Яцб4Дзв 10,1т.шт</t>
  </si>
  <si>
    <t>18.2</t>
  </si>
  <si>
    <t>10Яцб   10,7 т.шт</t>
  </si>
  <si>
    <t xml:space="preserve">  10Ялє    9,9 т.шт</t>
  </si>
  <si>
    <t>відомість проектів лісових культур, промислових плантацій і природнього поновлення на 2018 рік по ДП "Боринське ЛГ"</t>
  </si>
  <si>
    <t>Зруб 17р.</t>
  </si>
  <si>
    <t>1рМд+Яц1рЯц</t>
  </si>
  <si>
    <t>ручний-0,6</t>
  </si>
  <si>
    <t>ручний-0,3</t>
  </si>
  <si>
    <t>ручний-0,2</t>
  </si>
  <si>
    <t>9.4</t>
  </si>
  <si>
    <t>D3-ял-яц-Бк</t>
  </si>
  <si>
    <t>5Яц4Бк1Ял</t>
  </si>
  <si>
    <t>17.9</t>
  </si>
  <si>
    <t>3.7</t>
  </si>
  <si>
    <t>36.2</t>
  </si>
  <si>
    <t>5Ял4Яц1Бк</t>
  </si>
  <si>
    <t>20.4</t>
  </si>
  <si>
    <t>22.3</t>
  </si>
  <si>
    <t>9Яц1Ял+Бк</t>
  </si>
  <si>
    <t>6Ял3Яц1Бк</t>
  </si>
  <si>
    <t xml:space="preserve">    відомість проектів лісових культур, промислових плантацій і природного поновлення на 2018 рік по ДП „Золочівський лісгосп”</t>
  </si>
  <si>
    <t>57</t>
  </si>
  <si>
    <t>С2-гдС</t>
  </si>
  <si>
    <t>зруб 2017р</t>
  </si>
  <si>
    <t xml:space="preserve">Сзв 2,5х0,5 Дзв 2,5х0,7 </t>
  </si>
  <si>
    <t>7рСзв3рДзв</t>
  </si>
  <si>
    <t>D2-гД</t>
  </si>
  <si>
    <t>9Дгл1Ял</t>
  </si>
  <si>
    <t>Д3-дгБ</t>
  </si>
  <si>
    <t>Д3-гД</t>
  </si>
  <si>
    <t>9Дз1Ял</t>
  </si>
  <si>
    <t>Д2-гдБ</t>
  </si>
  <si>
    <t xml:space="preserve">Мд 2,5х1,0 Бкл 2,5х0,7 </t>
  </si>
  <si>
    <t>3рБкл2р Мд</t>
  </si>
  <si>
    <t>23,2</t>
  </si>
  <si>
    <t>Д2дгб</t>
  </si>
  <si>
    <t>Д3дгб</t>
  </si>
  <si>
    <t xml:space="preserve">  З В Е Д Е Н А</t>
  </si>
  <si>
    <t>Категорія лісових культур    ДЛФ</t>
  </si>
  <si>
    <t>Витрати садивного</t>
  </si>
  <si>
    <t>Наявність</t>
  </si>
  <si>
    <t>Лісництво</t>
  </si>
  <si>
    <t>№</t>
  </si>
  <si>
    <t>Пл.,</t>
  </si>
  <si>
    <t>Гол.</t>
  </si>
  <si>
    <t>ТЛРУ</t>
  </si>
  <si>
    <t>Категорія</t>
  </si>
  <si>
    <t>Розмі-</t>
  </si>
  <si>
    <t xml:space="preserve"> матеріалу</t>
  </si>
  <si>
    <t>природного</t>
  </si>
  <si>
    <t>кв</t>
  </si>
  <si>
    <t>вид</t>
  </si>
  <si>
    <t>га</t>
  </si>
  <si>
    <t>по-</t>
  </si>
  <si>
    <t>лісокуль-</t>
  </si>
  <si>
    <t>підго-</t>
  </si>
  <si>
    <t>посадки</t>
  </si>
  <si>
    <t>щен-</t>
  </si>
  <si>
    <t>лісових культур</t>
  </si>
  <si>
    <t>поновлення на 1 га.</t>
  </si>
  <si>
    <t>ро-</t>
  </si>
  <si>
    <t>турної</t>
  </si>
  <si>
    <t xml:space="preserve">товки </t>
  </si>
  <si>
    <t>л/куль-</t>
  </si>
  <si>
    <t>ня</t>
  </si>
  <si>
    <t>Всього</t>
  </si>
  <si>
    <t>В тому числі по головних породах</t>
  </si>
  <si>
    <t xml:space="preserve"> тис.шт.</t>
  </si>
  <si>
    <t>да</t>
  </si>
  <si>
    <t xml:space="preserve"> площі</t>
  </si>
  <si>
    <t>грунту</t>
  </si>
  <si>
    <t>тур</t>
  </si>
  <si>
    <t>шт.</t>
  </si>
  <si>
    <t>Всьо-</t>
  </si>
  <si>
    <t>Яц</t>
  </si>
  <si>
    <t>Мд</t>
  </si>
  <si>
    <t>Сз</t>
  </si>
  <si>
    <t>Ял</t>
  </si>
  <si>
    <t>Бк</t>
  </si>
  <si>
    <t>Яв</t>
  </si>
  <si>
    <t>Дч</t>
  </si>
  <si>
    <t>Лп</t>
  </si>
  <si>
    <t>го,шт</t>
  </si>
  <si>
    <t>А. Лісові культури</t>
  </si>
  <si>
    <t>Боринське</t>
  </si>
  <si>
    <t>D3-бк-ял-Яц</t>
  </si>
  <si>
    <t>2 х 1</t>
  </si>
  <si>
    <t>4рЯц2рЯв4рЯц</t>
  </si>
  <si>
    <t>17</t>
  </si>
  <si>
    <t>С3-бк-ял-Яц</t>
  </si>
  <si>
    <t>ручний-0,5</t>
  </si>
  <si>
    <t>13</t>
  </si>
  <si>
    <t>ручний-0,7</t>
  </si>
  <si>
    <t>6.2</t>
  </si>
  <si>
    <t>D3-бк-яц-Ял</t>
  </si>
  <si>
    <t>ручний-1,0</t>
  </si>
  <si>
    <t xml:space="preserve">Всього: </t>
  </si>
  <si>
    <t>*</t>
  </si>
  <si>
    <t>Верхньовисоцьке</t>
  </si>
  <si>
    <t>39</t>
  </si>
  <si>
    <t>10</t>
  </si>
  <si>
    <t>3</t>
  </si>
  <si>
    <t>40</t>
  </si>
  <si>
    <t>Мохнатське</t>
  </si>
  <si>
    <t>Всього:</t>
  </si>
  <si>
    <t>Сянківське</t>
  </si>
  <si>
    <t>16</t>
  </si>
  <si>
    <t>23</t>
  </si>
  <si>
    <t>РАЗОМ:</t>
  </si>
  <si>
    <t>В. Природне поновлення</t>
  </si>
  <si>
    <t>11</t>
  </si>
  <si>
    <t>9.3</t>
  </si>
  <si>
    <t>8.2</t>
  </si>
  <si>
    <t>С3-бк-яц-Ял</t>
  </si>
  <si>
    <t>См</t>
  </si>
  <si>
    <t>ВСЬОГО:</t>
  </si>
  <si>
    <t>ЗВЕДЕНА</t>
  </si>
  <si>
    <r>
      <t xml:space="preserve">Категорія лісових культур </t>
    </r>
    <r>
      <rPr>
        <b/>
        <u val="single"/>
        <sz val="12"/>
        <rFont val="Arial"/>
        <family val="2"/>
      </rPr>
      <t>ДЛФ</t>
    </r>
  </si>
  <si>
    <t>Місцезнаходження (урочище, землекористувач, село, район, місцева назва ділянки)</t>
  </si>
  <si>
    <t>Категорія лісокультурної площі</t>
  </si>
  <si>
    <t>Потреба у  садивному, посівному матеріалі</t>
  </si>
  <si>
    <t>всього тис.шт., кг.</t>
  </si>
  <si>
    <t>в тому числі за головними породами</t>
  </si>
  <si>
    <t>Сзв</t>
  </si>
  <si>
    <t>Дпів</t>
  </si>
  <si>
    <t>Влч</t>
  </si>
  <si>
    <t>Лешнівське лісництво</t>
  </si>
  <si>
    <t>7,1</t>
  </si>
  <si>
    <t>С3</t>
  </si>
  <si>
    <t>механізов. ПКЛ-70</t>
  </si>
  <si>
    <t>ручне садіння</t>
  </si>
  <si>
    <t>Бродівський лісгосп</t>
  </si>
  <si>
    <t>ВСЬОГО</t>
  </si>
  <si>
    <t>Берлинське лісництво</t>
  </si>
  <si>
    <t>30</t>
  </si>
  <si>
    <t>8</t>
  </si>
  <si>
    <t>В3</t>
  </si>
  <si>
    <t>механізов. ПКЛ-75-15</t>
  </si>
  <si>
    <t>8Сзв2Дзв</t>
  </si>
  <si>
    <t>Cзв</t>
  </si>
  <si>
    <t>В2</t>
  </si>
  <si>
    <t>Бродівський р-н</t>
  </si>
  <si>
    <t>зруб 17р</t>
  </si>
  <si>
    <t xml:space="preserve">                             Лагодівське лісництво</t>
  </si>
  <si>
    <t>Бродівський лісгоспу</t>
  </si>
  <si>
    <t>2,0х0,5</t>
  </si>
  <si>
    <t>С4</t>
  </si>
  <si>
    <t xml:space="preserve"> 3,0х1,0</t>
  </si>
  <si>
    <t>10Влч</t>
  </si>
  <si>
    <t>2</t>
  </si>
  <si>
    <t xml:space="preserve">  3,0х1,0</t>
  </si>
  <si>
    <t>44</t>
  </si>
  <si>
    <t>2,0х0,7</t>
  </si>
  <si>
    <t>10Дзв</t>
  </si>
  <si>
    <t>19,1</t>
  </si>
  <si>
    <t>6</t>
  </si>
  <si>
    <t>Підкамінське лісництво</t>
  </si>
  <si>
    <t>20</t>
  </si>
  <si>
    <t>Дз</t>
  </si>
  <si>
    <t>Д2</t>
  </si>
  <si>
    <t>3,0х0,7</t>
  </si>
  <si>
    <t>10Дз</t>
  </si>
  <si>
    <t>Бродівський ДЛГ</t>
  </si>
  <si>
    <t>33</t>
  </si>
  <si>
    <t>4,0х1,0</t>
  </si>
  <si>
    <t>10Мд</t>
  </si>
  <si>
    <t>12</t>
  </si>
  <si>
    <t>2,5х0,7</t>
  </si>
  <si>
    <t>4,0х0,7</t>
  </si>
  <si>
    <t>Д3</t>
  </si>
  <si>
    <t xml:space="preserve">                                                </t>
  </si>
  <si>
    <t>ПРОЕКТ</t>
  </si>
  <si>
    <t>Урочище</t>
  </si>
  <si>
    <t>Наявність підросту, порослі головних порід</t>
  </si>
  <si>
    <t>Намічені заходи по сприянню природному поновленню, передбачуваний склад насадження</t>
  </si>
  <si>
    <t>Рік переведення у вкриту лісом площу</t>
  </si>
  <si>
    <t>Категорія лісокультурної площі або насадження, згарище, галявина, зруб, склад насадження, клас віку, повнота,рік заходів чи пожежі, інше</t>
  </si>
  <si>
    <t>походження</t>
  </si>
  <si>
    <t>кількість тис.шт/га</t>
  </si>
  <si>
    <t>висота (до 0,1м)</t>
  </si>
  <si>
    <t>Лешнівське лісництвово</t>
  </si>
  <si>
    <t>Бродівський район</t>
  </si>
  <si>
    <t>Заболотцівське лісництво</t>
  </si>
  <si>
    <t>Лагодівське лісництво</t>
  </si>
  <si>
    <t>В4</t>
  </si>
  <si>
    <t>Бродівське лісництво</t>
  </si>
  <si>
    <t>насіневе</t>
  </si>
  <si>
    <t>задовільний</t>
  </si>
  <si>
    <t>Разом по ДЛГ</t>
  </si>
  <si>
    <t>Площа 
(до 0,1 га)</t>
  </si>
  <si>
    <t xml:space="preserve">           Категорія лісопосадок : Лісові культури в ДЛФ</t>
  </si>
  <si>
    <t>Площа,га</t>
  </si>
  <si>
    <t>Тип лісоросли-нних умов</t>
  </si>
  <si>
    <t>Категорія лісокультур-ної площі</t>
  </si>
  <si>
    <t xml:space="preserve"> Способи</t>
  </si>
  <si>
    <t>Витрати садивного матеріалу, тис.шт (кг)</t>
  </si>
  <si>
    <t>Підготовка грунту</t>
  </si>
  <si>
    <t>Створення культур</t>
  </si>
  <si>
    <t>в тому числі по головних  породах</t>
  </si>
  <si>
    <t>сосна</t>
  </si>
  <si>
    <t>дуб звичайний</t>
  </si>
  <si>
    <t>Вільха чорна</t>
  </si>
  <si>
    <t>Клен</t>
  </si>
  <si>
    <t>Береза</t>
  </si>
  <si>
    <t>Модрина</t>
  </si>
  <si>
    <t>Ялина європ.</t>
  </si>
  <si>
    <t>Ясен звичайний</t>
  </si>
  <si>
    <t>Дуб північний</t>
  </si>
  <si>
    <t>А. Посадка лісових культур</t>
  </si>
  <si>
    <t>Незнанівське лісництво</t>
  </si>
  <si>
    <t>С.з</t>
  </si>
  <si>
    <t>зруб</t>
  </si>
  <si>
    <t>механіз.</t>
  </si>
  <si>
    <t>посадка</t>
  </si>
  <si>
    <t>2,5х0,5</t>
  </si>
  <si>
    <t>4р. С.з.2р.Д.з.</t>
  </si>
  <si>
    <t>7</t>
  </si>
  <si>
    <t>Вл.ч</t>
  </si>
  <si>
    <t>2,5х1,0</t>
  </si>
  <si>
    <t>10р.Вл.ч</t>
  </si>
  <si>
    <t>13.2</t>
  </si>
  <si>
    <t>23.2</t>
  </si>
  <si>
    <t>5</t>
  </si>
  <si>
    <t>Полоничнівське лісництво</t>
  </si>
  <si>
    <t>С.з.</t>
  </si>
  <si>
    <t>Д.з.</t>
  </si>
  <si>
    <t>3,0х1,0</t>
  </si>
  <si>
    <t>10р.Д.з.</t>
  </si>
  <si>
    <t>15</t>
  </si>
  <si>
    <t>4</t>
  </si>
  <si>
    <t>5р. С.з.2р.Д.з.</t>
  </si>
  <si>
    <t>Таданівське лісництво</t>
  </si>
  <si>
    <t>3.2</t>
  </si>
  <si>
    <t>9</t>
  </si>
  <si>
    <t>4р. Д.з.2р.С.з.</t>
  </si>
  <si>
    <t>28</t>
  </si>
  <si>
    <t>Грабівське лісництво</t>
  </si>
  <si>
    <t>27</t>
  </si>
  <si>
    <t>20.1</t>
  </si>
  <si>
    <t>3р. С.з.1р.Д.п.</t>
  </si>
  <si>
    <t>Верблянське лісництво</t>
  </si>
  <si>
    <t>4.2</t>
  </si>
  <si>
    <t>2.1</t>
  </si>
  <si>
    <t>24.1</t>
  </si>
  <si>
    <t>4р. С.з.1р.Д.п.</t>
  </si>
  <si>
    <t>Д.з</t>
  </si>
  <si>
    <t>10р.Д.з</t>
  </si>
  <si>
    <t>Куткірське лісництво</t>
  </si>
  <si>
    <t>22</t>
  </si>
  <si>
    <t>17.1</t>
  </si>
  <si>
    <t>45</t>
  </si>
  <si>
    <t>14</t>
  </si>
  <si>
    <t>36</t>
  </si>
  <si>
    <t>25</t>
  </si>
  <si>
    <t>Ожидівське лісництво</t>
  </si>
  <si>
    <t>2,5х0,6</t>
  </si>
  <si>
    <t>4р. Д.з 2р. С.з</t>
  </si>
  <si>
    <t>2.2</t>
  </si>
  <si>
    <t>11.2</t>
  </si>
  <si>
    <t>10р. Д.з</t>
  </si>
  <si>
    <t>18</t>
  </si>
  <si>
    <t>Боложинівське лісництво</t>
  </si>
  <si>
    <t>6.1</t>
  </si>
  <si>
    <t>Соколянське лісництво</t>
  </si>
  <si>
    <t>34</t>
  </si>
  <si>
    <t>С5</t>
  </si>
  <si>
    <t>19</t>
  </si>
  <si>
    <t>10.2</t>
  </si>
  <si>
    <t>Разом п/п</t>
  </si>
  <si>
    <t>відомість проектів лісових культур, лісових плантацій і природного поновлення</t>
  </si>
  <si>
    <t xml:space="preserve">                                                        проектів   лісових   культур,     плантацій   і   природного   поновлення    на    2018  рік   </t>
  </si>
  <si>
    <t>ур" В. Мости "</t>
  </si>
  <si>
    <t>34,1</t>
  </si>
  <si>
    <t>6рСз1рКл2рДз1Ялє+Мдє+Влч</t>
  </si>
  <si>
    <t>ур" Двірці "</t>
  </si>
  <si>
    <t>6рСз1рКл2рДз1рЯлє+Мдє</t>
  </si>
  <si>
    <t>ур" Шишаки "</t>
  </si>
  <si>
    <t>6рСз1рКл2рДз1рЯлє+Мдє-1,7га</t>
  </si>
  <si>
    <t>10Влч - 0,5 га</t>
  </si>
  <si>
    <t>ур" Боянець "</t>
  </si>
  <si>
    <t>17,2</t>
  </si>
  <si>
    <t>13,1</t>
  </si>
  <si>
    <t>17,1</t>
  </si>
  <si>
    <t>ур" Проломи "</t>
  </si>
  <si>
    <t>ур" Вечорки"</t>
  </si>
  <si>
    <t>2,5х05</t>
  </si>
  <si>
    <t>6рСз1рЯл2рДз1рМд+Влч+Клг</t>
  </si>
  <si>
    <t>Борове</t>
  </si>
  <si>
    <t>6рСз1рЯл2рДз1рМд</t>
  </si>
  <si>
    <t>Замазярня</t>
  </si>
  <si>
    <t>6рСз1рЯл3рДз+Мд+Вл</t>
  </si>
  <si>
    <t>Морозове</t>
  </si>
  <si>
    <t>6рДз4рСз+Ял+Мд</t>
  </si>
  <si>
    <t>Перекалки</t>
  </si>
  <si>
    <t>28,2</t>
  </si>
  <si>
    <t>6Сз1Ял3Дз+Ял+Мд</t>
  </si>
  <si>
    <t>6Сз1Ял3Дз+Мд+Кл</t>
  </si>
  <si>
    <t>Три кіпці</t>
  </si>
  <si>
    <t>6Сз1Ял3Дз+Мд</t>
  </si>
  <si>
    <t>6Сз1Ял3Дз+Мд+Влч+Ял</t>
  </si>
  <si>
    <t>Купичволя</t>
  </si>
  <si>
    <t>2,2</t>
  </si>
  <si>
    <t>6Дз1Клг3Сз+Ял+Мд+Кля+Влч</t>
  </si>
  <si>
    <t>Бабка</t>
  </si>
  <si>
    <t>Хімки</t>
  </si>
  <si>
    <t>Ур. "Туринка"</t>
  </si>
  <si>
    <t xml:space="preserve">Зруб </t>
  </si>
  <si>
    <t>2,5 х 0,7</t>
  </si>
  <si>
    <t>6рСз2рДз1Ялє1Мдє+Гшз</t>
  </si>
  <si>
    <t>6рСз1Ялє2рДз1рКлг+Мдє</t>
  </si>
  <si>
    <t>6рДз3рСз1рЯлє+Мдє+Гшз</t>
  </si>
  <si>
    <t>Ур. "Поляни"</t>
  </si>
  <si>
    <t>4рБкл1рМдє3рБкл2рДз+Ялє</t>
  </si>
  <si>
    <t>Ур. "Майдан"</t>
  </si>
  <si>
    <t xml:space="preserve">ур.«Нагорецьке»    </t>
  </si>
  <si>
    <t>3*0,7</t>
  </si>
  <si>
    <t>6рДз3рСз1Ял+Кл+Мд</t>
  </si>
  <si>
    <t>ур."Зіболки"</t>
  </si>
  <si>
    <t>6рДз2рМд2рЯл+Кл</t>
  </si>
  <si>
    <t>ур"Нагорецьке"</t>
  </si>
  <si>
    <t>6рСз1рКл2рДз1рЯл</t>
  </si>
  <si>
    <t>6рСз3рДз1рЯл+Кл+Мд</t>
  </si>
  <si>
    <t>6рСз1рКл2рДз1рЯл+Мд</t>
  </si>
  <si>
    <t>ур."Нагорецьке"</t>
  </si>
  <si>
    <t>8рСз2рДз+Мд+Ял</t>
  </si>
  <si>
    <t>54</t>
  </si>
  <si>
    <t>1рМд6рСз2рДз1рЯл</t>
  </si>
  <si>
    <t>8рДз2рКл+Мд+Ял</t>
  </si>
  <si>
    <t>ур."Вихопні"</t>
  </si>
  <si>
    <t>11,1</t>
  </si>
  <si>
    <t xml:space="preserve">ур.«Новий Став»    </t>
  </si>
  <si>
    <t>ур. " Гута"</t>
  </si>
  <si>
    <t>3,0*0,7 м</t>
  </si>
  <si>
    <t>7рДз2рЯлє1рМдє</t>
  </si>
  <si>
    <t>8рДз2рКл + Ялє+Мдє</t>
  </si>
  <si>
    <t>2,0*0,5 м</t>
  </si>
  <si>
    <t>6рСз3рБп1рМдє</t>
  </si>
  <si>
    <t>2,5*0,7 м</t>
  </si>
  <si>
    <t>6рСз1рМд2рДз1рЯлє</t>
  </si>
  <si>
    <t>6рСз3рДз1рЯлє+Мдє</t>
  </si>
  <si>
    <t>8рДз1р Ялє1рМдє</t>
  </si>
  <si>
    <t>6рСз1рКл2рДз1рЯлє+Мдє+Влч</t>
  </si>
  <si>
    <t>6рСз1рЯл2рДз1рКл</t>
  </si>
  <si>
    <t>6рСз1рЯл3рДз+Мд</t>
  </si>
  <si>
    <t>1рМд6рСз3рДз+Ял</t>
  </si>
  <si>
    <t>6рСз1рДз1рЯл1рКл1рМд</t>
  </si>
  <si>
    <t>6рСз1рДз1рЯл1рКл1Мд</t>
  </si>
  <si>
    <t>6рСз3рБп1рДп</t>
  </si>
  <si>
    <t>6рСз2рДз1рКл1Мд</t>
  </si>
  <si>
    <t>6рСз2рДз1рКл1рЯл</t>
  </si>
  <si>
    <t>8рДз2рСз+Ял+Мд-1,5 га</t>
  </si>
  <si>
    <t>Вільха ч.</t>
  </si>
  <si>
    <t>10Влч - 1,0 га</t>
  </si>
  <si>
    <t>6рСз2рДз1рЯл1рМд</t>
  </si>
  <si>
    <t>ур. Завоня</t>
  </si>
  <si>
    <t>зруб 2017 р. після ІІ прийому рівномірно-поступової рубки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</si>
  <si>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з- 1,000 тис.шт.                                                   Ялє-  0,350  тис.шт.                                        Мдє - 0,300 тис.шт.           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</si>
  <si>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з- 2,000 тис.шт.                                                   Ялє-  0,900  тис.шт.                                        Мдє - 0,650 тис.шт.             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</si>
  <si>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з- 1,200 тис.шт.                                                   Ялє-  0,550  тис.шт.                                        Мдє - 0,300тис.шт.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</si>
  <si>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2"/>
        <rFont val="Arial Narrow"/>
        <family val="2"/>
      </rPr>
      <t xml:space="preserve">Д з- 1,800 тис.шт.                                                   Ялє-  0,850  тис.шт.                                        Мдє - 0,900 тис.шт.                                                  </t>
    </r>
  </si>
  <si>
    <t>Боршів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</si>
  <si>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0"/>
        <rFont val="Arial Narrow"/>
        <family val="2"/>
      </rPr>
      <t xml:space="preserve">Д з- 1,300 тис.шт.                                                   Ялє-  0,190  тис.шт.                                        Мдє - 0,375 тис.шт.                  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</si>
  <si>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0"/>
        <rFont val="Arial Narrow"/>
        <family val="2"/>
      </rPr>
      <t xml:space="preserve">Д з- 1,680 тис.шт.                                                   Ялє-  0,240  тис.шт.                                        Мдє - 0,480 тис.шт.                                                 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</si>
  <si>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0"/>
        <rFont val="Arial Narrow"/>
        <family val="2"/>
      </rPr>
      <t xml:space="preserve">Д з- 0,700 тис.шт.                                                   Ялє-  0,400  тис.шт.                                        Мдє - 0,223 тис.шт.                                               Чш - 0,010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</si>
  <si>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0"/>
        <rFont val="Arial Narrow"/>
        <family val="2"/>
      </rPr>
      <t xml:space="preserve">Д з- 2,500 тис.шт.                                                   Ялє-  1,100  тис.шт.                                        Мдє - 0,703 тис.шт.                                                                                       Чш - 0,030 тис.шт.                                         </t>
    </r>
  </si>
  <si>
    <t>=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</si>
  <si>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0"/>
        <rFont val="Arial Narrow"/>
        <family val="2"/>
      </rPr>
      <t xml:space="preserve">Д з- 3,500 тис.шт.                                                   Ялє-  1,600  тис.шт.                                        Мдє - 1,183 тис.шт.                                                                                   Чш - 0,050 тис.шт. 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</si>
  <si>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0"/>
        <rFont val="Arial Narrow"/>
        <family val="2"/>
      </rPr>
      <t xml:space="preserve">Д з- 0,800 тис.шт.                                                   Ялє-  0,480  тис.шт.                                        Мдє - 0,367 тис.шт.                                                                                   Чш - 0,020 тис.шт.                                            </t>
    </r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</si>
</sst>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"/>
    <numFmt numFmtId="174" formatCode="0.0;[Red]0.0"/>
  </numFmts>
  <fonts count="133">
    <font>
      <sz val="11"/>
      <color indexed="8"/>
      <name val="Calibri"/>
      <family val="2"/>
    </font>
    <font>
      <b/>
      <sz val="14"/>
      <name val="Times New Roman CE"/>
      <family val="1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Garamond"/>
      <family val="1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0"/>
      <name val="Arial Cyr"/>
      <family val="2"/>
    </font>
    <font>
      <b/>
      <i/>
      <sz val="9"/>
      <name val="Arial Cyr"/>
      <family val="0"/>
    </font>
    <font>
      <sz val="8"/>
      <name val="Times New Roman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6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4"/>
      <name val="Garamond"/>
      <family val="1"/>
    </font>
    <font>
      <b/>
      <sz val="10"/>
      <color indexed="8"/>
      <name val="Garamond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  <font>
      <b/>
      <i/>
      <u val="single"/>
      <sz val="12"/>
      <name val="Bookman Old Style"/>
      <family val="1"/>
    </font>
    <font>
      <sz val="8"/>
      <name val="Bookman Old Style"/>
      <family val="1"/>
    </font>
    <font>
      <sz val="10"/>
      <color indexed="10"/>
      <name val="Bookman Old Style"/>
      <family val="1"/>
    </font>
    <font>
      <b/>
      <sz val="20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b/>
      <i/>
      <sz val="14"/>
      <name val="Arial Cyr"/>
      <family val="2"/>
    </font>
    <font>
      <i/>
      <sz val="14"/>
      <name val="Times New Roman"/>
      <family val="1"/>
    </font>
    <font>
      <i/>
      <sz val="14"/>
      <name val="Arial Cyr"/>
      <family val="2"/>
    </font>
    <font>
      <b/>
      <i/>
      <sz val="14"/>
      <name val="Times New Roman"/>
      <family val="1"/>
    </font>
    <font>
      <b/>
      <sz val="16"/>
      <name val="Arial Cyr"/>
      <family val="2"/>
    </font>
    <font>
      <b/>
      <i/>
      <sz val="16"/>
      <name val="Arial Cyr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vertAlign val="subscript"/>
      <sz val="20"/>
      <name val="Times New Roman"/>
      <family val="1"/>
    </font>
    <font>
      <b/>
      <sz val="20"/>
      <name val="Times New Roman Cyr"/>
      <family val="1"/>
    </font>
    <font>
      <b/>
      <sz val="18"/>
      <name val="Times New Roman"/>
      <family val="1"/>
    </font>
    <font>
      <sz val="20"/>
      <name val="Times New Roman Cyr"/>
      <family val="0"/>
    </font>
    <font>
      <b/>
      <sz val="18"/>
      <name val="Times New Roman Cyr"/>
      <family val="0"/>
    </font>
    <font>
      <sz val="18"/>
      <name val="Times New Roman"/>
      <family val="1"/>
    </font>
    <font>
      <sz val="18"/>
      <name val="Times New Roman Cyr"/>
      <family val="0"/>
    </font>
    <font>
      <b/>
      <sz val="22"/>
      <name val="Times New Roman Cyr"/>
      <family val="1"/>
    </font>
    <font>
      <sz val="7"/>
      <name val="Arial Cyr"/>
      <family val="0"/>
    </font>
    <font>
      <sz val="11"/>
      <color indexed="8"/>
      <name val="Times New Roman"/>
      <family val="1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/>
      <diagonal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>
        <color indexed="8"/>
      </top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9" borderId="0" applyNumberFormat="0" applyBorder="0" applyAlignment="0" applyProtection="0"/>
    <xf numFmtId="0" fontId="117" fillId="7" borderId="1" applyNumberFormat="0" applyAlignment="0" applyProtection="0"/>
    <xf numFmtId="9" fontId="0" fillId="0" borderId="0" applyFont="0" applyFill="0" applyBorder="0" applyAlignment="0" applyProtection="0"/>
    <xf numFmtId="0" fontId="1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0" borderId="2" applyNumberFormat="0" applyFill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1" fillId="0" borderId="0" applyNumberFormat="0" applyFill="0" applyBorder="0" applyAlignment="0" applyProtection="0"/>
    <xf numFmtId="0" fontId="15" fillId="0" borderId="0">
      <alignment/>
      <protection/>
    </xf>
    <xf numFmtId="0" fontId="122" fillId="0" borderId="5" applyNumberFormat="0" applyFill="0" applyAlignment="0" applyProtection="0"/>
    <xf numFmtId="0" fontId="123" fillId="20" borderId="6" applyNumberFormat="0" applyAlignment="0" applyProtection="0"/>
    <xf numFmtId="0" fontId="124" fillId="0" borderId="0" applyNumberFormat="0" applyFill="0" applyBorder="0" applyAlignment="0" applyProtection="0"/>
    <xf numFmtId="0" fontId="125" fillId="21" borderId="0" applyNumberFormat="0" applyBorder="0" applyAlignment="0" applyProtection="0"/>
    <xf numFmtId="0" fontId="126" fillId="22" borderId="1" applyNumberFormat="0" applyAlignment="0" applyProtection="0"/>
    <xf numFmtId="0" fontId="23" fillId="0" borderId="7" applyNumberFormat="0" applyFill="0" applyAlignment="0" applyProtection="0"/>
    <xf numFmtId="0" fontId="127" fillId="3" borderId="0" applyNumberFormat="0" applyBorder="0" applyAlignment="0" applyProtection="0"/>
    <xf numFmtId="0" fontId="0" fillId="23" borderId="8" applyNumberFormat="0" applyFont="0" applyAlignment="0" applyProtection="0"/>
    <xf numFmtId="0" fontId="128" fillId="22" borderId="9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2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24" borderId="0" xfId="0" applyFont="1" applyFill="1" applyAlignment="1">
      <alignment/>
    </xf>
    <xf numFmtId="172" fontId="4" fillId="10" borderId="10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10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14" fillId="0" borderId="0" xfId="0" applyFont="1" applyAlignment="1">
      <alignment/>
    </xf>
    <xf numFmtId="0" fontId="13" fillId="24" borderId="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/>
    </xf>
    <xf numFmtId="0" fontId="25" fillId="25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172" fontId="24" fillId="10" borderId="10" xfId="0" applyNumberFormat="1" applyFont="1" applyFill="1" applyBorder="1" applyAlignment="1">
      <alignment horizontal="center" vertical="center"/>
    </xf>
    <xf numFmtId="173" fontId="24" fillId="10" borderId="10" xfId="0" applyNumberFormat="1" applyFont="1" applyFill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31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top" wrapText="1"/>
    </xf>
    <xf numFmtId="0" fontId="30" fillId="26" borderId="10" xfId="0" applyFont="1" applyFill="1" applyBorder="1" applyAlignment="1" applyProtection="1">
      <alignment horizontal="center" vertical="top" wrapText="1"/>
      <protection locked="0"/>
    </xf>
    <xf numFmtId="0" fontId="30" fillId="26" borderId="10" xfId="0" applyNumberFormat="1" applyFont="1" applyFill="1" applyBorder="1" applyAlignment="1" applyProtection="1">
      <alignment horizontal="center" vertical="top" wrapText="1"/>
      <protection locked="0"/>
    </xf>
    <xf numFmtId="49" fontId="30" fillId="0" borderId="10" xfId="0" applyNumberFormat="1" applyFont="1" applyBorder="1" applyAlignment="1">
      <alignment horizontal="center" vertical="top" wrapText="1"/>
    </xf>
    <xf numFmtId="172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31" fillId="26" borderId="10" xfId="0" applyFont="1" applyFill="1" applyBorder="1" applyAlignment="1" applyProtection="1">
      <alignment horizontal="center" vertical="top" wrapText="1"/>
      <protection locked="0"/>
    </xf>
    <xf numFmtId="0" fontId="31" fillId="26" borderId="10" xfId="0" applyNumberFormat="1" applyFont="1" applyFill="1" applyBorder="1" applyAlignment="1" applyProtection="1">
      <alignment horizontal="center" vertical="top" wrapText="1"/>
      <protection locked="0"/>
    </xf>
    <xf numFmtId="1" fontId="30" fillId="26" borderId="10" xfId="0" applyNumberFormat="1" applyFont="1" applyFill="1" applyBorder="1" applyAlignment="1">
      <alignment horizontal="center" vertical="top" wrapText="1"/>
    </xf>
    <xf numFmtId="1" fontId="30" fillId="27" borderId="10" xfId="0" applyNumberFormat="1" applyFont="1" applyFill="1" applyBorder="1" applyAlignment="1">
      <alignment horizontal="center" vertical="top" wrapText="1"/>
    </xf>
    <xf numFmtId="1" fontId="30" fillId="26" borderId="10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0" xfId="0" applyFont="1" applyFill="1" applyBorder="1" applyAlignment="1">
      <alignment horizontal="center" vertical="top" wrapText="1"/>
    </xf>
    <xf numFmtId="1" fontId="31" fillId="26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1" fontId="31" fillId="4" borderId="10" xfId="0" applyNumberFormat="1" applyFont="1" applyFill="1" applyBorder="1" applyAlignment="1">
      <alignment horizontal="center" vertical="top" wrapText="1"/>
    </xf>
    <xf numFmtId="1" fontId="31" fillId="0" borderId="10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/>
    </xf>
    <xf numFmtId="172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" fontId="34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40" fillId="24" borderId="0" xfId="0" applyFont="1" applyFill="1" applyAlignment="1">
      <alignment/>
    </xf>
    <xf numFmtId="0" fontId="40" fillId="24" borderId="0" xfId="0" applyFont="1" applyFill="1" applyAlignment="1">
      <alignment horizontal="center"/>
    </xf>
    <xf numFmtId="0" fontId="40" fillId="24" borderId="0" xfId="0" applyFont="1" applyFill="1" applyAlignment="1">
      <alignment horizontal="left"/>
    </xf>
    <xf numFmtId="0" fontId="16" fillId="24" borderId="0" xfId="0" applyFont="1" applyFill="1" applyAlignment="1">
      <alignment horizontal="left"/>
    </xf>
    <xf numFmtId="0" fontId="16" fillId="24" borderId="0" xfId="0" applyFont="1" applyFill="1" applyAlignment="1">
      <alignment/>
    </xf>
    <xf numFmtId="0" fontId="15" fillId="7" borderId="0" xfId="0" applyFont="1" applyFill="1" applyBorder="1" applyAlignment="1">
      <alignment/>
    </xf>
    <xf numFmtId="0" fontId="15" fillId="7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7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42" fillId="7" borderId="0" xfId="0" applyFont="1" applyFill="1" applyAlignment="1">
      <alignment horizontal="center"/>
    </xf>
    <xf numFmtId="0" fontId="0" fillId="0" borderId="11" xfId="0" applyBorder="1" applyAlignment="1">
      <alignment horizontal="center" vertical="center"/>
    </xf>
    <xf numFmtId="0" fontId="9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55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59" fillId="0" borderId="0" xfId="0" applyFont="1" applyAlignment="1">
      <alignment/>
    </xf>
    <xf numFmtId="0" fontId="56" fillId="24" borderId="0" xfId="0" applyFont="1" applyFill="1" applyAlignment="1">
      <alignment/>
    </xf>
    <xf numFmtId="0" fontId="58" fillId="24" borderId="0" xfId="0" applyFont="1" applyFill="1" applyAlignment="1">
      <alignment/>
    </xf>
    <xf numFmtId="172" fontId="63" fillId="0" borderId="10" xfId="0" applyNumberFormat="1" applyFont="1" applyBorder="1" applyAlignment="1">
      <alignment horizontal="center" vertical="center"/>
    </xf>
    <xf numFmtId="172" fontId="63" fillId="10" borderId="10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65" fillId="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30" fillId="0" borderId="10" xfId="0" applyFont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172" fontId="32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0" fillId="0" borderId="0" xfId="0" applyAlignment="1">
      <alignment/>
    </xf>
    <xf numFmtId="0" fontId="15" fillId="7" borderId="13" xfId="0" applyFont="1" applyFill="1" applyBorder="1" applyAlignment="1">
      <alignment vertical="top" wrapText="1"/>
    </xf>
    <xf numFmtId="0" fontId="29" fillId="7" borderId="13" xfId="0" applyFont="1" applyFill="1" applyBorder="1" applyAlignment="1">
      <alignment/>
    </xf>
    <xf numFmtId="0" fontId="29" fillId="7" borderId="19" xfId="0" applyFont="1" applyFill="1" applyBorder="1" applyAlignment="1">
      <alignment/>
    </xf>
    <xf numFmtId="0" fontId="29" fillId="7" borderId="20" xfId="0" applyFont="1" applyFill="1" applyBorder="1" applyAlignment="1">
      <alignment/>
    </xf>
    <xf numFmtId="0" fontId="30" fillId="7" borderId="14" xfId="0" applyFont="1" applyFill="1" applyBorder="1" applyAlignment="1">
      <alignment horizontal="center" vertical="top" wrapText="1"/>
    </xf>
    <xf numFmtId="0" fontId="30" fillId="7" borderId="0" xfId="0" applyFont="1" applyFill="1" applyBorder="1" applyAlignment="1">
      <alignment horizontal="center" vertical="top" wrapText="1"/>
    </xf>
    <xf numFmtId="0" fontId="15" fillId="7" borderId="14" xfId="0" applyFont="1" applyFill="1" applyBorder="1" applyAlignment="1">
      <alignment vertical="top" wrapText="1"/>
    </xf>
    <xf numFmtId="0" fontId="30" fillId="7" borderId="13" xfId="0" applyFont="1" applyFill="1" applyBorder="1" applyAlignment="1">
      <alignment horizontal="center" vertical="top" wrapText="1"/>
    </xf>
    <xf numFmtId="0" fontId="15" fillId="7" borderId="14" xfId="0" applyFont="1" applyFill="1" applyBorder="1" applyAlignment="1">
      <alignment horizontal="center" vertical="top" wrapText="1"/>
    </xf>
    <xf numFmtId="0" fontId="0" fillId="7" borderId="14" xfId="0" applyFill="1" applyBorder="1" applyAlignment="1">
      <alignment/>
    </xf>
    <xf numFmtId="0" fontId="0" fillId="7" borderId="13" xfId="0" applyFill="1" applyBorder="1" applyAlignment="1">
      <alignment/>
    </xf>
    <xf numFmtId="0" fontId="15" fillId="7" borderId="0" xfId="0" applyFont="1" applyFill="1" applyBorder="1" applyAlignment="1">
      <alignment vertical="top" wrapText="1"/>
    </xf>
    <xf numFmtId="0" fontId="31" fillId="7" borderId="10" xfId="0" applyFont="1" applyFill="1" applyBorder="1" applyAlignment="1">
      <alignment horizontal="center" vertical="top" wrapText="1"/>
    </xf>
    <xf numFmtId="0" fontId="31" fillId="7" borderId="15" xfId="0" applyFont="1" applyFill="1" applyBorder="1" applyAlignment="1">
      <alignment horizontal="center" vertical="top" wrapText="1"/>
    </xf>
    <xf numFmtId="0" fontId="67" fillId="7" borderId="10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/>
    </xf>
    <xf numFmtId="0" fontId="30" fillId="3" borderId="21" xfId="0" applyFont="1" applyFill="1" applyBorder="1" applyAlignment="1">
      <alignment horizontal="center" vertical="top" wrapText="1"/>
    </xf>
    <xf numFmtId="0" fontId="30" fillId="3" borderId="22" xfId="0" applyFont="1" applyFill="1" applyBorder="1" applyAlignment="1">
      <alignment horizontal="center" vertical="top" wrapText="1"/>
    </xf>
    <xf numFmtId="0" fontId="30" fillId="3" borderId="23" xfId="0" applyFont="1" applyFill="1" applyBorder="1" applyAlignment="1">
      <alignment horizontal="center" vertical="top" wrapText="1"/>
    </xf>
    <xf numFmtId="0" fontId="30" fillId="3" borderId="24" xfId="0" applyFont="1" applyFill="1" applyBorder="1" applyAlignment="1">
      <alignment horizontal="center" vertical="top" wrapText="1"/>
    </xf>
    <xf numFmtId="0" fontId="15" fillId="3" borderId="22" xfId="0" applyFont="1" applyFill="1" applyBorder="1" applyAlignment="1">
      <alignment/>
    </xf>
    <xf numFmtId="0" fontId="15" fillId="3" borderId="23" xfId="0" applyFont="1" applyFill="1" applyBorder="1" applyAlignment="1">
      <alignment/>
    </xf>
    <xf numFmtId="0" fontId="12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72" fontId="16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0" fontId="14" fillId="4" borderId="10" xfId="0" applyFont="1" applyFill="1" applyBorder="1" applyAlignment="1">
      <alignment horizontal="center"/>
    </xf>
    <xf numFmtId="49" fontId="14" fillId="4" borderId="10" xfId="0" applyNumberFormat="1" applyFont="1" applyFill="1" applyBorder="1" applyAlignment="1">
      <alignment horizontal="center"/>
    </xf>
    <xf numFmtId="172" fontId="14" fillId="4" borderId="10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4" fillId="4" borderId="10" xfId="0" applyFont="1" applyFill="1" applyBorder="1" applyAlignment="1">
      <alignment horizontal="center" vertical="center" wrapText="1"/>
    </xf>
    <xf numFmtId="172" fontId="14" fillId="4" borderId="10" xfId="0" applyNumberFormat="1" applyFont="1" applyFill="1" applyBorder="1" applyAlignment="1">
      <alignment/>
    </xf>
    <xf numFmtId="0" fontId="17" fillId="4" borderId="10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0" fontId="18" fillId="4" borderId="10" xfId="0" applyFont="1" applyFill="1" applyBorder="1" applyAlignment="1">
      <alignment horizontal="center"/>
    </xf>
    <xf numFmtId="49" fontId="18" fillId="4" borderId="10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/>
    </xf>
    <xf numFmtId="0" fontId="18" fillId="4" borderId="10" xfId="0" applyFont="1" applyFill="1" applyBorder="1" applyAlignment="1">
      <alignment/>
    </xf>
    <xf numFmtId="172" fontId="19" fillId="4" borderId="1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 vertical="center" wrapText="1"/>
    </xf>
    <xf numFmtId="172" fontId="18" fillId="4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17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172" fontId="0" fillId="4" borderId="10" xfId="0" applyNumberFormat="1" applyFill="1" applyBorder="1" applyAlignment="1">
      <alignment/>
    </xf>
    <xf numFmtId="172" fontId="16" fillId="10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17" fillId="0" borderId="25" xfId="0" applyFont="1" applyBorder="1" applyAlignment="1">
      <alignment horizontal="center"/>
    </xf>
    <xf numFmtId="0" fontId="17" fillId="7" borderId="26" xfId="0" applyFont="1" applyFill="1" applyBorder="1" applyAlignment="1">
      <alignment horizontal="center" vertical="center" wrapText="1"/>
    </xf>
    <xf numFmtId="0" fontId="62" fillId="7" borderId="26" xfId="0" applyFont="1" applyFill="1" applyBorder="1" applyAlignment="1">
      <alignment horizontal="center" vertical="center" wrapText="1"/>
    </xf>
    <xf numFmtId="0" fontId="62" fillId="4" borderId="26" xfId="0" applyFont="1" applyFill="1" applyBorder="1" applyAlignment="1">
      <alignment horizontal="center" vertical="center" wrapText="1"/>
    </xf>
    <xf numFmtId="0" fontId="62" fillId="4" borderId="27" xfId="0" applyFont="1" applyFill="1" applyBorder="1" applyAlignment="1">
      <alignment horizontal="center" vertical="center" wrapText="1"/>
    </xf>
    <xf numFmtId="0" fontId="62" fillId="4" borderId="28" xfId="0" applyFont="1" applyFill="1" applyBorder="1" applyAlignment="1">
      <alignment horizontal="center" vertical="center" wrapText="1"/>
    </xf>
    <xf numFmtId="0" fontId="62" fillId="4" borderId="26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/>
    </xf>
    <xf numFmtId="172" fontId="17" fillId="4" borderId="1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172" fontId="62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0" borderId="2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30" xfId="0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4" borderId="16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172" fontId="4" fillId="4" borderId="17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172" fontId="4" fillId="4" borderId="10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5" fillId="27" borderId="10" xfId="0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39" fillId="10" borderId="19" xfId="0" applyFont="1" applyFill="1" applyBorder="1" applyAlignment="1">
      <alignment horizontal="center"/>
    </xf>
    <xf numFmtId="0" fontId="39" fillId="10" borderId="12" xfId="0" applyFont="1" applyFill="1" applyBorder="1" applyAlignment="1">
      <alignment horizontal="center"/>
    </xf>
    <xf numFmtId="0" fontId="39" fillId="10" borderId="20" xfId="0" applyFont="1" applyFill="1" applyBorder="1" applyAlignment="1">
      <alignment horizontal="center"/>
    </xf>
    <xf numFmtId="0" fontId="39" fillId="10" borderId="17" xfId="0" applyFont="1" applyFill="1" applyBorder="1" applyAlignment="1">
      <alignment horizontal="center"/>
    </xf>
    <xf numFmtId="0" fontId="39" fillId="10" borderId="10" xfId="0" applyFont="1" applyFill="1" applyBorder="1" applyAlignment="1">
      <alignment horizontal="center"/>
    </xf>
    <xf numFmtId="0" fontId="39" fillId="8" borderId="15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/>
    </xf>
    <xf numFmtId="0" fontId="39" fillId="8" borderId="17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72" fontId="6" fillId="3" borderId="1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5" fillId="0" borderId="13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55" fillId="27" borderId="10" xfId="0" applyFont="1" applyFill="1" applyBorder="1" applyAlignment="1">
      <alignment vertical="top" wrapText="1"/>
    </xf>
    <xf numFmtId="0" fontId="70" fillId="27" borderId="10" xfId="0" applyFont="1" applyFill="1" applyBorder="1" applyAlignment="1">
      <alignment vertical="top" wrapText="1"/>
    </xf>
    <xf numFmtId="0" fontId="61" fillId="27" borderId="10" xfId="0" applyFont="1" applyFill="1" applyBorder="1" applyAlignment="1">
      <alignment vertical="top" wrapText="1"/>
    </xf>
    <xf numFmtId="0" fontId="61" fillId="27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17" fillId="0" borderId="13" xfId="0" applyFont="1" applyBorder="1" applyAlignment="1">
      <alignment horizontal="center"/>
    </xf>
    <xf numFmtId="0" fontId="55" fillId="0" borderId="13" xfId="0" applyFont="1" applyBorder="1" applyAlignment="1">
      <alignment vertical="top" wrapText="1"/>
    </xf>
    <xf numFmtId="0" fontId="61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/>
    </xf>
    <xf numFmtId="0" fontId="74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17" fillId="24" borderId="0" xfId="0" applyFont="1" applyFill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5" fillId="7" borderId="19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31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top" wrapText="1"/>
    </xf>
    <xf numFmtId="0" fontId="29" fillId="7" borderId="11" xfId="0" applyFont="1" applyFill="1" applyBorder="1" applyAlignment="1">
      <alignment vertical="top" wrapText="1"/>
    </xf>
    <xf numFmtId="0" fontId="5" fillId="7" borderId="32" xfId="0" applyFont="1" applyFill="1" applyBorder="1" applyAlignment="1">
      <alignment horizontal="center" vertical="top" wrapText="1"/>
    </xf>
    <xf numFmtId="0" fontId="29" fillId="7" borderId="32" xfId="0" applyFont="1" applyFill="1" applyBorder="1" applyAlignment="1">
      <alignment vertical="top" wrapText="1"/>
    </xf>
    <xf numFmtId="0" fontId="29" fillId="7" borderId="18" xfId="0" applyFont="1" applyFill="1" applyBorder="1" applyAlignment="1">
      <alignment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/>
    </xf>
    <xf numFmtId="0" fontId="5" fillId="7" borderId="10" xfId="0" applyFont="1" applyFill="1" applyBorder="1" applyAlignment="1">
      <alignment textRotation="90"/>
    </xf>
    <xf numFmtId="0" fontId="5" fillId="7" borderId="11" xfId="0" applyFont="1" applyFill="1" applyBorder="1" applyAlignment="1">
      <alignment horizontal="center" vertical="top" wrapText="1"/>
    </xf>
    <xf numFmtId="0" fontId="5" fillId="7" borderId="29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/>
    </xf>
    <xf numFmtId="0" fontId="5" fillId="7" borderId="11" xfId="0" applyFont="1" applyFill="1" applyBorder="1" applyAlignment="1">
      <alignment horizontal="center"/>
    </xf>
    <xf numFmtId="0" fontId="73" fillId="10" borderId="13" xfId="0" applyFont="1" applyFill="1" applyBorder="1" applyAlignment="1">
      <alignment horizontal="center" vertical="top" wrapText="1"/>
    </xf>
    <xf numFmtId="0" fontId="61" fillId="10" borderId="13" xfId="0" applyFont="1" applyFill="1" applyBorder="1" applyAlignment="1">
      <alignment horizontal="center" vertical="top" wrapText="1"/>
    </xf>
    <xf numFmtId="0" fontId="73" fillId="10" borderId="10" xfId="0" applyFont="1" applyFill="1" applyBorder="1" applyAlignment="1">
      <alignment horizontal="center" vertical="top" wrapText="1"/>
    </xf>
    <xf numFmtId="0" fontId="61" fillId="10" borderId="10" xfId="0" applyFont="1" applyFill="1" applyBorder="1" applyAlignment="1">
      <alignment horizontal="center" vertical="top" wrapText="1"/>
    </xf>
    <xf numFmtId="0" fontId="61" fillId="5" borderId="10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15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/>
    </xf>
    <xf numFmtId="0" fontId="18" fillId="0" borderId="30" xfId="0" applyFont="1" applyBorder="1" applyAlignment="1">
      <alignment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/>
    </xf>
    <xf numFmtId="0" fontId="18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172" fontId="16" fillId="0" borderId="34" xfId="0" applyNumberFormat="1" applyFont="1" applyBorder="1" applyAlignment="1">
      <alignment horizontal="right"/>
    </xf>
    <xf numFmtId="0" fontId="15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17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16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172" fontId="16" fillId="0" borderId="38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38" xfId="0" applyFont="1" applyBorder="1" applyAlignment="1">
      <alignment horizontal="center"/>
    </xf>
    <xf numFmtId="173" fontId="15" fillId="0" borderId="41" xfId="0" applyNumberFormat="1" applyFont="1" applyBorder="1" applyAlignment="1">
      <alignment/>
    </xf>
    <xf numFmtId="173" fontId="15" fillId="0" borderId="42" xfId="0" applyNumberFormat="1" applyFont="1" applyBorder="1" applyAlignment="1">
      <alignment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46" xfId="0" applyFont="1" applyBorder="1" applyAlignment="1">
      <alignment horizontal="center"/>
    </xf>
    <xf numFmtId="0" fontId="15" fillId="0" borderId="48" xfId="0" applyFont="1" applyBorder="1" applyAlignment="1">
      <alignment/>
    </xf>
    <xf numFmtId="0" fontId="15" fillId="0" borderId="49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right"/>
    </xf>
    <xf numFmtId="172" fontId="29" fillId="0" borderId="11" xfId="0" applyNumberFormat="1" applyFont="1" applyBorder="1" applyAlignment="1">
      <alignment horizontal="right"/>
    </xf>
    <xf numFmtId="172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17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172" fontId="29" fillId="0" borderId="10" xfId="0" applyNumberFormat="1" applyFont="1" applyBorder="1" applyAlignment="1">
      <alignment horizontal="right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right"/>
    </xf>
    <xf numFmtId="172" fontId="29" fillId="0" borderId="13" xfId="0" applyNumberFormat="1" applyFont="1" applyBorder="1" applyAlignment="1">
      <alignment/>
    </xf>
    <xf numFmtId="0" fontId="29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Border="1" applyAlignment="1">
      <alignment horizontal="right"/>
    </xf>
    <xf numFmtId="0" fontId="29" fillId="0" borderId="34" xfId="0" applyFont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15" fillId="7" borderId="13" xfId="0" applyFont="1" applyFill="1" applyBorder="1" applyAlignment="1">
      <alignment/>
    </xf>
    <xf numFmtId="0" fontId="15" fillId="7" borderId="12" xfId="0" applyFont="1" applyFill="1" applyBorder="1" applyAlignment="1">
      <alignment/>
    </xf>
    <xf numFmtId="0" fontId="15" fillId="7" borderId="12" xfId="0" applyFont="1" applyFill="1" applyBorder="1" applyAlignment="1">
      <alignment horizontal="center"/>
    </xf>
    <xf numFmtId="0" fontId="15" fillId="7" borderId="10" xfId="0" applyFont="1" applyFill="1" applyBorder="1" applyAlignment="1">
      <alignment/>
    </xf>
    <xf numFmtId="173" fontId="15" fillId="7" borderId="10" xfId="0" applyNumberFormat="1" applyFont="1" applyFill="1" applyBorder="1" applyAlignment="1">
      <alignment/>
    </xf>
    <xf numFmtId="0" fontId="15" fillId="7" borderId="14" xfId="0" applyFont="1" applyFill="1" applyBorder="1" applyAlignment="1">
      <alignment horizontal="center"/>
    </xf>
    <xf numFmtId="0" fontId="15" fillId="7" borderId="14" xfId="0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18" fillId="21" borderId="14" xfId="0" applyFont="1" applyFill="1" applyBorder="1" applyAlignment="1">
      <alignment/>
    </xf>
    <xf numFmtId="0" fontId="18" fillId="21" borderId="30" xfId="0" applyFont="1" applyFill="1" applyBorder="1" applyAlignment="1">
      <alignment/>
    </xf>
    <xf numFmtId="0" fontId="16" fillId="10" borderId="33" xfId="0" applyFont="1" applyFill="1" applyBorder="1" applyAlignment="1">
      <alignment/>
    </xf>
    <xf numFmtId="0" fontId="0" fillId="10" borderId="51" xfId="0" applyFill="1" applyBorder="1" applyAlignment="1">
      <alignment/>
    </xf>
    <xf numFmtId="0" fontId="0" fillId="10" borderId="51" xfId="0" applyFill="1" applyBorder="1" applyAlignment="1">
      <alignment horizontal="right"/>
    </xf>
    <xf numFmtId="172" fontId="16" fillId="10" borderId="51" xfId="0" applyNumberFormat="1" applyFont="1" applyFill="1" applyBorder="1" applyAlignment="1">
      <alignment horizontal="right"/>
    </xf>
    <xf numFmtId="0" fontId="0" fillId="10" borderId="51" xfId="0" applyFill="1" applyBorder="1" applyAlignment="1">
      <alignment horizontal="center"/>
    </xf>
    <xf numFmtId="0" fontId="0" fillId="10" borderId="52" xfId="0" applyFill="1" applyBorder="1" applyAlignment="1">
      <alignment/>
    </xf>
    <xf numFmtId="0" fontId="29" fillId="21" borderId="14" xfId="0" applyFont="1" applyFill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173" fontId="15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15" fillId="0" borderId="11" xfId="48" applyNumberFormat="1" applyFont="1" applyBorder="1" applyAlignment="1">
      <alignment horizontal="center"/>
      <protection/>
    </xf>
    <xf numFmtId="0" fontId="29" fillId="0" borderId="10" xfId="48" applyFont="1" applyBorder="1" applyAlignment="1">
      <alignment horizontal="center"/>
      <protection/>
    </xf>
    <xf numFmtId="0" fontId="15" fillId="0" borderId="10" xfId="48" applyFont="1" applyBorder="1" applyAlignment="1">
      <alignment horizontal="center"/>
      <protection/>
    </xf>
    <xf numFmtId="2" fontId="15" fillId="0" borderId="10" xfId="48" applyNumberFormat="1" applyFont="1" applyBorder="1" applyAlignment="1">
      <alignment horizontal="center"/>
      <protection/>
    </xf>
    <xf numFmtId="2" fontId="10" fillId="0" borderId="10" xfId="48" applyNumberFormat="1" applyFont="1" applyBorder="1" applyAlignment="1">
      <alignment horizontal="center"/>
      <protection/>
    </xf>
    <xf numFmtId="0" fontId="29" fillId="0" borderId="10" xfId="48" applyFont="1" applyBorder="1">
      <alignment/>
      <protection/>
    </xf>
    <xf numFmtId="0" fontId="29" fillId="0" borderId="1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1" xfId="0" applyFont="1" applyBorder="1" applyAlignment="1">
      <alignment/>
    </xf>
    <xf numFmtId="2" fontId="59" fillId="0" borderId="10" xfId="0" applyNumberFormat="1" applyFont="1" applyBorder="1" applyAlignment="1">
      <alignment/>
    </xf>
    <xf numFmtId="0" fontId="59" fillId="7" borderId="13" xfId="0" applyFont="1" applyFill="1" applyBorder="1" applyAlignment="1">
      <alignment/>
    </xf>
    <xf numFmtId="0" fontId="59" fillId="7" borderId="12" xfId="0" applyFont="1" applyFill="1" applyBorder="1" applyAlignment="1">
      <alignment horizontal="center"/>
    </xf>
    <xf numFmtId="0" fontId="59" fillId="7" borderId="13" xfId="0" applyFont="1" applyFill="1" applyBorder="1" applyAlignment="1">
      <alignment horizontal="center"/>
    </xf>
    <xf numFmtId="0" fontId="59" fillId="7" borderId="15" xfId="0" applyFont="1" applyFill="1" applyBorder="1" applyAlignment="1">
      <alignment/>
    </xf>
    <xf numFmtId="0" fontId="59" fillId="7" borderId="17" xfId="0" applyFont="1" applyFill="1" applyBorder="1" applyAlignment="1">
      <alignment/>
    </xf>
    <xf numFmtId="0" fontId="59" fillId="7" borderId="19" xfId="0" applyFont="1" applyFill="1" applyBorder="1" applyAlignment="1">
      <alignment horizontal="center"/>
    </xf>
    <xf numFmtId="0" fontId="59" fillId="7" borderId="19" xfId="0" applyFont="1" applyFill="1" applyBorder="1" applyAlignment="1">
      <alignment/>
    </xf>
    <xf numFmtId="0" fontId="59" fillId="7" borderId="12" xfId="0" applyFont="1" applyFill="1" applyBorder="1" applyAlignment="1">
      <alignment/>
    </xf>
    <xf numFmtId="0" fontId="59" fillId="7" borderId="20" xfId="0" applyFont="1" applyFill="1" applyBorder="1" applyAlignment="1">
      <alignment/>
    </xf>
    <xf numFmtId="0" fontId="59" fillId="7" borderId="14" xfId="0" applyFont="1" applyFill="1" applyBorder="1" applyAlignment="1">
      <alignment/>
    </xf>
    <xf numFmtId="0" fontId="59" fillId="7" borderId="0" xfId="0" applyFont="1" applyFill="1" applyBorder="1" applyAlignment="1">
      <alignment horizontal="center"/>
    </xf>
    <xf numFmtId="0" fontId="59" fillId="7" borderId="14" xfId="0" applyFont="1" applyFill="1" applyBorder="1" applyAlignment="1">
      <alignment horizontal="center"/>
    </xf>
    <xf numFmtId="0" fontId="59" fillId="7" borderId="30" xfId="0" applyFont="1" applyFill="1" applyBorder="1" applyAlignment="1">
      <alignment horizontal="center"/>
    </xf>
    <xf numFmtId="0" fontId="59" fillId="7" borderId="29" xfId="0" applyFont="1" applyFill="1" applyBorder="1" applyAlignment="1">
      <alignment/>
    </xf>
    <xf numFmtId="0" fontId="59" fillId="7" borderId="18" xfId="0" applyFont="1" applyFill="1" applyBorder="1" applyAlignment="1">
      <alignment/>
    </xf>
    <xf numFmtId="0" fontId="59" fillId="7" borderId="32" xfId="0" applyFont="1" applyFill="1" applyBorder="1" applyAlignment="1">
      <alignment/>
    </xf>
    <xf numFmtId="0" fontId="59" fillId="7" borderId="31" xfId="0" applyFont="1" applyFill="1" applyBorder="1" applyAlignment="1">
      <alignment/>
    </xf>
    <xf numFmtId="0" fontId="59" fillId="7" borderId="30" xfId="0" applyFont="1" applyFill="1" applyBorder="1" applyAlignment="1">
      <alignment/>
    </xf>
    <xf numFmtId="0" fontId="59" fillId="7" borderId="0" xfId="0" applyFont="1" applyFill="1" applyBorder="1" applyAlignment="1">
      <alignment/>
    </xf>
    <xf numFmtId="0" fontId="59" fillId="7" borderId="16" xfId="0" applyFont="1" applyFill="1" applyBorder="1" applyAlignment="1">
      <alignment/>
    </xf>
    <xf numFmtId="0" fontId="15" fillId="7" borderId="13" xfId="0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59" fillId="7" borderId="31" xfId="0" applyFont="1" applyFill="1" applyBorder="1" applyAlignment="1">
      <alignment horizontal="left"/>
    </xf>
    <xf numFmtId="0" fontId="59" fillId="7" borderId="11" xfId="0" applyFont="1" applyFill="1" applyBorder="1" applyAlignment="1">
      <alignment/>
    </xf>
    <xf numFmtId="0" fontId="59" fillId="7" borderId="18" xfId="0" applyFont="1" applyFill="1" applyBorder="1" applyAlignment="1">
      <alignment horizontal="center"/>
    </xf>
    <xf numFmtId="0" fontId="59" fillId="7" borderId="11" xfId="0" applyFont="1" applyFill="1" applyBorder="1" applyAlignment="1">
      <alignment horizontal="center"/>
    </xf>
    <xf numFmtId="0" fontId="59" fillId="7" borderId="29" xfId="0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/>
    </xf>
    <xf numFmtId="0" fontId="59" fillId="7" borderId="32" xfId="0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/>
    </xf>
    <xf numFmtId="0" fontId="57" fillId="4" borderId="15" xfId="0" applyFont="1" applyFill="1" applyBorder="1" applyAlignment="1">
      <alignment/>
    </xf>
    <xf numFmtId="0" fontId="57" fillId="4" borderId="16" xfId="0" applyFont="1" applyFill="1" applyBorder="1" applyAlignment="1">
      <alignment/>
    </xf>
    <xf numFmtId="0" fontId="57" fillId="4" borderId="17" xfId="0" applyFont="1" applyFill="1" applyBorder="1" applyAlignment="1">
      <alignment/>
    </xf>
    <xf numFmtId="0" fontId="57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57" fillId="4" borderId="0" xfId="0" applyFont="1" applyFill="1" applyBorder="1" applyAlignment="1">
      <alignment/>
    </xf>
    <xf numFmtId="2" fontId="10" fillId="4" borderId="0" xfId="0" applyNumberFormat="1" applyFont="1" applyFill="1" applyBorder="1" applyAlignment="1">
      <alignment horizontal="center"/>
    </xf>
    <xf numFmtId="0" fontId="59" fillId="4" borderId="0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5" fillId="21" borderId="17" xfId="0" applyFont="1" applyFill="1" applyBorder="1" applyAlignment="1">
      <alignment horizontal="center"/>
    </xf>
    <xf numFmtId="0" fontId="15" fillId="21" borderId="10" xfId="0" applyFont="1" applyFill="1" applyBorder="1" applyAlignment="1">
      <alignment horizontal="center"/>
    </xf>
    <xf numFmtId="0" fontId="59" fillId="7" borderId="15" xfId="0" applyFont="1" applyFill="1" applyBorder="1" applyAlignment="1">
      <alignment/>
    </xf>
    <xf numFmtId="0" fontId="59" fillId="7" borderId="17" xfId="0" applyFont="1" applyFill="1" applyBorder="1" applyAlignment="1">
      <alignment/>
    </xf>
    <xf numFmtId="0" fontId="59" fillId="7" borderId="31" xfId="0" applyFont="1" applyFill="1" applyBorder="1" applyAlignment="1">
      <alignment horizontal="center"/>
    </xf>
    <xf numFmtId="0" fontId="57" fillId="26" borderId="15" xfId="0" applyFont="1" applyFill="1" applyBorder="1" applyAlignment="1">
      <alignment/>
    </xf>
    <xf numFmtId="0" fontId="57" fillId="26" borderId="16" xfId="0" applyFont="1" applyFill="1" applyBorder="1" applyAlignment="1">
      <alignment/>
    </xf>
    <xf numFmtId="0" fontId="57" fillId="26" borderId="17" xfId="0" applyFont="1" applyFill="1" applyBorder="1" applyAlignment="1">
      <alignment/>
    </xf>
    <xf numFmtId="0" fontId="57" fillId="26" borderId="15" xfId="0" applyFont="1" applyFill="1" applyBorder="1" applyAlignment="1">
      <alignment horizontal="center"/>
    </xf>
    <xf numFmtId="0" fontId="57" fillId="26" borderId="16" xfId="0" applyFont="1" applyFill="1" applyBorder="1" applyAlignment="1">
      <alignment horizontal="center"/>
    </xf>
    <xf numFmtId="0" fontId="57" fillId="26" borderId="17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6" fillId="21" borderId="10" xfId="0" applyFont="1" applyFill="1" applyBorder="1" applyAlignment="1">
      <alignment horizontal="center"/>
    </xf>
    <xf numFmtId="0" fontId="59" fillId="4" borderId="10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15" fillId="4" borderId="32" xfId="0" applyFont="1" applyFill="1" applyBorder="1" applyAlignment="1">
      <alignment horizontal="center"/>
    </xf>
    <xf numFmtId="2" fontId="10" fillId="4" borderId="11" xfId="0" applyNumberFormat="1" applyFont="1" applyFill="1" applyBorder="1" applyAlignment="1">
      <alignment horizontal="left"/>
    </xf>
    <xf numFmtId="0" fontId="29" fillId="4" borderId="10" xfId="0" applyFont="1" applyFill="1" applyBorder="1" applyAlignment="1">
      <alignment horizontal="center"/>
    </xf>
    <xf numFmtId="0" fontId="60" fillId="26" borderId="15" xfId="0" applyFont="1" applyFill="1" applyBorder="1" applyAlignment="1">
      <alignment/>
    </xf>
    <xf numFmtId="0" fontId="59" fillId="26" borderId="16" xfId="0" applyFont="1" applyFill="1" applyBorder="1" applyAlignment="1">
      <alignment horizontal="center"/>
    </xf>
    <xf numFmtId="0" fontId="59" fillId="26" borderId="16" xfId="0" applyFont="1" applyFill="1" applyBorder="1" applyAlignment="1">
      <alignment/>
    </xf>
    <xf numFmtId="0" fontId="0" fillId="26" borderId="17" xfId="0" applyFill="1" applyBorder="1" applyAlignment="1">
      <alignment/>
    </xf>
    <xf numFmtId="0" fontId="16" fillId="21" borderId="10" xfId="48" applyFont="1" applyFill="1" applyBorder="1" applyAlignment="1">
      <alignment horizontal="center"/>
      <protection/>
    </xf>
    <xf numFmtId="0" fontId="29" fillId="21" borderId="10" xfId="48" applyFont="1" applyFill="1" applyBorder="1" applyAlignment="1">
      <alignment horizontal="center"/>
      <protection/>
    </xf>
    <xf numFmtId="0" fontId="29" fillId="26" borderId="10" xfId="0" applyFont="1" applyFill="1" applyBorder="1" applyAlignment="1">
      <alignment horizontal="left"/>
    </xf>
    <xf numFmtId="0" fontId="10" fillId="26" borderId="15" xfId="0" applyFont="1" applyFill="1" applyBorder="1" applyAlignment="1">
      <alignment horizontal="center"/>
    </xf>
    <xf numFmtId="0" fontId="15" fillId="26" borderId="10" xfId="0" applyFont="1" applyFill="1" applyBorder="1" applyAlignment="1">
      <alignment horizontal="center"/>
    </xf>
    <xf numFmtId="0" fontId="29" fillId="26" borderId="11" xfId="48" applyFont="1" applyFill="1" applyBorder="1">
      <alignment/>
      <protection/>
    </xf>
    <xf numFmtId="0" fontId="29" fillId="26" borderId="11" xfId="48" applyFont="1" applyFill="1" applyBorder="1" applyAlignment="1">
      <alignment horizontal="center"/>
      <protection/>
    </xf>
    <xf numFmtId="2" fontId="16" fillId="26" borderId="11" xfId="48" applyNumberFormat="1" applyFont="1" applyFill="1" applyBorder="1" applyAlignment="1">
      <alignment horizontal="center"/>
      <protection/>
    </xf>
    <xf numFmtId="2" fontId="29" fillId="26" borderId="10" xfId="0" applyNumberFormat="1" applyFont="1" applyFill="1" applyBorder="1" applyAlignment="1">
      <alignment/>
    </xf>
    <xf numFmtId="0" fontId="59" fillId="26" borderId="10" xfId="0" applyFont="1" applyFill="1" applyBorder="1" applyAlignment="1">
      <alignment/>
    </xf>
    <xf numFmtId="0" fontId="29" fillId="26" borderId="10" xfId="0" applyFont="1" applyFill="1" applyBorder="1" applyAlignment="1">
      <alignment/>
    </xf>
    <xf numFmtId="0" fontId="16" fillId="21" borderId="13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9" fillId="21" borderId="10" xfId="0" applyFont="1" applyFill="1" applyBorder="1" applyAlignment="1">
      <alignment horizontal="center"/>
    </xf>
    <xf numFmtId="0" fontId="76" fillId="26" borderId="15" xfId="0" applyFont="1" applyFill="1" applyBorder="1" applyAlignment="1">
      <alignment horizontal="center"/>
    </xf>
    <xf numFmtId="0" fontId="59" fillId="26" borderId="17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15" fillId="21" borderId="10" xfId="0" applyFont="1" applyFill="1" applyBorder="1" applyAlignment="1">
      <alignment horizontal="center"/>
    </xf>
    <xf numFmtId="0" fontId="29" fillId="26" borderId="10" xfId="0" applyFont="1" applyFill="1" applyBorder="1" applyAlignment="1">
      <alignment horizontal="center"/>
    </xf>
    <xf numFmtId="0" fontId="16" fillId="26" borderId="10" xfId="0" applyFont="1" applyFill="1" applyBorder="1" applyAlignment="1">
      <alignment horizontal="center"/>
    </xf>
    <xf numFmtId="2" fontId="29" fillId="26" borderId="10" xfId="0" applyNumberFormat="1" applyFont="1" applyFill="1" applyBorder="1" applyAlignment="1">
      <alignment horizontal="center"/>
    </xf>
    <xf numFmtId="0" fontId="56" fillId="26" borderId="16" xfId="0" applyFont="1" applyFill="1" applyBorder="1" applyAlignment="1">
      <alignment horizontal="center"/>
    </xf>
    <xf numFmtId="0" fontId="56" fillId="26" borderId="16" xfId="0" applyFont="1" applyFill="1" applyBorder="1" applyAlignment="1">
      <alignment/>
    </xf>
    <xf numFmtId="0" fontId="56" fillId="26" borderId="17" xfId="0" applyFont="1" applyFill="1" applyBorder="1" applyAlignment="1">
      <alignment/>
    </xf>
    <xf numFmtId="0" fontId="59" fillId="26" borderId="0" xfId="0" applyFont="1" applyFill="1" applyAlignment="1">
      <alignment/>
    </xf>
    <xf numFmtId="0" fontId="10" fillId="26" borderId="0" xfId="0" applyFont="1" applyFill="1" applyBorder="1" applyAlignment="1">
      <alignment horizontal="left"/>
    </xf>
    <xf numFmtId="0" fontId="16" fillId="26" borderId="0" xfId="0" applyFont="1" applyFill="1" applyBorder="1" applyAlignment="1">
      <alignment horizontal="center"/>
    </xf>
    <xf numFmtId="0" fontId="29" fillId="26" borderId="0" xfId="0" applyFont="1" applyFill="1" applyBorder="1" applyAlignment="1">
      <alignment horizontal="center"/>
    </xf>
    <xf numFmtId="172" fontId="16" fillId="26" borderId="0" xfId="0" applyNumberFormat="1" applyFont="1" applyFill="1" applyBorder="1" applyAlignment="1">
      <alignment horizontal="center"/>
    </xf>
    <xf numFmtId="2" fontId="16" fillId="26" borderId="0" xfId="0" applyNumberFormat="1" applyFont="1" applyFill="1" applyBorder="1" applyAlignment="1">
      <alignment horizontal="center"/>
    </xf>
    <xf numFmtId="0" fontId="16" fillId="21" borderId="19" xfId="0" applyFont="1" applyFill="1" applyBorder="1" applyAlignment="1">
      <alignment/>
    </xf>
    <xf numFmtId="0" fontId="38" fillId="24" borderId="0" xfId="0" applyFont="1" applyFill="1" applyAlignment="1">
      <alignment/>
    </xf>
    <xf numFmtId="0" fontId="50" fillId="7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/>
    </xf>
    <xf numFmtId="0" fontId="50" fillId="7" borderId="13" xfId="0" applyFont="1" applyFill="1" applyBorder="1" applyAlignment="1">
      <alignment horizontal="center" vertical="center"/>
    </xf>
    <xf numFmtId="0" fontId="50" fillId="7" borderId="14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2" fontId="50" fillId="21" borderId="10" xfId="0" applyNumberFormat="1" applyFont="1" applyFill="1" applyBorder="1" applyAlignment="1">
      <alignment horizontal="center" vertical="center"/>
    </xf>
    <xf numFmtId="49" fontId="50" fillId="4" borderId="10" xfId="0" applyNumberFormat="1" applyFont="1" applyFill="1" applyBorder="1" applyAlignment="1">
      <alignment horizontal="center" vertical="center"/>
    </xf>
    <xf numFmtId="49" fontId="50" fillId="4" borderId="10" xfId="0" applyNumberFormat="1" applyFont="1" applyFill="1" applyBorder="1" applyAlignment="1">
      <alignment horizontal="center" vertical="center" wrapText="1"/>
    </xf>
    <xf numFmtId="2" fontId="50" fillId="4" borderId="10" xfId="0" applyNumberFormat="1" applyFont="1" applyFill="1" applyBorder="1" applyAlignment="1">
      <alignment horizontal="center" vertical="center"/>
    </xf>
    <xf numFmtId="0" fontId="79" fillId="4" borderId="10" xfId="0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2" fontId="50" fillId="21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 wrapText="1"/>
    </xf>
    <xf numFmtId="2" fontId="50" fillId="0" borderId="13" xfId="0" applyNumberFormat="1" applyFont="1" applyFill="1" applyBorder="1" applyAlignment="1">
      <alignment horizontal="center" vertical="center"/>
    </xf>
    <xf numFmtId="0" fontId="79" fillId="0" borderId="13" xfId="0" applyFont="1" applyBorder="1" applyAlignment="1">
      <alignment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79" fillId="0" borderId="14" xfId="0" applyFont="1" applyBorder="1" applyAlignment="1">
      <alignment/>
    </xf>
    <xf numFmtId="0" fontId="79" fillId="0" borderId="0" xfId="0" applyFont="1" applyBorder="1" applyAlignment="1">
      <alignment/>
    </xf>
    <xf numFmtId="0" fontId="50" fillId="26" borderId="10" xfId="0" applyFont="1" applyFill="1" applyBorder="1" applyAlignment="1">
      <alignment horizontal="center" vertical="center"/>
    </xf>
    <xf numFmtId="0" fontId="50" fillId="26" borderId="10" xfId="0" applyFont="1" applyFill="1" applyBorder="1" applyAlignment="1">
      <alignment horizontal="center" vertical="center" wrapText="1"/>
    </xf>
    <xf numFmtId="2" fontId="50" fillId="26" borderId="10" xfId="0" applyNumberFormat="1" applyFont="1" applyFill="1" applyBorder="1" applyAlignment="1">
      <alignment horizontal="center" vertical="center"/>
    </xf>
    <xf numFmtId="0" fontId="79" fillId="26" borderId="10" xfId="0" applyFont="1" applyFill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/>
    </xf>
    <xf numFmtId="2" fontId="80" fillId="0" borderId="11" xfId="0" applyNumberFormat="1" applyFont="1" applyFill="1" applyBorder="1" applyAlignment="1">
      <alignment horizontal="center" vertical="center"/>
    </xf>
    <xf numFmtId="2" fontId="80" fillId="0" borderId="10" xfId="0" applyNumberFormat="1" applyFont="1" applyFill="1" applyBorder="1" applyAlignment="1">
      <alignment horizontal="center" vertical="center"/>
    </xf>
    <xf numFmtId="172" fontId="80" fillId="0" borderId="10" xfId="0" applyNumberFormat="1" applyFont="1" applyFill="1" applyBorder="1" applyAlignment="1">
      <alignment horizontal="center" vertical="center"/>
    </xf>
    <xf numFmtId="172" fontId="80" fillId="0" borderId="13" xfId="0" applyNumberFormat="1" applyFont="1" applyFill="1" applyBorder="1" applyAlignment="1">
      <alignment horizontal="center" vertical="center"/>
    </xf>
    <xf numFmtId="2" fontId="80" fillId="0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0" fillId="4" borderId="10" xfId="0" applyFont="1" applyFill="1" applyBorder="1" applyAlignment="1">
      <alignment horizontal="center" vertical="center"/>
    </xf>
    <xf numFmtId="172" fontId="80" fillId="21" borderId="10" xfId="0" applyNumberFormat="1" applyFont="1" applyFill="1" applyBorder="1" applyAlignment="1">
      <alignment horizontal="center" vertical="center"/>
    </xf>
    <xf numFmtId="172" fontId="80" fillId="21" borderId="13" xfId="0" applyNumberFormat="1" applyFont="1" applyFill="1" applyBorder="1" applyAlignment="1">
      <alignment horizontal="center" vertical="center"/>
    </xf>
    <xf numFmtId="172" fontId="51" fillId="10" borderId="10" xfId="0" applyNumberFormat="1" applyFont="1" applyFill="1" applyBorder="1" applyAlignment="1">
      <alignment horizontal="center" vertical="center"/>
    </xf>
    <xf numFmtId="2" fontId="80" fillId="10" borderId="10" xfId="0" applyNumberFormat="1" applyFont="1" applyFill="1" applyBorder="1" applyAlignment="1">
      <alignment horizontal="center" vertical="center"/>
    </xf>
    <xf numFmtId="2" fontId="51" fillId="10" borderId="10" xfId="0" applyNumberFormat="1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79" fillId="10" borderId="10" xfId="0" applyFont="1" applyFill="1" applyBorder="1" applyAlignment="1">
      <alignment/>
    </xf>
    <xf numFmtId="0" fontId="51" fillId="5" borderId="10" xfId="0" applyFont="1" applyFill="1" applyBorder="1" applyAlignment="1">
      <alignment horizontal="center" vertical="center"/>
    </xf>
    <xf numFmtId="0" fontId="79" fillId="5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26" xfId="0" applyFont="1" applyBorder="1" applyAlignment="1">
      <alignment/>
    </xf>
    <xf numFmtId="172" fontId="42" fillId="0" borderId="10" xfId="0" applyNumberFormat="1" applyFont="1" applyBorder="1" applyAlignment="1">
      <alignment horizontal="center"/>
    </xf>
    <xf numFmtId="0" fontId="37" fillId="28" borderId="26" xfId="0" applyFont="1" applyFill="1" applyBorder="1" applyAlignment="1">
      <alignment/>
    </xf>
    <xf numFmtId="172" fontId="37" fillId="28" borderId="26" xfId="0" applyNumberFormat="1" applyFont="1" applyFill="1" applyBorder="1" applyAlignment="1">
      <alignment horizontal="center"/>
    </xf>
    <xf numFmtId="172" fontId="42" fillId="27" borderId="10" xfId="0" applyNumberFormat="1" applyFont="1" applyFill="1" applyBorder="1" applyAlignment="1">
      <alignment horizontal="center"/>
    </xf>
    <xf numFmtId="172" fontId="42" fillId="0" borderId="10" xfId="0" applyNumberFormat="1" applyFont="1" applyBorder="1" applyAlignment="1">
      <alignment/>
    </xf>
    <xf numFmtId="172" fontId="42" fillId="0" borderId="13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4" xfId="0" applyFont="1" applyBorder="1" applyAlignment="1">
      <alignment horizontal="center"/>
    </xf>
    <xf numFmtId="0" fontId="37" fillId="4" borderId="50" xfId="0" applyFont="1" applyFill="1" applyBorder="1" applyAlignment="1">
      <alignment horizontal="center"/>
    </xf>
    <xf numFmtId="0" fontId="37" fillId="4" borderId="34" xfId="0" applyFont="1" applyFill="1" applyBorder="1" applyAlignment="1">
      <alignment horizontal="center"/>
    </xf>
    <xf numFmtId="172" fontId="37" fillId="4" borderId="34" xfId="0" applyNumberFormat="1" applyFont="1" applyFill="1" applyBorder="1" applyAlignment="1">
      <alignment horizontal="center"/>
    </xf>
    <xf numFmtId="0" fontId="37" fillId="4" borderId="34" xfId="0" applyFont="1" applyFill="1" applyBorder="1" applyAlignment="1">
      <alignment/>
    </xf>
    <xf numFmtId="0" fontId="37" fillId="4" borderId="35" xfId="0" applyFont="1" applyFill="1" applyBorder="1" applyAlignment="1">
      <alignment/>
    </xf>
    <xf numFmtId="0" fontId="42" fillId="7" borderId="53" xfId="0" applyFont="1" applyFill="1" applyBorder="1" applyAlignment="1">
      <alignment horizontal="center"/>
    </xf>
    <xf numFmtId="0" fontId="42" fillId="7" borderId="54" xfId="0" applyFont="1" applyFill="1" applyBorder="1" applyAlignment="1">
      <alignment horizontal="center"/>
    </xf>
    <xf numFmtId="0" fontId="38" fillId="7" borderId="53" xfId="0" applyFont="1" applyFill="1" applyBorder="1" applyAlignment="1">
      <alignment/>
    </xf>
    <xf numFmtId="0" fontId="42" fillId="7" borderId="27" xfId="0" applyFont="1" applyFill="1" applyBorder="1" applyAlignment="1">
      <alignment/>
    </xf>
    <xf numFmtId="0" fontId="42" fillId="7" borderId="28" xfId="0" applyFont="1" applyFill="1" applyBorder="1" applyAlignment="1">
      <alignment/>
    </xf>
    <xf numFmtId="0" fontId="42" fillId="7" borderId="55" xfId="0" applyFont="1" applyFill="1" applyBorder="1" applyAlignment="1">
      <alignment/>
    </xf>
    <xf numFmtId="0" fontId="42" fillId="7" borderId="56" xfId="0" applyFont="1" applyFill="1" applyBorder="1" applyAlignment="1">
      <alignment/>
    </xf>
    <xf numFmtId="0" fontId="42" fillId="7" borderId="54" xfId="0" applyFont="1" applyFill="1" applyBorder="1" applyAlignment="1">
      <alignment/>
    </xf>
    <xf numFmtId="0" fontId="42" fillId="7" borderId="53" xfId="0" applyFont="1" applyFill="1" applyBorder="1" applyAlignment="1">
      <alignment/>
    </xf>
    <xf numFmtId="0" fontId="42" fillId="7" borderId="57" xfId="0" applyFont="1" applyFill="1" applyBorder="1" applyAlignment="1">
      <alignment horizontal="center"/>
    </xf>
    <xf numFmtId="0" fontId="42" fillId="7" borderId="58" xfId="0" applyFont="1" applyFill="1" applyBorder="1" applyAlignment="1">
      <alignment horizontal="center"/>
    </xf>
    <xf numFmtId="0" fontId="38" fillId="7" borderId="57" xfId="0" applyFont="1" applyFill="1" applyBorder="1" applyAlignment="1">
      <alignment/>
    </xf>
    <xf numFmtId="0" fontId="42" fillId="7" borderId="57" xfId="0" applyFont="1" applyFill="1" applyBorder="1" applyAlignment="1">
      <alignment/>
    </xf>
    <xf numFmtId="0" fontId="42" fillId="7" borderId="59" xfId="0" applyFont="1" applyFill="1" applyBorder="1" applyAlignment="1">
      <alignment/>
    </xf>
    <xf numFmtId="0" fontId="42" fillId="7" borderId="60" xfId="0" applyFont="1" applyFill="1" applyBorder="1" applyAlignment="1">
      <alignment/>
    </xf>
    <xf numFmtId="0" fontId="42" fillId="7" borderId="25" xfId="0" applyFont="1" applyFill="1" applyBorder="1" applyAlignment="1">
      <alignment horizontal="center"/>
    </xf>
    <xf numFmtId="0" fontId="42" fillId="7" borderId="61" xfId="0" applyFont="1" applyFill="1" applyBorder="1" applyAlignment="1">
      <alignment horizontal="center"/>
    </xf>
    <xf numFmtId="0" fontId="42" fillId="7" borderId="25" xfId="0" applyFont="1" applyFill="1" applyBorder="1" applyAlignment="1">
      <alignment/>
    </xf>
    <xf numFmtId="0" fontId="42" fillId="7" borderId="26" xfId="0" applyFont="1" applyFill="1" applyBorder="1" applyAlignment="1">
      <alignment horizontal="center"/>
    </xf>
    <xf numFmtId="0" fontId="37" fillId="4" borderId="10" xfId="0" applyFont="1" applyFill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37" fillId="0" borderId="10" xfId="0" applyFont="1" applyFill="1" applyBorder="1" applyAlignment="1">
      <alignment/>
    </xf>
    <xf numFmtId="172" fontId="37" fillId="4" borderId="10" xfId="0" applyNumberFormat="1" applyFont="1" applyFill="1" applyBorder="1" applyAlignment="1">
      <alignment/>
    </xf>
    <xf numFmtId="0" fontId="37" fillId="4" borderId="10" xfId="0" applyFont="1" applyFill="1" applyBorder="1" applyAlignment="1">
      <alignment horizontal="center"/>
    </xf>
    <xf numFmtId="172" fontId="37" fillId="4" borderId="10" xfId="0" applyNumberFormat="1" applyFont="1" applyFill="1" applyBorder="1" applyAlignment="1">
      <alignment horizontal="center"/>
    </xf>
    <xf numFmtId="0" fontId="42" fillId="27" borderId="26" xfId="0" applyFont="1" applyFill="1" applyBorder="1" applyAlignment="1">
      <alignment horizontal="center"/>
    </xf>
    <xf numFmtId="0" fontId="42" fillId="27" borderId="28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37" fillId="4" borderId="10" xfId="0" applyFont="1" applyFill="1" applyBorder="1" applyAlignment="1">
      <alignment horizontal="left"/>
    </xf>
    <xf numFmtId="1" fontId="37" fillId="4" borderId="10" xfId="0" applyNumberFormat="1" applyFont="1" applyFill="1" applyBorder="1" applyAlignment="1">
      <alignment horizontal="center"/>
    </xf>
    <xf numFmtId="0" fontId="42" fillId="0" borderId="31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35" xfId="0" applyFont="1" applyBorder="1" applyAlignment="1">
      <alignment/>
    </xf>
    <xf numFmtId="0" fontId="37" fillId="0" borderId="0" xfId="0" applyFont="1" applyBorder="1" applyAlignment="1">
      <alignment/>
    </xf>
    <xf numFmtId="0" fontId="49" fillId="24" borderId="0" xfId="0" applyFont="1" applyFill="1" applyAlignment="1">
      <alignment/>
    </xf>
    <xf numFmtId="0" fontId="50" fillId="24" borderId="0" xfId="0" applyFont="1" applyFill="1" applyAlignment="1">
      <alignment/>
    </xf>
    <xf numFmtId="0" fontId="81" fillId="24" borderId="0" xfId="0" applyFont="1" applyFill="1" applyAlignment="1">
      <alignment/>
    </xf>
    <xf numFmtId="0" fontId="82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83" fillId="24" borderId="0" xfId="0" applyFont="1" applyFill="1" applyAlignment="1">
      <alignment/>
    </xf>
    <xf numFmtId="0" fontId="42" fillId="0" borderId="11" xfId="0" applyFont="1" applyBorder="1" applyAlignment="1">
      <alignment horizontal="center"/>
    </xf>
    <xf numFmtId="0" fontId="42" fillId="0" borderId="50" xfId="0" applyFont="1" applyBorder="1" applyAlignment="1">
      <alignment horizontal="right"/>
    </xf>
    <xf numFmtId="0" fontId="42" fillId="0" borderId="34" xfId="0" applyFont="1" applyBorder="1" applyAlignment="1">
      <alignment horizontal="center"/>
    </xf>
    <xf numFmtId="0" fontId="42" fillId="0" borderId="34" xfId="0" applyFont="1" applyBorder="1" applyAlignment="1">
      <alignment horizontal="left"/>
    </xf>
    <xf numFmtId="0" fontId="42" fillId="0" borderId="35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34" xfId="0" applyFont="1" applyBorder="1" applyAlignment="1">
      <alignment/>
    </xf>
    <xf numFmtId="0" fontId="42" fillId="0" borderId="62" xfId="0" applyFont="1" applyBorder="1" applyAlignment="1">
      <alignment/>
    </xf>
    <xf numFmtId="0" fontId="42" fillId="0" borderId="6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41" xfId="0" applyFont="1" applyBorder="1" applyAlignment="1">
      <alignment/>
    </xf>
    <xf numFmtId="0" fontId="42" fillId="7" borderId="13" xfId="0" applyFont="1" applyFill="1" applyBorder="1" applyAlignment="1">
      <alignment/>
    </xf>
    <xf numFmtId="0" fontId="42" fillId="7" borderId="13" xfId="0" applyFont="1" applyFill="1" applyBorder="1" applyAlignment="1">
      <alignment horizontal="center"/>
    </xf>
    <xf numFmtId="0" fontId="42" fillId="7" borderId="12" xfId="0" applyFont="1" applyFill="1" applyBorder="1" applyAlignment="1">
      <alignment/>
    </xf>
    <xf numFmtId="0" fontId="42" fillId="7" borderId="20" xfId="0" applyFont="1" applyFill="1" applyBorder="1" applyAlignment="1">
      <alignment horizontal="center"/>
    </xf>
    <xf numFmtId="0" fontId="42" fillId="7" borderId="15" xfId="0" applyFont="1" applyFill="1" applyBorder="1" applyAlignment="1">
      <alignment/>
    </xf>
    <xf numFmtId="0" fontId="42" fillId="7" borderId="17" xfId="0" applyFont="1" applyFill="1" applyBorder="1" applyAlignment="1">
      <alignment/>
    </xf>
    <xf numFmtId="0" fontId="42" fillId="7" borderId="16" xfId="0" applyFont="1" applyFill="1" applyBorder="1" applyAlignment="1">
      <alignment/>
    </xf>
    <xf numFmtId="0" fontId="42" fillId="7" borderId="14" xfId="0" applyFont="1" applyFill="1" applyBorder="1" applyAlignment="1">
      <alignment/>
    </xf>
    <xf numFmtId="0" fontId="42" fillId="7" borderId="14" xfId="0" applyFont="1" applyFill="1" applyBorder="1" applyAlignment="1">
      <alignment horizontal="center"/>
    </xf>
    <xf numFmtId="0" fontId="42" fillId="7" borderId="0" xfId="0" applyFont="1" applyFill="1" applyBorder="1" applyAlignment="1">
      <alignment horizontal="center"/>
    </xf>
    <xf numFmtId="0" fontId="42" fillId="7" borderId="31" xfId="0" applyFont="1" applyFill="1" applyBorder="1" applyAlignment="1">
      <alignment horizontal="center"/>
    </xf>
    <xf numFmtId="0" fontId="42" fillId="7" borderId="14" xfId="0" applyFont="1" applyFill="1" applyBorder="1" applyAlignment="1">
      <alignment/>
    </xf>
    <xf numFmtId="0" fontId="42" fillId="7" borderId="0" xfId="0" applyFont="1" applyFill="1" applyBorder="1" applyAlignment="1">
      <alignment/>
    </xf>
    <xf numFmtId="0" fontId="42" fillId="7" borderId="11" xfId="0" applyFont="1" applyFill="1" applyBorder="1" applyAlignment="1">
      <alignment/>
    </xf>
    <xf numFmtId="0" fontId="42" fillId="7" borderId="11" xfId="0" applyFont="1" applyFill="1" applyBorder="1" applyAlignment="1">
      <alignment horizontal="center"/>
    </xf>
    <xf numFmtId="0" fontId="42" fillId="7" borderId="18" xfId="0" applyFont="1" applyFill="1" applyBorder="1" applyAlignment="1">
      <alignment/>
    </xf>
    <xf numFmtId="0" fontId="42" fillId="7" borderId="32" xfId="0" applyFont="1" applyFill="1" applyBorder="1" applyAlignment="1">
      <alignment/>
    </xf>
    <xf numFmtId="0" fontId="42" fillId="7" borderId="10" xfId="0" applyFont="1" applyFill="1" applyBorder="1" applyAlignment="1">
      <alignment horizontal="center"/>
    </xf>
    <xf numFmtId="0" fontId="42" fillId="10" borderId="34" xfId="0" applyFont="1" applyFill="1" applyBorder="1" applyAlignment="1">
      <alignment/>
    </xf>
    <xf numFmtId="172" fontId="37" fillId="10" borderId="34" xfId="0" applyNumberFormat="1" applyFont="1" applyFill="1" applyBorder="1" applyAlignment="1">
      <alignment horizontal="center"/>
    </xf>
    <xf numFmtId="0" fontId="42" fillId="10" borderId="35" xfId="0" applyFont="1" applyFill="1" applyBorder="1" applyAlignment="1">
      <alignment/>
    </xf>
    <xf numFmtId="0" fontId="0" fillId="7" borderId="36" xfId="0" applyFill="1" applyBorder="1" applyAlignment="1">
      <alignment/>
    </xf>
    <xf numFmtId="0" fontId="0" fillId="7" borderId="64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33" xfId="0" applyFill="1" applyBorder="1" applyAlignment="1">
      <alignment/>
    </xf>
    <xf numFmtId="0" fontId="8" fillId="7" borderId="52" xfId="0" applyFont="1" applyFill="1" applyBorder="1" applyAlignment="1">
      <alignment horizontal="center"/>
    </xf>
    <xf numFmtId="0" fontId="15" fillId="7" borderId="39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51" xfId="0" applyFill="1" applyBorder="1" applyAlignment="1">
      <alignment/>
    </xf>
    <xf numFmtId="0" fontId="0" fillId="7" borderId="52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65" xfId="0" applyFill="1" applyBorder="1" applyAlignment="1">
      <alignment/>
    </xf>
    <xf numFmtId="0" fontId="0" fillId="7" borderId="66" xfId="0" applyFill="1" applyBorder="1" applyAlignment="1">
      <alignment/>
    </xf>
    <xf numFmtId="0" fontId="0" fillId="7" borderId="65" xfId="0" applyFill="1" applyBorder="1" applyAlignment="1">
      <alignment horizontal="center"/>
    </xf>
    <xf numFmtId="0" fontId="0" fillId="7" borderId="67" xfId="0" applyFill="1" applyBorder="1" applyAlignment="1">
      <alignment horizontal="center"/>
    </xf>
    <xf numFmtId="0" fontId="0" fillId="7" borderId="68" xfId="0" applyFill="1" applyBorder="1" applyAlignment="1">
      <alignment/>
    </xf>
    <xf numFmtId="0" fontId="0" fillId="7" borderId="51" xfId="0" applyFill="1" applyBorder="1" applyAlignment="1">
      <alignment/>
    </xf>
    <xf numFmtId="0" fontId="33" fillId="7" borderId="65" xfId="0" applyFont="1" applyFill="1" applyBorder="1" applyAlignment="1">
      <alignment/>
    </xf>
    <xf numFmtId="0" fontId="33" fillId="7" borderId="67" xfId="0" applyFont="1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67" xfId="0" applyFill="1" applyBorder="1" applyAlignment="1">
      <alignment/>
    </xf>
    <xf numFmtId="0" fontId="0" fillId="7" borderId="69" xfId="0" applyFill="1" applyBorder="1" applyAlignment="1">
      <alignment/>
    </xf>
    <xf numFmtId="0" fontId="0" fillId="7" borderId="69" xfId="0" applyFill="1" applyBorder="1" applyAlignment="1">
      <alignment horizontal="center"/>
    </xf>
    <xf numFmtId="0" fontId="3" fillId="7" borderId="50" xfId="0" applyFont="1" applyFill="1" applyBorder="1" applyAlignment="1">
      <alignment horizontal="center" vertical="center" wrapText="1"/>
    </xf>
    <xf numFmtId="0" fontId="53" fillId="7" borderId="34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62" xfId="0" applyFont="1" applyFill="1" applyBorder="1" applyAlignment="1">
      <alignment horizontal="center" vertical="center" wrapText="1"/>
    </xf>
    <xf numFmtId="0" fontId="3" fillId="7" borderId="70" xfId="0" applyFont="1" applyFill="1" applyBorder="1" applyAlignment="1">
      <alignment horizontal="center" vertical="center" wrapText="1"/>
    </xf>
    <xf numFmtId="0" fontId="3" fillId="7" borderId="63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/>
    </xf>
    <xf numFmtId="0" fontId="54" fillId="7" borderId="62" xfId="0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0" fontId="34" fillId="10" borderId="10" xfId="0" applyFont="1" applyFill="1" applyBorder="1" applyAlignment="1">
      <alignment horizontal="center" wrapText="1"/>
    </xf>
    <xf numFmtId="0" fontId="35" fillId="10" borderId="10" xfId="0" applyFont="1" applyFill="1" applyBorder="1" applyAlignment="1">
      <alignment horizontal="center" wrapText="1"/>
    </xf>
    <xf numFmtId="49" fontId="35" fillId="10" borderId="10" xfId="0" applyNumberFormat="1" applyFont="1" applyFill="1" applyBorder="1" applyAlignment="1">
      <alignment horizontal="center" wrapText="1"/>
    </xf>
    <xf numFmtId="172" fontId="10" fillId="10" borderId="10" xfId="0" applyNumberFormat="1" applyFont="1" applyFill="1" applyBorder="1" applyAlignment="1">
      <alignment horizontal="center" wrapText="1"/>
    </xf>
    <xf numFmtId="0" fontId="86" fillId="29" borderId="72" xfId="0" applyFont="1" applyFill="1" applyBorder="1" applyAlignment="1">
      <alignment/>
    </xf>
    <xf numFmtId="172" fontId="9" fillId="29" borderId="72" xfId="0" applyNumberFormat="1" applyFont="1" applyFill="1" applyBorder="1" applyAlignment="1">
      <alignment/>
    </xf>
    <xf numFmtId="0" fontId="9" fillId="29" borderId="72" xfId="0" applyFont="1" applyFill="1" applyBorder="1" applyAlignment="1">
      <alignment/>
    </xf>
    <xf numFmtId="0" fontId="90" fillId="29" borderId="72" xfId="0" applyFont="1" applyFill="1" applyBorder="1" applyAlignment="1">
      <alignment/>
    </xf>
    <xf numFmtId="0" fontId="91" fillId="29" borderId="72" xfId="0" applyFont="1" applyFill="1" applyBorder="1" applyAlignment="1">
      <alignment/>
    </xf>
    <xf numFmtId="172" fontId="90" fillId="29" borderId="72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9" fillId="7" borderId="55" xfId="0" applyFont="1" applyFill="1" applyBorder="1" applyAlignment="1">
      <alignment/>
    </xf>
    <xf numFmtId="0" fontId="9" fillId="7" borderId="53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9" fillId="7" borderId="53" xfId="0" applyFont="1" applyFill="1" applyBorder="1" applyAlignment="1">
      <alignment/>
    </xf>
    <xf numFmtId="0" fontId="9" fillId="7" borderId="59" xfId="0" applyFont="1" applyFill="1" applyBorder="1" applyAlignment="1">
      <alignment/>
    </xf>
    <xf numFmtId="0" fontId="9" fillId="7" borderId="57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59" xfId="0" applyFont="1" applyFill="1" applyBorder="1" applyAlignment="1">
      <alignment horizontal="center"/>
    </xf>
    <xf numFmtId="0" fontId="9" fillId="7" borderId="57" xfId="0" applyFont="1" applyFill="1" applyBorder="1" applyAlignment="1">
      <alignment/>
    </xf>
    <xf numFmtId="0" fontId="9" fillId="7" borderId="25" xfId="0" applyFont="1" applyFill="1" applyBorder="1" applyAlignment="1">
      <alignment/>
    </xf>
    <xf numFmtId="0" fontId="9" fillId="7" borderId="73" xfId="0" applyFont="1" applyFill="1" applyBorder="1" applyAlignment="1">
      <alignment/>
    </xf>
    <xf numFmtId="0" fontId="9" fillId="7" borderId="25" xfId="0" applyFont="1" applyFill="1" applyBorder="1" applyAlignment="1">
      <alignment horizontal="center"/>
    </xf>
    <xf numFmtId="0" fontId="9" fillId="7" borderId="74" xfId="0" applyFont="1" applyFill="1" applyBorder="1" applyAlignment="1">
      <alignment horizontal="center"/>
    </xf>
    <xf numFmtId="0" fontId="9" fillId="7" borderId="73" xfId="0" applyFont="1" applyFill="1" applyBorder="1" applyAlignment="1">
      <alignment horizontal="center"/>
    </xf>
    <xf numFmtId="0" fontId="9" fillId="7" borderId="74" xfId="0" applyFont="1" applyFill="1" applyBorder="1" applyAlignment="1">
      <alignment/>
    </xf>
    <xf numFmtId="0" fontId="9" fillId="7" borderId="26" xfId="0" applyFont="1" applyFill="1" applyBorder="1" applyAlignment="1">
      <alignment/>
    </xf>
    <xf numFmtId="0" fontId="9" fillId="7" borderId="72" xfId="0" applyFont="1" applyFill="1" applyBorder="1" applyAlignment="1">
      <alignment/>
    </xf>
    <xf numFmtId="0" fontId="92" fillId="24" borderId="0" xfId="0" applyFont="1" applyFill="1" applyAlignment="1">
      <alignment/>
    </xf>
    <xf numFmtId="0" fontId="40" fillId="24" borderId="0" xfId="0" applyFont="1" applyFill="1" applyAlignment="1">
      <alignment/>
    </xf>
    <xf numFmtId="0" fontId="92" fillId="7" borderId="10" xfId="0" applyFont="1" applyFill="1" applyBorder="1" applyAlignment="1">
      <alignment/>
    </xf>
    <xf numFmtId="0" fontId="40" fillId="7" borderId="10" xfId="0" applyFont="1" applyFill="1" applyBorder="1" applyAlignment="1">
      <alignment/>
    </xf>
    <xf numFmtId="0" fontId="40" fillId="7" borderId="10" xfId="0" applyFont="1" applyFill="1" applyBorder="1" applyAlignment="1">
      <alignment wrapText="1"/>
    </xf>
    <xf numFmtId="0" fontId="93" fillId="10" borderId="0" xfId="0" applyFont="1" applyFill="1" applyAlignment="1">
      <alignment/>
    </xf>
    <xf numFmtId="0" fontId="90" fillId="10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21" borderId="10" xfId="0" applyFill="1" applyBorder="1" applyAlignment="1">
      <alignment/>
    </xf>
    <xf numFmtId="0" fontId="79" fillId="0" borderId="0" xfId="0" applyFont="1" applyAlignment="1">
      <alignment/>
    </xf>
    <xf numFmtId="0" fontId="0" fillId="26" borderId="10" xfId="0" applyFill="1" applyBorder="1" applyAlignment="1">
      <alignment/>
    </xf>
    <xf numFmtId="0" fontId="0" fillId="10" borderId="0" xfId="0" applyFill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7" borderId="11" xfId="0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top" wrapText="1"/>
    </xf>
    <xf numFmtId="173" fontId="42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173" fontId="37" fillId="0" borderId="10" xfId="0" applyNumberFormat="1" applyFont="1" applyFill="1" applyBorder="1" applyAlignment="1">
      <alignment horizontal="center" vertical="top" wrapText="1"/>
    </xf>
    <xf numFmtId="0" fontId="42" fillId="24" borderId="0" xfId="0" applyFont="1" applyFill="1" applyAlignment="1">
      <alignment horizontal="center" vertical="top" wrapText="1"/>
    </xf>
    <xf numFmtId="49" fontId="37" fillId="24" borderId="0" xfId="0" applyNumberFormat="1" applyFont="1" applyFill="1" applyAlignment="1">
      <alignment horizontal="center" vertical="top" wrapText="1"/>
    </xf>
    <xf numFmtId="172" fontId="37" fillId="24" borderId="0" xfId="0" applyNumberFormat="1" applyFont="1" applyFill="1" applyAlignment="1">
      <alignment horizontal="center" vertical="top" wrapText="1"/>
    </xf>
    <xf numFmtId="0" fontId="37" fillId="24" borderId="0" xfId="0" applyFont="1" applyFill="1" applyAlignment="1">
      <alignment horizontal="center" vertical="top" wrapText="1"/>
    </xf>
    <xf numFmtId="172" fontId="0" fillId="24" borderId="0" xfId="0" applyNumberFormat="1" applyFill="1" applyAlignment="1">
      <alignment horizontal="center"/>
    </xf>
    <xf numFmtId="172" fontId="42" fillId="24" borderId="0" xfId="0" applyNumberFormat="1" applyFont="1" applyFill="1" applyAlignment="1">
      <alignment horizontal="center" vertical="top" wrapText="1"/>
    </xf>
    <xf numFmtId="173" fontId="0" fillId="24" borderId="0" xfId="0" applyNumberFormat="1" applyFill="1" applyAlignment="1">
      <alignment horizontal="center"/>
    </xf>
    <xf numFmtId="172" fontId="42" fillId="7" borderId="10" xfId="0" applyNumberFormat="1" applyFont="1" applyFill="1" applyBorder="1" applyAlignment="1">
      <alignment horizontal="center" wrapText="1"/>
    </xf>
    <xf numFmtId="0" fontId="37" fillId="7" borderId="10" xfId="0" applyNumberFormat="1" applyFont="1" applyFill="1" applyBorder="1" applyAlignment="1">
      <alignment horizontal="center" wrapText="1"/>
    </xf>
    <xf numFmtId="49" fontId="37" fillId="7" borderId="10" xfId="0" applyNumberFormat="1" applyFont="1" applyFill="1" applyBorder="1" applyAlignment="1">
      <alignment horizontal="center" wrapText="1"/>
    </xf>
    <xf numFmtId="1" fontId="37" fillId="7" borderId="10" xfId="0" applyNumberFormat="1" applyFont="1" applyFill="1" applyBorder="1" applyAlignment="1">
      <alignment horizontal="center" wrapText="1"/>
    </xf>
    <xf numFmtId="172" fontId="95" fillId="10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1" fontId="37" fillId="0" borderId="10" xfId="0" applyNumberFormat="1" applyFont="1" applyBorder="1" applyAlignment="1">
      <alignment horizontal="center" vertical="top" wrapText="1"/>
    </xf>
    <xf numFmtId="1" fontId="42" fillId="24" borderId="0" xfId="0" applyNumberFormat="1" applyFont="1" applyFill="1" applyAlignment="1">
      <alignment horizontal="center" vertical="top" wrapText="1"/>
    </xf>
    <xf numFmtId="1" fontId="37" fillId="7" borderId="10" xfId="0" applyNumberFormat="1" applyFont="1" applyFill="1" applyBorder="1" applyAlignment="1">
      <alignment horizontal="center" vertical="center" wrapText="1"/>
    </xf>
    <xf numFmtId="0" fontId="81" fillId="10" borderId="10" xfId="0" applyNumberFormat="1" applyFont="1" applyFill="1" applyBorder="1" applyAlignment="1">
      <alignment horizontal="center" wrapText="1"/>
    </xf>
    <xf numFmtId="0" fontId="37" fillId="21" borderId="10" xfId="0" applyFont="1" applyFill="1" applyBorder="1" applyAlignment="1">
      <alignment horizontal="center" vertical="top" wrapText="1"/>
    </xf>
    <xf numFmtId="172" fontId="37" fillId="21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172" fontId="47" fillId="0" borderId="10" xfId="0" applyNumberFormat="1" applyFont="1" applyBorder="1" applyAlignment="1">
      <alignment/>
    </xf>
    <xf numFmtId="17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24" borderId="0" xfId="0" applyFont="1" applyFill="1" applyAlignment="1">
      <alignment/>
    </xf>
    <xf numFmtId="0" fontId="0" fillId="7" borderId="10" xfId="0" applyFill="1" applyBorder="1" applyAlignment="1">
      <alignment horizontal="center"/>
    </xf>
    <xf numFmtId="0" fontId="23" fillId="10" borderId="10" xfId="0" applyFont="1" applyFill="1" applyBorder="1" applyAlignment="1">
      <alignment/>
    </xf>
    <xf numFmtId="0" fontId="47" fillId="10" borderId="10" xfId="0" applyFont="1" applyFill="1" applyBorder="1" applyAlignment="1">
      <alignment/>
    </xf>
    <xf numFmtId="0" fontId="48" fillId="10" borderId="10" xfId="0" applyFont="1" applyFill="1" applyBorder="1" applyAlignment="1">
      <alignment/>
    </xf>
    <xf numFmtId="0" fontId="23" fillId="26" borderId="0" xfId="0" applyFont="1" applyFill="1" applyAlignment="1">
      <alignment/>
    </xf>
    <xf numFmtId="0" fontId="0" fillId="26" borderId="0" xfId="0" applyFill="1" applyBorder="1" applyAlignment="1">
      <alignment/>
    </xf>
    <xf numFmtId="0" fontId="1" fillId="24" borderId="0" xfId="0" applyFont="1" applyFill="1" applyAlignment="1">
      <alignment horizontal="center"/>
    </xf>
    <xf numFmtId="0" fontId="58" fillId="24" borderId="0" xfId="0" applyFont="1" applyFill="1" applyAlignment="1">
      <alignment/>
    </xf>
    <xf numFmtId="0" fontId="30" fillId="26" borderId="15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1" fillId="26" borderId="11" xfId="0" applyFont="1" applyFill="1" applyBorder="1" applyAlignment="1" applyProtection="1">
      <alignment horizontal="center" vertical="top" wrapText="1"/>
      <protection locked="0"/>
    </xf>
    <xf numFmtId="0" fontId="30" fillId="24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172" fontId="32" fillId="0" borderId="1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55" fillId="27" borderId="10" xfId="0" applyFont="1" applyFill="1" applyBorder="1" applyAlignment="1">
      <alignment horizontal="center" vertical="top" wrapText="1"/>
    </xf>
    <xf numFmtId="49" fontId="55" fillId="27" borderId="10" xfId="0" applyNumberFormat="1" applyFont="1" applyFill="1" applyBorder="1" applyAlignment="1">
      <alignment horizontal="center" vertical="top" wrapText="1"/>
    </xf>
    <xf numFmtId="0" fontId="55" fillId="27" borderId="13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61" fillId="27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/>
    </xf>
    <xf numFmtId="0" fontId="61" fillId="27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55" fillId="27" borderId="10" xfId="0" applyNumberFormat="1" applyFont="1" applyFill="1" applyBorder="1" applyAlignment="1">
      <alignment horizontal="center" vertical="top" wrapText="1"/>
    </xf>
    <xf numFmtId="0" fontId="55" fillId="27" borderId="15" xfId="0" applyFont="1" applyFill="1" applyBorder="1" applyAlignment="1">
      <alignment horizontal="center" vertical="top" wrapText="1"/>
    </xf>
    <xf numFmtId="0" fontId="17" fillId="27" borderId="10" xfId="0" applyFont="1" applyFill="1" applyBorder="1" applyAlignment="1">
      <alignment/>
    </xf>
    <xf numFmtId="0" fontId="70" fillId="27" borderId="15" xfId="0" applyFont="1" applyFill="1" applyBorder="1" applyAlignment="1">
      <alignment horizontal="center" vertical="top" wrapText="1"/>
    </xf>
    <xf numFmtId="0" fontId="71" fillId="27" borderId="10" xfId="0" applyFont="1" applyFill="1" applyBorder="1" applyAlignment="1">
      <alignment/>
    </xf>
    <xf numFmtId="0" fontId="70" fillId="27" borderId="10" xfId="0" applyFont="1" applyFill="1" applyBorder="1" applyAlignment="1">
      <alignment horizontal="center" vertical="top" wrapText="1"/>
    </xf>
    <xf numFmtId="0" fontId="69" fillId="27" borderId="10" xfId="0" applyFont="1" applyFill="1" applyBorder="1" applyAlignment="1">
      <alignment horizontal="center" vertical="top" wrapText="1"/>
    </xf>
    <xf numFmtId="0" fontId="55" fillId="27" borderId="10" xfId="0" applyFont="1" applyFill="1" applyBorder="1" applyAlignment="1">
      <alignment/>
    </xf>
    <xf numFmtId="0" fontId="69" fillId="27" borderId="10" xfId="0" applyFont="1" applyFill="1" applyBorder="1" applyAlignment="1">
      <alignment horizontal="center" vertical="center" wrapText="1"/>
    </xf>
    <xf numFmtId="0" fontId="55" fillId="27" borderId="10" xfId="0" applyFont="1" applyFill="1" applyBorder="1" applyAlignment="1">
      <alignment horizontal="center" vertical="center" wrapText="1"/>
    </xf>
    <xf numFmtId="0" fontId="55" fillId="27" borderId="15" xfId="0" applyFont="1" applyFill="1" applyBorder="1" applyAlignment="1">
      <alignment horizontal="center" vertical="center" wrapText="1"/>
    </xf>
    <xf numFmtId="0" fontId="55" fillId="27" borderId="10" xfId="0" applyFont="1" applyFill="1" applyBorder="1" applyAlignment="1">
      <alignment vertical="center"/>
    </xf>
    <xf numFmtId="0" fontId="55" fillId="27" borderId="10" xfId="0" applyFont="1" applyFill="1" applyBorder="1" applyAlignment="1">
      <alignment horizontal="left" vertical="center"/>
    </xf>
    <xf numFmtId="0" fontId="69" fillId="27" borderId="10" xfId="0" applyFont="1" applyFill="1" applyBorder="1" applyAlignment="1">
      <alignment horizontal="center" vertical="top" wrapText="1"/>
    </xf>
    <xf numFmtId="0" fontId="72" fillId="27" borderId="10" xfId="0" applyFont="1" applyFill="1" applyBorder="1" applyAlignment="1">
      <alignment horizontal="center" vertical="top" wrapText="1"/>
    </xf>
    <xf numFmtId="0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78" fillId="0" borderId="11" xfId="0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49" fontId="99" fillId="0" borderId="10" xfId="0" applyNumberFormat="1" applyFont="1" applyFill="1" applyBorder="1" applyAlignment="1">
      <alignment horizontal="center" vertical="center" wrapText="1"/>
    </xf>
    <xf numFmtId="2" fontId="78" fillId="0" borderId="11" xfId="0" applyNumberFormat="1" applyFont="1" applyFill="1" applyBorder="1" applyAlignment="1">
      <alignment horizontal="center" vertical="center"/>
    </xf>
    <xf numFmtId="2" fontId="78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172" fontId="78" fillId="0" borderId="10" xfId="0" applyNumberFormat="1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172" fontId="99" fillId="0" borderId="10" xfId="0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2" fontId="100" fillId="0" borderId="10" xfId="0" applyNumberFormat="1" applyFont="1" applyFill="1" applyBorder="1" applyAlignment="1">
      <alignment horizontal="center" vertical="center"/>
    </xf>
    <xf numFmtId="2" fontId="100" fillId="0" borderId="11" xfId="0" applyNumberFormat="1" applyFont="1" applyFill="1" applyBorder="1" applyAlignment="1">
      <alignment horizontal="center" vertical="center"/>
    </xf>
    <xf numFmtId="172" fontId="78" fillId="0" borderId="11" xfId="0" applyNumberFormat="1" applyFont="1" applyFill="1" applyBorder="1" applyAlignment="1">
      <alignment horizontal="center" vertical="center"/>
    </xf>
    <xf numFmtId="2" fontId="101" fillId="0" borderId="11" xfId="0" applyNumberFormat="1" applyFont="1" applyBorder="1" applyAlignment="1">
      <alignment/>
    </xf>
    <xf numFmtId="2" fontId="101" fillId="0" borderId="10" xfId="0" applyNumberFormat="1" applyFont="1" applyBorder="1" applyAlignment="1">
      <alignment/>
    </xf>
    <xf numFmtId="2" fontId="78" fillId="0" borderId="14" xfId="0" applyNumberFormat="1" applyFont="1" applyFill="1" applyBorder="1" applyAlignment="1">
      <alignment horizontal="center" vertical="center"/>
    </xf>
    <xf numFmtId="2" fontId="101" fillId="0" borderId="13" xfId="0" applyNumberFormat="1" applyFont="1" applyBorder="1" applyAlignment="1">
      <alignment/>
    </xf>
    <xf numFmtId="0" fontId="102" fillId="0" borderId="10" xfId="0" applyFont="1" applyBorder="1" applyAlignment="1">
      <alignment horizontal="center" vertical="center" wrapText="1"/>
    </xf>
    <xf numFmtId="172" fontId="100" fillId="0" borderId="10" xfId="0" applyNumberFormat="1" applyFont="1" applyFill="1" applyBorder="1" applyAlignment="1">
      <alignment horizontal="center" vertical="center"/>
    </xf>
    <xf numFmtId="49" fontId="100" fillId="0" borderId="11" xfId="0" applyNumberFormat="1" applyFont="1" applyFill="1" applyBorder="1" applyAlignment="1">
      <alignment horizontal="center" vertical="center"/>
    </xf>
    <xf numFmtId="2" fontId="100" fillId="0" borderId="10" xfId="0" applyNumberFormat="1" applyFont="1" applyBorder="1" applyAlignment="1">
      <alignment horizontal="center" vertical="center"/>
    </xf>
    <xf numFmtId="2" fontId="100" fillId="0" borderId="15" xfId="0" applyNumberFormat="1" applyFont="1" applyBorder="1" applyAlignment="1">
      <alignment horizontal="center" vertical="center"/>
    </xf>
    <xf numFmtId="2" fontId="100" fillId="0" borderId="11" xfId="0" applyNumberFormat="1" applyFont="1" applyBorder="1" applyAlignment="1">
      <alignment horizontal="center" vertical="center"/>
    </xf>
    <xf numFmtId="2" fontId="100" fillId="0" borderId="29" xfId="0" applyNumberFormat="1" applyFont="1" applyBorder="1" applyAlignment="1">
      <alignment horizontal="center" vertical="center"/>
    </xf>
    <xf numFmtId="49" fontId="100" fillId="0" borderId="10" xfId="0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/>
    </xf>
    <xf numFmtId="2" fontId="100" fillId="0" borderId="13" xfId="0" applyNumberFormat="1" applyFont="1" applyFill="1" applyBorder="1" applyAlignment="1">
      <alignment horizontal="center" vertical="center"/>
    </xf>
    <xf numFmtId="0" fontId="103" fillId="0" borderId="11" xfId="0" applyFont="1" applyBorder="1" applyAlignment="1">
      <alignment/>
    </xf>
    <xf numFmtId="0" fontId="103" fillId="0" borderId="10" xfId="0" applyFont="1" applyBorder="1" applyAlignment="1">
      <alignment/>
    </xf>
    <xf numFmtId="0" fontId="99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49" fontId="99" fillId="0" borderId="11" xfId="0" applyNumberFormat="1" applyFont="1" applyFill="1" applyBorder="1" applyAlignment="1">
      <alignment horizontal="center" vertical="center" wrapText="1"/>
    </xf>
    <xf numFmtId="2" fontId="99" fillId="0" borderId="11" xfId="0" applyNumberFormat="1" applyFont="1" applyFill="1" applyBorder="1" applyAlignment="1">
      <alignment horizontal="center" vertical="center"/>
    </xf>
    <xf numFmtId="2" fontId="99" fillId="0" borderId="10" xfId="0" applyNumberFormat="1" applyFont="1" applyFill="1" applyBorder="1" applyAlignment="1">
      <alignment horizontal="center" vertical="center"/>
    </xf>
    <xf numFmtId="2" fontId="78" fillId="0" borderId="10" xfId="60" applyNumberFormat="1" applyFont="1" applyFill="1" applyBorder="1" applyAlignment="1">
      <alignment horizontal="center" vertical="center"/>
    </xf>
    <xf numFmtId="2" fontId="100" fillId="0" borderId="10" xfId="60" applyNumberFormat="1" applyFont="1" applyFill="1" applyBorder="1" applyAlignment="1">
      <alignment horizontal="center" vertical="center"/>
    </xf>
    <xf numFmtId="2" fontId="100" fillId="0" borderId="10" xfId="60" applyNumberFormat="1" applyFont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/>
    </xf>
    <xf numFmtId="172" fontId="99" fillId="0" borderId="11" xfId="0" applyNumberFormat="1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2" fontId="103" fillId="0" borderId="10" xfId="0" applyNumberFormat="1" applyFont="1" applyBorder="1" applyAlignment="1">
      <alignment/>
    </xf>
    <xf numFmtId="49" fontId="78" fillId="27" borderId="10" xfId="0" applyNumberFormat="1" applyFont="1" applyFill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49" fontId="99" fillId="0" borderId="11" xfId="0" applyNumberFormat="1" applyFont="1" applyFill="1" applyBorder="1" applyAlignment="1">
      <alignment horizontal="center" vertical="center"/>
    </xf>
    <xf numFmtId="2" fontId="103" fillId="0" borderId="11" xfId="0" applyNumberFormat="1" applyFont="1" applyBorder="1" applyAlignment="1">
      <alignment/>
    </xf>
    <xf numFmtId="49" fontId="99" fillId="0" borderId="10" xfId="0" applyNumberFormat="1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/>
    </xf>
    <xf numFmtId="172" fontId="99" fillId="0" borderId="11" xfId="0" applyNumberFormat="1" applyFont="1" applyFill="1" applyBorder="1" applyAlignment="1">
      <alignment horizontal="center" vertical="center"/>
    </xf>
    <xf numFmtId="2" fontId="99" fillId="0" borderId="11" xfId="0" applyNumberFormat="1" applyFont="1" applyFill="1" applyBorder="1" applyAlignment="1">
      <alignment horizontal="center" vertical="center"/>
    </xf>
    <xf numFmtId="2" fontId="104" fillId="0" borderId="10" xfId="0" applyNumberFormat="1" applyFont="1" applyBorder="1" applyAlignment="1">
      <alignment/>
    </xf>
    <xf numFmtId="0" fontId="99" fillId="0" borderId="10" xfId="0" applyFont="1" applyFill="1" applyBorder="1" applyAlignment="1">
      <alignment horizontal="center" vertical="center"/>
    </xf>
    <xf numFmtId="49" fontId="99" fillId="0" borderId="10" xfId="0" applyNumberFormat="1" applyFont="1" applyFill="1" applyBorder="1" applyAlignment="1">
      <alignment horizontal="center" vertical="center"/>
    </xf>
    <xf numFmtId="172" fontId="99" fillId="0" borderId="10" xfId="0" applyNumberFormat="1" applyFont="1" applyFill="1" applyBorder="1" applyAlignment="1">
      <alignment horizontal="center" vertical="center"/>
    </xf>
    <xf numFmtId="2" fontId="99" fillId="0" borderId="10" xfId="0" applyNumberFormat="1" applyFont="1" applyFill="1" applyBorder="1" applyAlignment="1">
      <alignment horizontal="center" vertical="center"/>
    </xf>
    <xf numFmtId="49" fontId="99" fillId="0" borderId="11" xfId="0" applyNumberFormat="1" applyFont="1" applyFill="1" applyBorder="1" applyAlignment="1">
      <alignment horizontal="center" vertical="center"/>
    </xf>
    <xf numFmtId="2" fontId="104" fillId="0" borderId="11" xfId="0" applyNumberFormat="1" applyFont="1" applyBorder="1" applyAlignment="1">
      <alignment/>
    </xf>
    <xf numFmtId="0" fontId="99" fillId="0" borderId="13" xfId="0" applyFont="1" applyFill="1" applyBorder="1" applyAlignment="1">
      <alignment horizontal="center" vertical="center"/>
    </xf>
    <xf numFmtId="2" fontId="99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/>
    </xf>
    <xf numFmtId="2" fontId="99" fillId="0" borderId="10" xfId="0" applyNumberFormat="1" applyFont="1" applyFill="1" applyBorder="1" applyAlignment="1">
      <alignment vertical="center"/>
    </xf>
    <xf numFmtId="0" fontId="99" fillId="0" borderId="10" xfId="0" applyFont="1" applyBorder="1" applyAlignment="1">
      <alignment horizontal="center" vertical="center"/>
    </xf>
    <xf numFmtId="172" fontId="95" fillId="21" borderId="13" xfId="0" applyNumberFormat="1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/>
    </xf>
    <xf numFmtId="2" fontId="105" fillId="0" borderId="11" xfId="0" applyNumberFormat="1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/>
    </xf>
    <xf numFmtId="2" fontId="105" fillId="0" borderId="10" xfId="0" applyNumberFormat="1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 wrapText="1"/>
    </xf>
    <xf numFmtId="2" fontId="105" fillId="0" borderId="13" xfId="0" applyNumberFormat="1" applyFont="1" applyFill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49" fontId="99" fillId="0" borderId="11" xfId="0" applyNumberFormat="1" applyFont="1" applyBorder="1" applyAlignment="1">
      <alignment horizontal="center" vertical="center"/>
    </xf>
    <xf numFmtId="172" fontId="99" fillId="0" borderId="11" xfId="0" applyNumberFormat="1" applyFont="1" applyBorder="1" applyAlignment="1">
      <alignment horizontal="center" vertical="center"/>
    </xf>
    <xf numFmtId="2" fontId="99" fillId="0" borderId="11" xfId="0" applyNumberFormat="1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2" fontId="99" fillId="0" borderId="11" xfId="0" applyNumberFormat="1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49" fontId="99" fillId="0" borderId="10" xfId="0" applyNumberFormat="1" applyFont="1" applyBorder="1" applyAlignment="1">
      <alignment horizontal="center" vertical="center" wrapText="1"/>
    </xf>
    <xf numFmtId="172" fontId="99" fillId="0" borderId="10" xfId="0" applyNumberFormat="1" applyFont="1" applyBorder="1" applyAlignment="1">
      <alignment horizontal="center" vertical="center"/>
    </xf>
    <xf numFmtId="2" fontId="99" fillId="0" borderId="10" xfId="0" applyNumberFormat="1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2" fontId="99" fillId="0" borderId="13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/>
    </xf>
    <xf numFmtId="0" fontId="99" fillId="0" borderId="13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2" fontId="99" fillId="0" borderId="13" xfId="0" applyNumberFormat="1" applyFont="1" applyFill="1" applyBorder="1" applyAlignment="1">
      <alignment horizontal="center" vertical="center"/>
    </xf>
    <xf numFmtId="49" fontId="99" fillId="0" borderId="11" xfId="0" applyNumberFormat="1" applyFont="1" applyBorder="1" applyAlignment="1">
      <alignment horizontal="center" vertical="center"/>
    </xf>
    <xf numFmtId="49" fontId="99" fillId="0" borderId="10" xfId="0" applyNumberFormat="1" applyFont="1" applyBorder="1" applyAlignment="1">
      <alignment horizontal="center" vertical="center"/>
    </xf>
    <xf numFmtId="49" fontId="99" fillId="0" borderId="10" xfId="0" applyNumberFormat="1" applyFont="1" applyBorder="1" applyAlignment="1">
      <alignment horizontal="center" vertical="center"/>
    </xf>
    <xf numFmtId="0" fontId="99" fillId="0" borderId="10" xfId="0" applyFont="1" applyBorder="1" applyAlignment="1">
      <alignment/>
    </xf>
    <xf numFmtId="0" fontId="10" fillId="5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center" wrapText="1"/>
    </xf>
    <xf numFmtId="0" fontId="35" fillId="30" borderId="10" xfId="0" applyFont="1" applyFill="1" applyBorder="1" applyAlignment="1">
      <alignment horizontal="center" wrapText="1"/>
    </xf>
    <xf numFmtId="172" fontId="35" fillId="0" borderId="15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wrapText="1"/>
    </xf>
    <xf numFmtId="0" fontId="15" fillId="0" borderId="2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5" fillId="8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1" fontId="35" fillId="0" borderId="10" xfId="0" applyNumberFormat="1" applyFont="1" applyBorder="1" applyAlignment="1">
      <alignment horizontal="center" vertical="center"/>
    </xf>
    <xf numFmtId="172" fontId="35" fillId="0" borderId="10" xfId="0" applyNumberFormat="1" applyFont="1" applyBorder="1" applyAlignment="1">
      <alignment horizontal="center" vertical="center"/>
    </xf>
    <xf numFmtId="0" fontId="35" fillId="3" borderId="10" xfId="0" applyFont="1" applyFill="1" applyBorder="1" applyAlignment="1">
      <alignment horizontal="center" wrapText="1"/>
    </xf>
    <xf numFmtId="172" fontId="35" fillId="0" borderId="11" xfId="0" applyNumberFormat="1" applyFont="1" applyBorder="1" applyAlignment="1">
      <alignment horizontal="center" vertical="center" wrapText="1"/>
    </xf>
    <xf numFmtId="172" fontId="35" fillId="0" borderId="10" xfId="0" applyNumberFormat="1" applyFont="1" applyBorder="1" applyAlignment="1">
      <alignment horizontal="center" vertical="center" wrapText="1"/>
    </xf>
    <xf numFmtId="172" fontId="35" fillId="0" borderId="1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172" fontId="15" fillId="0" borderId="10" xfId="0" applyNumberFormat="1" applyFont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0" fontId="35" fillId="0" borderId="10" xfId="0" applyNumberFormat="1" applyFont="1" applyBorder="1" applyAlignment="1">
      <alignment horizontal="center" wrapText="1"/>
    </xf>
    <xf numFmtId="0" fontId="35" fillId="0" borderId="29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wrapText="1"/>
    </xf>
    <xf numFmtId="172" fontId="10" fillId="24" borderId="10" xfId="0" applyNumberFormat="1" applyFont="1" applyFill="1" applyBorder="1" applyAlignment="1">
      <alignment horizontal="center" wrapText="1"/>
    </xf>
    <xf numFmtId="49" fontId="35" fillId="0" borderId="10" xfId="0" applyNumberFormat="1" applyFont="1" applyBorder="1" applyAlignment="1">
      <alignment horizontal="center" wrapText="1"/>
    </xf>
    <xf numFmtId="49" fontId="35" fillId="0" borderId="10" xfId="0" applyNumberFormat="1" applyFont="1" applyBorder="1" applyAlignment="1">
      <alignment horizontal="center" wrapText="1"/>
    </xf>
    <xf numFmtId="0" fontId="34" fillId="5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35" fillId="7" borderId="17" xfId="0" applyFont="1" applyFill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vertical="top" wrapText="1"/>
    </xf>
    <xf numFmtId="0" fontId="34" fillId="0" borderId="11" xfId="0" applyFont="1" applyBorder="1" applyAlignment="1">
      <alignment horizontal="center" wrapText="1"/>
    </xf>
    <xf numFmtId="49" fontId="34" fillId="0" borderId="11" xfId="0" applyNumberFormat="1" applyFont="1" applyBorder="1" applyAlignment="1">
      <alignment horizontal="center" wrapText="1"/>
    </xf>
    <xf numFmtId="0" fontId="10" fillId="27" borderId="11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wrapText="1"/>
    </xf>
    <xf numFmtId="0" fontId="35" fillId="5" borderId="10" xfId="0" applyFont="1" applyFill="1" applyBorder="1" applyAlignment="1">
      <alignment horizontal="center" wrapText="1"/>
    </xf>
    <xf numFmtId="0" fontId="15" fillId="27" borderId="10" xfId="0" applyFont="1" applyFill="1" applyBorder="1" applyAlignment="1">
      <alignment horizontal="center" wrapText="1"/>
    </xf>
    <xf numFmtId="0" fontId="35" fillId="7" borderId="10" xfId="0" applyFont="1" applyFill="1" applyBorder="1" applyAlignment="1">
      <alignment horizontal="center" wrapText="1"/>
    </xf>
    <xf numFmtId="49" fontId="34" fillId="0" borderId="10" xfId="0" applyNumberFormat="1" applyFont="1" applyBorder="1" applyAlignment="1">
      <alignment horizontal="center" wrapText="1"/>
    </xf>
    <xf numFmtId="0" fontId="10" fillId="27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 wrapText="1"/>
    </xf>
    <xf numFmtId="0" fontId="35" fillId="5" borderId="10" xfId="0" applyFont="1" applyFill="1" applyBorder="1" applyAlignment="1">
      <alignment horizontal="center" wrapText="1"/>
    </xf>
    <xf numFmtId="0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wrapText="1"/>
    </xf>
    <xf numFmtId="2" fontId="37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 vertical="top" wrapText="1"/>
    </xf>
    <xf numFmtId="2" fontId="37" fillId="0" borderId="10" xfId="0" applyNumberFormat="1" applyFont="1" applyFill="1" applyBorder="1" applyAlignment="1">
      <alignment horizontal="center" vertical="top" wrapText="1"/>
    </xf>
    <xf numFmtId="0" fontId="37" fillId="0" borderId="10" xfId="0" applyNumberFormat="1" applyFont="1" applyFill="1" applyBorder="1" applyAlignment="1">
      <alignment horizontal="center" vertical="top" wrapText="1"/>
    </xf>
    <xf numFmtId="172" fontId="37" fillId="0" borderId="10" xfId="0" applyNumberFormat="1" applyFont="1" applyFill="1" applyBorder="1" applyAlignment="1">
      <alignment horizontal="center" vertical="top" wrapText="1"/>
    </xf>
    <xf numFmtId="0" fontId="37" fillId="0" borderId="10" xfId="0" applyNumberFormat="1" applyFont="1" applyFill="1" applyBorder="1" applyAlignment="1">
      <alignment horizontal="center" vertical="top" wrapText="1"/>
    </xf>
    <xf numFmtId="0" fontId="10" fillId="0" borderId="7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2" fontId="40" fillId="0" borderId="4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2" fontId="97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2" fontId="40" fillId="0" borderId="34" xfId="0" applyNumberFormat="1" applyFont="1" applyBorder="1" applyAlignment="1">
      <alignment horizontal="center" vertical="center" wrapText="1"/>
    </xf>
    <xf numFmtId="2" fontId="97" fillId="0" borderId="5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37" fillId="0" borderId="10" xfId="0" applyNumberFormat="1" applyFont="1" applyBorder="1" applyAlignment="1">
      <alignment horizontal="center" wrapText="1"/>
    </xf>
    <xf numFmtId="0" fontId="61" fillId="0" borderId="10" xfId="0" applyNumberFormat="1" applyFont="1" applyBorder="1" applyAlignment="1">
      <alignment horizontal="center" wrapText="1"/>
    </xf>
    <xf numFmtId="0" fontId="45" fillId="0" borderId="10" xfId="0" applyNumberFormat="1" applyFont="1" applyBorder="1" applyAlignment="1">
      <alignment horizontal="center" wrapText="1"/>
    </xf>
    <xf numFmtId="0" fontId="92" fillId="0" borderId="10" xfId="0" applyNumberFormat="1" applyFont="1" applyBorder="1" applyAlignment="1">
      <alignment horizontal="center" wrapText="1"/>
    </xf>
    <xf numFmtId="0" fontId="61" fillId="0" borderId="10" xfId="0" applyNumberFormat="1" applyFont="1" applyBorder="1" applyAlignment="1">
      <alignment horizontal="center" wrapText="1"/>
    </xf>
    <xf numFmtId="0" fontId="72" fillId="0" borderId="10" xfId="0" applyNumberFormat="1" applyFont="1" applyBorder="1" applyAlignment="1">
      <alignment horizontal="center" wrapText="1"/>
    </xf>
    <xf numFmtId="2" fontId="37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wrapText="1"/>
    </xf>
    <xf numFmtId="174" fontId="45" fillId="0" borderId="10" xfId="0" applyNumberFormat="1" applyFont="1" applyBorder="1" applyAlignment="1">
      <alignment/>
    </xf>
    <xf numFmtId="0" fontId="46" fillId="24" borderId="0" xfId="0" applyFont="1" applyFill="1" applyAlignment="1">
      <alignment/>
    </xf>
    <xf numFmtId="0" fontId="0" fillId="0" borderId="15" xfId="0" applyBorder="1" applyAlignment="1">
      <alignment/>
    </xf>
    <xf numFmtId="0" fontId="46" fillId="0" borderId="10" xfId="0" applyFont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/>
    </xf>
    <xf numFmtId="172" fontId="48" fillId="10" borderId="10" xfId="0" applyNumberFormat="1" applyFont="1" applyFill="1" applyBorder="1" applyAlignment="1">
      <alignment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172" fontId="42" fillId="0" borderId="26" xfId="0" applyNumberFormat="1" applyFont="1" applyBorder="1" applyAlignment="1">
      <alignment horizontal="center"/>
    </xf>
    <xf numFmtId="172" fontId="42" fillId="26" borderId="10" xfId="0" applyNumberFormat="1" applyFont="1" applyFill="1" applyBorder="1" applyAlignment="1">
      <alignment horizontal="center"/>
    </xf>
    <xf numFmtId="2" fontId="42" fillId="0" borderId="26" xfId="0" applyNumberFormat="1" applyFont="1" applyBorder="1" applyAlignment="1">
      <alignment horizontal="center"/>
    </xf>
    <xf numFmtId="172" fontId="42" fillId="0" borderId="26" xfId="0" applyNumberFormat="1" applyFont="1" applyBorder="1" applyAlignment="1">
      <alignment/>
    </xf>
    <xf numFmtId="0" fontId="42" fillId="0" borderId="53" xfId="0" applyFont="1" applyBorder="1" applyAlignment="1">
      <alignment horizontal="center"/>
    </xf>
    <xf numFmtId="172" fontId="42" fillId="0" borderId="53" xfId="0" applyNumberFormat="1" applyFont="1" applyBorder="1" applyAlignment="1">
      <alignment horizontal="center"/>
    </xf>
    <xf numFmtId="0" fontId="42" fillId="0" borderId="55" xfId="0" applyFont="1" applyBorder="1" applyAlignment="1">
      <alignment horizontal="center"/>
    </xf>
    <xf numFmtId="16" fontId="42" fillId="0" borderId="10" xfId="0" applyNumberFormat="1" applyFont="1" applyBorder="1" applyAlignment="1">
      <alignment horizontal="center"/>
    </xf>
    <xf numFmtId="0" fontId="42" fillId="0" borderId="53" xfId="0" applyFont="1" applyBorder="1" applyAlignment="1">
      <alignment/>
    </xf>
    <xf numFmtId="172" fontId="42" fillId="26" borderId="13" xfId="0" applyNumberFormat="1" applyFont="1" applyFill="1" applyBorder="1" applyAlignment="1">
      <alignment horizontal="center"/>
    </xf>
    <xf numFmtId="2" fontId="42" fillId="0" borderId="53" xfId="0" applyNumberFormat="1" applyFont="1" applyBorder="1" applyAlignment="1">
      <alignment horizontal="center"/>
    </xf>
    <xf numFmtId="16" fontId="42" fillId="0" borderId="13" xfId="0" applyNumberFormat="1" applyFont="1" applyBorder="1" applyAlignment="1">
      <alignment horizontal="center"/>
    </xf>
    <xf numFmtId="172" fontId="42" fillId="0" borderId="13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2" fillId="0" borderId="28" xfId="0" applyNumberFormat="1" applyFont="1" applyBorder="1" applyAlignment="1">
      <alignment horizontal="center"/>
    </xf>
    <xf numFmtId="0" fontId="37" fillId="24" borderId="10" xfId="0" applyFont="1" applyFill="1" applyBorder="1" applyAlignment="1">
      <alignment/>
    </xf>
    <xf numFmtId="0" fontId="42" fillId="24" borderId="27" xfId="0" applyFont="1" applyFill="1" applyBorder="1" applyAlignment="1">
      <alignment horizontal="center"/>
    </xf>
    <xf numFmtId="172" fontId="37" fillId="31" borderId="26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0" fontId="42" fillId="24" borderId="10" xfId="0" applyFont="1" applyFill="1" applyBorder="1" applyAlignment="1">
      <alignment horizontal="center"/>
    </xf>
    <xf numFmtId="172" fontId="37" fillId="24" borderId="34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72" fontId="42" fillId="26" borderId="10" xfId="0" applyNumberFormat="1" applyFont="1" applyFill="1" applyBorder="1" applyAlignment="1">
      <alignment/>
    </xf>
    <xf numFmtId="172" fontId="44" fillId="0" borderId="10" xfId="0" applyNumberFormat="1" applyFont="1" applyBorder="1" applyAlignment="1">
      <alignment/>
    </xf>
    <xf numFmtId="0" fontId="107" fillId="0" borderId="10" xfId="0" applyFont="1" applyBorder="1" applyAlignment="1">
      <alignment/>
    </xf>
    <xf numFmtId="0" fontId="42" fillId="24" borderId="10" xfId="0" applyFont="1" applyFill="1" applyBorder="1" applyAlignment="1">
      <alignment/>
    </xf>
    <xf numFmtId="172" fontId="37" fillId="24" borderId="10" xfId="0" applyNumberFormat="1" applyFont="1" applyFill="1" applyBorder="1" applyAlignment="1">
      <alignment/>
    </xf>
    <xf numFmtId="0" fontId="42" fillId="0" borderId="26" xfId="0" applyFont="1" applyBorder="1" applyAlignment="1">
      <alignment horizontal="left"/>
    </xf>
    <xf numFmtId="0" fontId="42" fillId="0" borderId="27" xfId="0" applyFont="1" applyBorder="1" applyAlignment="1">
      <alignment/>
    </xf>
    <xf numFmtId="172" fontId="29" fillId="0" borderId="10" xfId="0" applyNumberFormat="1" applyFont="1" applyFill="1" applyBorder="1" applyAlignment="1">
      <alignment horizontal="center"/>
    </xf>
    <xf numFmtId="172" fontId="29" fillId="0" borderId="10" xfId="0" applyNumberFormat="1" applyFont="1" applyBorder="1" applyAlignment="1">
      <alignment horizontal="center"/>
    </xf>
    <xf numFmtId="2" fontId="29" fillId="0" borderId="28" xfId="0" applyNumberFormat="1" applyFont="1" applyBorder="1" applyAlignment="1">
      <alignment horizontal="center"/>
    </xf>
    <xf numFmtId="2" fontId="29" fillId="0" borderId="26" xfId="0" applyNumberFormat="1" applyFont="1" applyBorder="1" applyAlignment="1">
      <alignment horizontal="center"/>
    </xf>
    <xf numFmtId="172" fontId="29" fillId="0" borderId="26" xfId="0" applyNumberFormat="1" applyFont="1" applyBorder="1" applyAlignment="1">
      <alignment horizontal="center"/>
    </xf>
    <xf numFmtId="172" fontId="29" fillId="0" borderId="26" xfId="0" applyNumberFormat="1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42" fillId="0" borderId="26" xfId="0" applyNumberFormat="1" applyFont="1" applyBorder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72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37" fillId="24" borderId="13" xfId="0" applyFont="1" applyFill="1" applyBorder="1" applyAlignment="1">
      <alignment/>
    </xf>
    <xf numFmtId="172" fontId="42" fillId="0" borderId="10" xfId="0" applyNumberFormat="1" applyFont="1" applyBorder="1" applyAlignment="1">
      <alignment vertical="center" wrapText="1"/>
    </xf>
    <xf numFmtId="0" fontId="42" fillId="27" borderId="10" xfId="0" applyFont="1" applyFill="1" applyBorder="1" applyAlignment="1">
      <alignment/>
    </xf>
    <xf numFmtId="172" fontId="37" fillId="24" borderId="10" xfId="0" applyNumberFormat="1" applyFont="1" applyFill="1" applyBorder="1" applyAlignment="1">
      <alignment horizontal="center"/>
    </xf>
    <xf numFmtId="0" fontId="42" fillId="27" borderId="10" xfId="0" applyFont="1" applyFill="1" applyBorder="1" applyAlignment="1">
      <alignment horizontal="center"/>
    </xf>
    <xf numFmtId="0" fontId="42" fillId="27" borderId="15" xfId="0" applyFont="1" applyFill="1" applyBorder="1" applyAlignment="1">
      <alignment horizontal="center"/>
    </xf>
    <xf numFmtId="0" fontId="42" fillId="27" borderId="17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29" fillId="27" borderId="10" xfId="0" applyFont="1" applyFill="1" applyBorder="1" applyAlignment="1">
      <alignment/>
    </xf>
    <xf numFmtId="2" fontId="12" fillId="27" borderId="10" xfId="0" applyNumberFormat="1" applyFont="1" applyFill="1" applyBorder="1" applyAlignment="1">
      <alignment horizontal="center"/>
    </xf>
    <xf numFmtId="172" fontId="12" fillId="27" borderId="10" xfId="0" applyNumberFormat="1" applyFont="1" applyFill="1" applyBorder="1" applyAlignment="1">
      <alignment horizontal="center"/>
    </xf>
    <xf numFmtId="172" fontId="42" fillId="0" borderId="15" xfId="0" applyNumberFormat="1" applyFont="1" applyBorder="1" applyAlignment="1">
      <alignment/>
    </xf>
    <xf numFmtId="2" fontId="12" fillId="27" borderId="10" xfId="0" applyNumberFormat="1" applyFont="1" applyFill="1" applyBorder="1" applyAlignment="1">
      <alignment/>
    </xf>
    <xf numFmtId="172" fontId="12" fillId="27" borderId="10" xfId="0" applyNumberFormat="1" applyFont="1" applyFill="1" applyBorder="1" applyAlignment="1">
      <alignment/>
    </xf>
    <xf numFmtId="0" fontId="44" fillId="27" borderId="0" xfId="43" applyNumberFormat="1" applyFont="1" applyFill="1" applyAlignment="1">
      <alignment horizontal="center"/>
    </xf>
    <xf numFmtId="172" fontId="12" fillId="27" borderId="0" xfId="0" applyNumberFormat="1" applyFont="1" applyFill="1" applyAlignment="1">
      <alignment/>
    </xf>
    <xf numFmtId="172" fontId="42" fillId="0" borderId="10" xfId="0" applyNumberFormat="1" applyFont="1" applyFill="1" applyBorder="1" applyAlignment="1">
      <alignment/>
    </xf>
    <xf numFmtId="172" fontId="42" fillId="0" borderId="15" xfId="0" applyNumberFormat="1" applyFont="1" applyFill="1" applyBorder="1" applyAlignment="1">
      <alignment/>
    </xf>
    <xf numFmtId="1" fontId="42" fillId="27" borderId="10" xfId="0" applyNumberFormat="1" applyFont="1" applyFill="1" applyBorder="1" applyAlignment="1">
      <alignment horizontal="center"/>
    </xf>
    <xf numFmtId="172" fontId="42" fillId="0" borderId="10" xfId="0" applyNumberFormat="1" applyFont="1" applyBorder="1" applyAlignment="1">
      <alignment textRotation="90"/>
    </xf>
    <xf numFmtId="0" fontId="42" fillId="27" borderId="13" xfId="0" applyFont="1" applyFill="1" applyBorder="1" applyAlignment="1">
      <alignment horizontal="center"/>
    </xf>
    <xf numFmtId="172" fontId="42" fillId="27" borderId="13" xfId="0" applyNumberFormat="1" applyFont="1" applyFill="1" applyBorder="1" applyAlignment="1">
      <alignment horizontal="center"/>
    </xf>
    <xf numFmtId="0" fontId="42" fillId="27" borderId="13" xfId="0" applyFont="1" applyFill="1" applyBorder="1" applyAlignment="1">
      <alignment/>
    </xf>
    <xf numFmtId="0" fontId="29" fillId="27" borderId="13" xfId="0" applyFont="1" applyFill="1" applyBorder="1" applyAlignment="1">
      <alignment/>
    </xf>
    <xf numFmtId="2" fontId="12" fillId="27" borderId="13" xfId="0" applyNumberFormat="1" applyFont="1" applyFill="1" applyBorder="1" applyAlignment="1">
      <alignment/>
    </xf>
    <xf numFmtId="172" fontId="12" fillId="27" borderId="13" xfId="0" applyNumberFormat="1" applyFont="1" applyFill="1" applyBorder="1" applyAlignment="1">
      <alignment/>
    </xf>
    <xf numFmtId="172" fontId="42" fillId="0" borderId="19" xfId="0" applyNumberFormat="1" applyFont="1" applyBorder="1" applyAlignment="1">
      <alignment/>
    </xf>
    <xf numFmtId="172" fontId="108" fillId="27" borderId="13" xfId="0" applyNumberFormat="1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left"/>
    </xf>
    <xf numFmtId="0" fontId="109" fillId="0" borderId="10" xfId="0" applyFont="1" applyBorder="1" applyAlignment="1">
      <alignment horizontal="center"/>
    </xf>
    <xf numFmtId="172" fontId="49" fillId="0" borderId="11" xfId="0" applyNumberFormat="1" applyFont="1" applyBorder="1" applyAlignment="1">
      <alignment horizontal="center"/>
    </xf>
    <xf numFmtId="0" fontId="37" fillId="24" borderId="11" xfId="0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172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110" fillId="0" borderId="10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2" fontId="37" fillId="24" borderId="70" xfId="0" applyNumberFormat="1" applyFont="1" applyFill="1" applyBorder="1" applyAlignment="1">
      <alignment horizontal="center"/>
    </xf>
    <xf numFmtId="0" fontId="37" fillId="24" borderId="14" xfId="0" applyFont="1" applyFill="1" applyBorder="1" applyAlignment="1">
      <alignment horizontal="center"/>
    </xf>
    <xf numFmtId="0" fontId="37" fillId="10" borderId="50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49" fontId="111" fillId="0" borderId="10" xfId="0" applyNumberFormat="1" applyFont="1" applyBorder="1" applyAlignment="1">
      <alignment horizontal="center" vertical="center"/>
    </xf>
    <xf numFmtId="0" fontId="111" fillId="0" borderId="13" xfId="0" applyFont="1" applyBorder="1" applyAlignment="1">
      <alignment horizontal="center" vertical="center"/>
    </xf>
    <xf numFmtId="49" fontId="111" fillId="0" borderId="13" xfId="0" applyNumberFormat="1" applyFont="1" applyBorder="1" applyAlignment="1">
      <alignment horizontal="center" vertical="center"/>
    </xf>
    <xf numFmtId="0" fontId="112" fillId="27" borderId="10" xfId="0" applyFont="1" applyFill="1" applyBorder="1" applyAlignment="1">
      <alignment horizontal="center"/>
    </xf>
    <xf numFmtId="49" fontId="112" fillId="27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vertical="center"/>
    </xf>
    <xf numFmtId="0" fontId="13" fillId="24" borderId="16" xfId="0" applyFont="1" applyFill="1" applyBorder="1" applyAlignment="1">
      <alignment vertical="center"/>
    </xf>
    <xf numFmtId="0" fontId="13" fillId="24" borderId="17" xfId="0" applyFont="1" applyFill="1" applyBorder="1" applyAlignment="1">
      <alignment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172" fontId="17" fillId="0" borderId="26" xfId="0" applyNumberFormat="1" applyFont="1" applyBorder="1" applyAlignment="1">
      <alignment horizontal="center"/>
    </xf>
    <xf numFmtId="172" fontId="17" fillId="0" borderId="27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62" fillId="24" borderId="25" xfId="0" applyFont="1" applyFill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72" fontId="17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172" fontId="17" fillId="0" borderId="10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172" fontId="17" fillId="0" borderId="25" xfId="0" applyNumberFormat="1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24" borderId="26" xfId="0" applyFont="1" applyFill="1" applyBorder="1" applyAlignment="1">
      <alignment horizontal="center"/>
    </xf>
    <xf numFmtId="0" fontId="17" fillId="0" borderId="5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7" xfId="0" applyFont="1" applyBorder="1" applyAlignment="1">
      <alignment horizontal="center" vertical="center" wrapText="1"/>
    </xf>
    <xf numFmtId="172" fontId="6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7" fillId="24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17" fillId="24" borderId="2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72" fontId="17" fillId="0" borderId="53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3" fillId="24" borderId="10" xfId="0" applyFont="1" applyFill="1" applyBorder="1" applyAlignment="1">
      <alignment/>
    </xf>
    <xf numFmtId="174" fontId="47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31" xfId="0" applyFont="1" applyFill="1" applyBorder="1" applyAlignment="1">
      <alignment/>
    </xf>
    <xf numFmtId="0" fontId="25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172" fontId="25" fillId="0" borderId="26" xfId="0" applyNumberFormat="1" applyFont="1" applyBorder="1" applyAlignment="1">
      <alignment horizontal="center" vertical="center"/>
    </xf>
    <xf numFmtId="173" fontId="25" fillId="0" borderId="26" xfId="0" applyNumberFormat="1" applyFont="1" applyBorder="1" applyAlignment="1">
      <alignment horizontal="center" vertical="center" wrapText="1"/>
    </xf>
    <xf numFmtId="173" fontId="25" fillId="0" borderId="26" xfId="0" applyNumberFormat="1" applyFont="1" applyBorder="1" applyAlignment="1">
      <alignment horizontal="center" vertical="center"/>
    </xf>
    <xf numFmtId="172" fontId="24" fillId="24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173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72" fontId="24" fillId="24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72" fontId="25" fillId="0" borderId="10" xfId="0" applyNumberFormat="1" applyFont="1" applyFill="1" applyBorder="1" applyAlignment="1" applyProtection="1">
      <alignment horizontal="center" vertical="center"/>
      <protection/>
    </xf>
    <xf numFmtId="173" fontId="25" fillId="0" borderId="10" xfId="0" applyNumberFormat="1" applyFont="1" applyFill="1" applyBorder="1" applyAlignment="1" applyProtection="1">
      <alignment horizontal="center" vertical="center"/>
      <protection/>
    </xf>
    <xf numFmtId="173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172" fontId="25" fillId="0" borderId="10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2" fontId="15" fillId="0" borderId="32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172" fontId="15" fillId="0" borderId="18" xfId="0" applyNumberFormat="1" applyFont="1" applyFill="1" applyBorder="1" applyAlignment="1">
      <alignment horizontal="center"/>
    </xf>
    <xf numFmtId="0" fontId="57" fillId="24" borderId="16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172" fontId="10" fillId="24" borderId="10" xfId="0" applyNumberFormat="1" applyFont="1" applyFill="1" applyBorder="1" applyAlignment="1">
      <alignment horizontal="center"/>
    </xf>
    <xf numFmtId="0" fontId="57" fillId="24" borderId="0" xfId="0" applyFont="1" applyFill="1" applyBorder="1" applyAlignment="1">
      <alignment/>
    </xf>
    <xf numFmtId="0" fontId="60" fillId="24" borderId="16" xfId="0" applyFont="1" applyFill="1" applyBorder="1" applyAlignment="1">
      <alignment/>
    </xf>
    <xf numFmtId="0" fontId="77" fillId="24" borderId="16" xfId="0" applyFont="1" applyFill="1" applyBorder="1" applyAlignment="1">
      <alignment/>
    </xf>
    <xf numFmtId="0" fontId="29" fillId="0" borderId="11" xfId="48" applyFont="1" applyFill="1" applyBorder="1" applyAlignment="1">
      <alignment horizontal="center"/>
      <protection/>
    </xf>
    <xf numFmtId="0" fontId="15" fillId="0" borderId="11" xfId="48" applyFont="1" applyFill="1" applyBorder="1" applyAlignment="1">
      <alignment horizontal="center"/>
      <protection/>
    </xf>
    <xf numFmtId="172" fontId="15" fillId="0" borderId="11" xfId="48" applyNumberFormat="1" applyFont="1" applyFill="1" applyBorder="1" applyAlignment="1">
      <alignment horizontal="center"/>
      <protection/>
    </xf>
    <xf numFmtId="0" fontId="15" fillId="0" borderId="29" xfId="48" applyFont="1" applyFill="1" applyBorder="1" applyAlignment="1">
      <alignment horizontal="center"/>
      <protection/>
    </xf>
    <xf numFmtId="0" fontId="10" fillId="0" borderId="11" xfId="48" applyFont="1" applyFill="1" applyBorder="1" applyAlignment="1">
      <alignment horizontal="center"/>
      <protection/>
    </xf>
    <xf numFmtId="2" fontId="15" fillId="0" borderId="32" xfId="48" applyNumberFormat="1" applyFont="1" applyFill="1" applyBorder="1" applyAlignment="1">
      <alignment horizontal="center"/>
      <protection/>
    </xf>
    <xf numFmtId="2" fontId="15" fillId="0" borderId="11" xfId="48" applyNumberFormat="1" applyFont="1" applyFill="1" applyBorder="1" applyAlignment="1">
      <alignment horizontal="center"/>
      <protection/>
    </xf>
    <xf numFmtId="2" fontId="15" fillId="0" borderId="29" xfId="48" applyNumberFormat="1" applyFont="1" applyFill="1" applyBorder="1" applyAlignment="1">
      <alignment horizontal="center"/>
      <protection/>
    </xf>
    <xf numFmtId="2" fontId="15" fillId="0" borderId="10" xfId="48" applyNumberFormat="1" applyFont="1" applyFill="1" applyBorder="1" applyAlignment="1">
      <alignment horizontal="center"/>
      <protection/>
    </xf>
    <xf numFmtId="0" fontId="29" fillId="0" borderId="10" xfId="48" applyFont="1" applyFill="1" applyBorder="1" applyAlignment="1">
      <alignment horizontal="center"/>
      <protection/>
    </xf>
    <xf numFmtId="0" fontId="15" fillId="0" borderId="10" xfId="48" applyFont="1" applyFill="1" applyBorder="1" applyAlignment="1">
      <alignment horizontal="center"/>
      <protection/>
    </xf>
    <xf numFmtId="0" fontId="10" fillId="0" borderId="10" xfId="48" applyFont="1" applyFill="1" applyBorder="1" applyAlignment="1">
      <alignment horizontal="center"/>
      <protection/>
    </xf>
    <xf numFmtId="2" fontId="15" fillId="0" borderId="17" xfId="48" applyNumberFormat="1" applyFont="1" applyFill="1" applyBorder="1" applyAlignment="1">
      <alignment horizontal="center"/>
      <protection/>
    </xf>
    <xf numFmtId="2" fontId="15" fillId="0" borderId="15" xfId="48" applyNumberFormat="1" applyFont="1" applyFill="1" applyBorder="1" applyAlignment="1">
      <alignment horizontal="center"/>
      <protection/>
    </xf>
    <xf numFmtId="172" fontId="15" fillId="0" borderId="10" xfId="48" applyNumberFormat="1" applyFont="1" applyFill="1" applyBorder="1" applyAlignment="1">
      <alignment horizontal="center"/>
      <protection/>
    </xf>
    <xf numFmtId="2" fontId="10" fillId="0" borderId="10" xfId="48" applyNumberFormat="1" applyFont="1" applyFill="1" applyBorder="1" applyAlignment="1">
      <alignment horizontal="center"/>
      <protection/>
    </xf>
    <xf numFmtId="49" fontId="15" fillId="0" borderId="10" xfId="48" applyNumberFormat="1" applyFont="1" applyFill="1" applyBorder="1" applyAlignment="1">
      <alignment horizontal="center"/>
      <protection/>
    </xf>
    <xf numFmtId="0" fontId="15" fillId="0" borderId="15" xfId="48" applyFont="1" applyFill="1" applyBorder="1" applyAlignment="1">
      <alignment horizontal="center"/>
      <protection/>
    </xf>
    <xf numFmtId="49" fontId="15" fillId="0" borderId="15" xfId="48" applyNumberFormat="1" applyFont="1" applyFill="1" applyBorder="1" applyAlignment="1">
      <alignment horizontal="center"/>
      <protection/>
    </xf>
    <xf numFmtId="0" fontId="15" fillId="0" borderId="13" xfId="48" applyFont="1" applyFill="1" applyBorder="1" applyAlignment="1">
      <alignment horizontal="center"/>
      <protection/>
    </xf>
    <xf numFmtId="172" fontId="15" fillId="0" borderId="14" xfId="48" applyNumberFormat="1" applyFont="1" applyFill="1" applyBorder="1" applyAlignment="1">
      <alignment horizontal="center"/>
      <protection/>
    </xf>
    <xf numFmtId="2" fontId="10" fillId="0" borderId="14" xfId="48" applyNumberFormat="1" applyFont="1" applyFill="1" applyBorder="1" applyAlignment="1">
      <alignment horizontal="center"/>
      <protection/>
    </xf>
    <xf numFmtId="172" fontId="15" fillId="0" borderId="13" xfId="48" applyNumberFormat="1" applyFont="1" applyFill="1" applyBorder="1" applyAlignment="1">
      <alignment horizontal="center"/>
      <protection/>
    </xf>
    <xf numFmtId="2" fontId="10" fillId="0" borderId="13" xfId="48" applyNumberFormat="1" applyFont="1" applyFill="1" applyBorder="1" applyAlignment="1">
      <alignment horizontal="center"/>
      <protection/>
    </xf>
    <xf numFmtId="2" fontId="15" fillId="0" borderId="17" xfId="48" applyNumberFormat="1" applyFont="1" applyFill="1" applyBorder="1" applyAlignment="1">
      <alignment horizontal="center"/>
      <protection/>
    </xf>
    <xf numFmtId="2" fontId="15" fillId="0" borderId="10" xfId="48" applyNumberFormat="1" applyFont="1" applyFill="1" applyBorder="1" applyAlignment="1">
      <alignment horizontal="center"/>
      <protection/>
    </xf>
    <xf numFmtId="2" fontId="10" fillId="0" borderId="10" xfId="48" applyNumberFormat="1" applyFont="1" applyFill="1" applyBorder="1" applyAlignment="1">
      <alignment horizontal="center"/>
      <protection/>
    </xf>
    <xf numFmtId="2" fontId="10" fillId="0" borderId="15" xfId="48" applyNumberFormat="1" applyFont="1" applyFill="1" applyBorder="1" applyAlignment="1">
      <alignment horizontal="center"/>
      <protection/>
    </xf>
    <xf numFmtId="172" fontId="15" fillId="0" borderId="13" xfId="48" applyNumberFormat="1" applyFont="1" applyFill="1" applyBorder="1" applyAlignment="1">
      <alignment horizontal="center"/>
      <protection/>
    </xf>
    <xf numFmtId="172" fontId="15" fillId="0" borderId="10" xfId="48" applyNumberFormat="1" applyFont="1" applyFill="1" applyBorder="1" applyAlignment="1">
      <alignment horizontal="center"/>
      <protection/>
    </xf>
    <xf numFmtId="2" fontId="16" fillId="0" borderId="10" xfId="48" applyNumberFormat="1" applyFont="1" applyFill="1" applyBorder="1" applyAlignment="1">
      <alignment horizontal="center"/>
      <protection/>
    </xf>
    <xf numFmtId="2" fontId="29" fillId="0" borderId="10" xfId="48" applyNumberFormat="1" applyFont="1" applyFill="1" applyBorder="1" applyAlignment="1">
      <alignment horizontal="center"/>
      <protection/>
    </xf>
    <xf numFmtId="2" fontId="56" fillId="0" borderId="10" xfId="48" applyNumberFormat="1" applyFont="1" applyFill="1" applyBorder="1" applyAlignment="1">
      <alignment horizontal="center"/>
      <protection/>
    </xf>
    <xf numFmtId="2" fontId="29" fillId="0" borderId="15" xfId="48" applyNumberFormat="1" applyFont="1" applyFill="1" applyBorder="1" applyAlignment="1">
      <alignment horizontal="center"/>
      <protection/>
    </xf>
    <xf numFmtId="0" fontId="15" fillId="0" borderId="10" xfId="48" applyFont="1" applyFill="1" applyBorder="1" applyAlignment="1">
      <alignment horizontal="center"/>
      <protection/>
    </xf>
    <xf numFmtId="2" fontId="10" fillId="0" borderId="15" xfId="48" applyNumberFormat="1" applyFont="1" applyFill="1" applyBorder="1" applyAlignment="1">
      <alignment horizontal="center"/>
      <protection/>
    </xf>
    <xf numFmtId="172" fontId="16" fillId="24" borderId="10" xfId="48" applyNumberFormat="1" applyFont="1" applyFill="1" applyBorder="1" applyAlignment="1">
      <alignment horizontal="center"/>
      <protection/>
    </xf>
    <xf numFmtId="172" fontId="16" fillId="24" borderId="11" xfId="0" applyNumberFormat="1" applyFont="1" applyFill="1" applyBorder="1" applyAlignment="1">
      <alignment horizontal="center"/>
    </xf>
    <xf numFmtId="172" fontId="16" fillId="24" borderId="10" xfId="0" applyNumberFormat="1" applyFont="1" applyFill="1" applyBorder="1" applyAlignment="1">
      <alignment horizontal="center"/>
    </xf>
    <xf numFmtId="0" fontId="18" fillId="0" borderId="29" xfId="48" applyFont="1" applyBorder="1" applyAlignment="1">
      <alignment horizontal="center"/>
      <protection/>
    </xf>
    <xf numFmtId="2" fontId="19" fillId="0" borderId="10" xfId="48" applyNumberFormat="1" applyFont="1" applyBorder="1" applyAlignment="1">
      <alignment horizontal="center"/>
      <protection/>
    </xf>
    <xf numFmtId="2" fontId="18" fillId="0" borderId="17" xfId="48" applyNumberFormat="1" applyFont="1" applyBorder="1" applyAlignment="1">
      <alignment horizontal="center"/>
      <protection/>
    </xf>
    <xf numFmtId="2" fontId="18" fillId="0" borderId="10" xfId="48" applyNumberFormat="1" applyFont="1" applyBorder="1" applyAlignment="1">
      <alignment horizontal="center"/>
      <protection/>
    </xf>
    <xf numFmtId="172" fontId="29" fillId="0" borderId="10" xfId="48" applyNumberFormat="1" applyFont="1" applyFill="1" applyBorder="1" applyAlignment="1">
      <alignment horizontal="center"/>
      <protection/>
    </xf>
    <xf numFmtId="0" fontId="18" fillId="0" borderId="15" xfId="48" applyFont="1" applyBorder="1" applyAlignment="1">
      <alignment horizontal="center"/>
      <protection/>
    </xf>
    <xf numFmtId="0" fontId="18" fillId="0" borderId="17" xfId="48" applyFont="1" applyBorder="1" applyAlignment="1">
      <alignment horizontal="center"/>
      <protection/>
    </xf>
    <xf numFmtId="0" fontId="18" fillId="0" borderId="10" xfId="48" applyFont="1" applyBorder="1" applyAlignment="1">
      <alignment horizontal="center"/>
      <protection/>
    </xf>
    <xf numFmtId="0" fontId="115" fillId="0" borderId="10" xfId="0" applyFont="1" applyFill="1" applyBorder="1" applyAlignment="1">
      <alignment horizontal="center" vertical="center"/>
    </xf>
    <xf numFmtId="172" fontId="18" fillId="0" borderId="17" xfId="48" applyNumberFormat="1" applyFont="1" applyBorder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172" fontId="115" fillId="0" borderId="10" xfId="0" applyNumberFormat="1" applyFont="1" applyFill="1" applyBorder="1" applyAlignment="1">
      <alignment horizontal="center" vertical="center"/>
    </xf>
    <xf numFmtId="0" fontId="29" fillId="0" borderId="29" xfId="48" applyFont="1" applyFill="1" applyBorder="1" applyAlignment="1">
      <alignment horizontal="center"/>
      <protection/>
    </xf>
    <xf numFmtId="172" fontId="16" fillId="0" borderId="10" xfId="48" applyNumberFormat="1" applyFont="1" applyFill="1" applyBorder="1" applyAlignment="1">
      <alignment horizontal="center"/>
      <protection/>
    </xf>
    <xf numFmtId="172" fontId="29" fillId="0" borderId="17" xfId="48" applyNumberFormat="1" applyFont="1" applyFill="1" applyBorder="1" applyAlignment="1">
      <alignment horizontal="center"/>
      <protection/>
    </xf>
    <xf numFmtId="172" fontId="29" fillId="0" borderId="0" xfId="48" applyNumberFormat="1" applyFont="1" applyFill="1" applyBorder="1" applyAlignment="1">
      <alignment horizontal="center"/>
      <protection/>
    </xf>
    <xf numFmtId="172" fontId="29" fillId="24" borderId="10" xfId="48" applyNumberFormat="1" applyFont="1" applyFill="1" applyBorder="1" applyAlignment="1">
      <alignment horizontal="center"/>
      <protection/>
    </xf>
    <xf numFmtId="0" fontId="16" fillId="24" borderId="10" xfId="0" applyFont="1" applyFill="1" applyBorder="1" applyAlignment="1">
      <alignment horizontal="center"/>
    </xf>
    <xf numFmtId="0" fontId="57" fillId="24" borderId="1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172" fontId="10" fillId="24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center"/>
    </xf>
    <xf numFmtId="0" fontId="59" fillId="24" borderId="16" xfId="0" applyFont="1" applyFill="1" applyBorder="1" applyAlignment="1">
      <alignment/>
    </xf>
    <xf numFmtId="0" fontId="56" fillId="24" borderId="16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/>
    </xf>
    <xf numFmtId="172" fontId="29" fillId="0" borderId="11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24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173" fontId="65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2" fontId="27" fillId="24" borderId="10" xfId="0" applyNumberFormat="1" applyFont="1" applyFill="1" applyBorder="1" applyAlignment="1">
      <alignment horizontal="center" vertical="center"/>
    </xf>
    <xf numFmtId="172" fontId="65" fillId="24" borderId="10" xfId="0" applyNumberFormat="1" applyFont="1" applyFill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172" fontId="9" fillId="0" borderId="81" xfId="0" applyNumberFormat="1" applyFont="1" applyBorder="1" applyAlignment="1">
      <alignment horizontal="center"/>
    </xf>
    <xf numFmtId="172" fontId="49" fillId="0" borderId="26" xfId="0" applyNumberFormat="1" applyFont="1" applyBorder="1" applyAlignment="1">
      <alignment horizontal="center" vertical="center"/>
    </xf>
    <xf numFmtId="172" fontId="8" fillId="0" borderId="82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 vertical="center"/>
    </xf>
    <xf numFmtId="172" fontId="0" fillId="0" borderId="72" xfId="0" applyNumberFormat="1" applyBorder="1" applyAlignment="1">
      <alignment/>
    </xf>
    <xf numFmtId="10" fontId="49" fillId="0" borderId="26" xfId="0" applyNumberFormat="1" applyFont="1" applyBorder="1" applyAlignment="1">
      <alignment horizontal="center" vertical="center"/>
    </xf>
    <xf numFmtId="172" fontId="8" fillId="0" borderId="72" xfId="0" applyNumberFormat="1" applyFont="1" applyBorder="1" applyAlignment="1">
      <alignment/>
    </xf>
    <xf numFmtId="0" fontId="86" fillId="0" borderId="26" xfId="0" applyFont="1" applyBorder="1" applyAlignment="1">
      <alignment/>
    </xf>
    <xf numFmtId="0" fontId="88" fillId="0" borderId="26" xfId="0" applyFont="1" applyBorder="1" applyAlignment="1">
      <alignment horizontal="center"/>
    </xf>
    <xf numFmtId="0" fontId="88" fillId="0" borderId="26" xfId="0" applyFont="1" applyBorder="1" applyAlignment="1">
      <alignment/>
    </xf>
    <xf numFmtId="172" fontId="86" fillId="32" borderId="26" xfId="0" applyNumberFormat="1" applyFont="1" applyFill="1" applyBorder="1" applyAlignment="1">
      <alignment/>
    </xf>
    <xf numFmtId="172" fontId="86" fillId="33" borderId="26" xfId="0" applyNumberFormat="1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2" fontId="49" fillId="0" borderId="26" xfId="0" applyNumberFormat="1" applyFont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87" fillId="0" borderId="72" xfId="0" applyFont="1" applyBorder="1" applyAlignment="1">
      <alignment horizontal="center"/>
    </xf>
    <xf numFmtId="172" fontId="50" fillId="0" borderId="26" xfId="0" applyNumberFormat="1" applyFont="1" applyBorder="1" applyAlignment="1">
      <alignment horizontal="center"/>
    </xf>
    <xf numFmtId="172" fontId="49" fillId="0" borderId="26" xfId="0" applyNumberFormat="1" applyFont="1" applyBorder="1" applyAlignment="1">
      <alignment horizontal="center"/>
    </xf>
    <xf numFmtId="172" fontId="5" fillId="0" borderId="72" xfId="0" applyNumberFormat="1" applyFont="1" applyBorder="1" applyAlignment="1">
      <alignment horizontal="center"/>
    </xf>
    <xf numFmtId="0" fontId="49" fillId="34" borderId="26" xfId="0" applyFont="1" applyFill="1" applyBorder="1" applyAlignment="1">
      <alignment horizontal="center"/>
    </xf>
    <xf numFmtId="172" fontId="9" fillId="0" borderId="26" xfId="0" applyNumberFormat="1" applyFont="1" applyBorder="1" applyAlignment="1">
      <alignment horizontal="center"/>
    </xf>
    <xf numFmtId="172" fontId="9" fillId="34" borderId="26" xfId="0" applyNumberFormat="1" applyFont="1" applyFill="1" applyBorder="1" applyAlignment="1">
      <alignment horizontal="center"/>
    </xf>
    <xf numFmtId="172" fontId="86" fillId="34" borderId="26" xfId="0" applyNumberFormat="1" applyFont="1" applyFill="1" applyBorder="1" applyAlignment="1">
      <alignment horizontal="center"/>
    </xf>
    <xf numFmtId="172" fontId="9" fillId="32" borderId="26" xfId="0" applyNumberFormat="1" applyFont="1" applyFill="1" applyBorder="1" applyAlignment="1">
      <alignment horizontal="center"/>
    </xf>
    <xf numFmtId="172" fontId="9" fillId="33" borderId="26" xfId="0" applyNumberFormat="1" applyFont="1" applyFill="1" applyBorder="1" applyAlignment="1">
      <alignment horizontal="center"/>
    </xf>
    <xf numFmtId="1" fontId="49" fillId="0" borderId="26" xfId="0" applyNumberFormat="1" applyFont="1" applyBorder="1" applyAlignment="1">
      <alignment horizontal="center"/>
    </xf>
    <xf numFmtId="0" fontId="86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72" fontId="86" fillId="32" borderId="26" xfId="0" applyNumberFormat="1" applyFont="1" applyFill="1" applyBorder="1" applyAlignment="1">
      <alignment horizontal="center"/>
    </xf>
    <xf numFmtId="0" fontId="86" fillId="33" borderId="26" xfId="0" applyFont="1" applyFill="1" applyBorder="1" applyAlignment="1">
      <alignment horizontal="center"/>
    </xf>
    <xf numFmtId="0" fontId="86" fillId="24" borderId="83" xfId="0" applyFont="1" applyFill="1" applyBorder="1" applyAlignment="1">
      <alignment/>
    </xf>
    <xf numFmtId="0" fontId="86" fillId="24" borderId="84" xfId="0" applyFont="1" applyFill="1" applyBorder="1" applyAlignment="1">
      <alignment horizontal="center"/>
    </xf>
    <xf numFmtId="2" fontId="86" fillId="24" borderId="84" xfId="0" applyNumberFormat="1" applyFont="1" applyFill="1" applyBorder="1" applyAlignment="1">
      <alignment horizontal="center"/>
    </xf>
    <xf numFmtId="172" fontId="38" fillId="0" borderId="72" xfId="0" applyNumberFormat="1" applyFont="1" applyBorder="1" applyAlignment="1">
      <alignment horizontal="center"/>
    </xf>
    <xf numFmtId="2" fontId="86" fillId="34" borderId="26" xfId="0" applyNumberFormat="1" applyFont="1" applyFill="1" applyBorder="1" applyAlignment="1">
      <alignment/>
    </xf>
    <xf numFmtId="0" fontId="49" fillId="0" borderId="53" xfId="0" applyFont="1" applyBorder="1" applyAlignment="1">
      <alignment horizontal="center"/>
    </xf>
    <xf numFmtId="0" fontId="87" fillId="0" borderId="53" xfId="0" applyFont="1" applyBorder="1" applyAlignment="1">
      <alignment horizontal="center"/>
    </xf>
    <xf numFmtId="0" fontId="86" fillId="0" borderId="26" xfId="0" applyFont="1" applyBorder="1" applyAlignment="1">
      <alignment horizontal="left"/>
    </xf>
    <xf numFmtId="0" fontId="86" fillId="24" borderId="0" xfId="0" applyFont="1" applyFill="1" applyBorder="1" applyAlignment="1">
      <alignment/>
    </xf>
    <xf numFmtId="0" fontId="86" fillId="25" borderId="0" xfId="0" applyFont="1" applyFill="1" applyBorder="1" applyAlignment="1">
      <alignment/>
    </xf>
    <xf numFmtId="2" fontId="86" fillId="24" borderId="0" xfId="0" applyNumberFormat="1" applyFont="1" applyFill="1" applyBorder="1" applyAlignment="1">
      <alignment horizontal="center"/>
    </xf>
    <xf numFmtId="172" fontId="49" fillId="0" borderId="26" xfId="0" applyNumberFormat="1" applyFont="1" applyBorder="1" applyAlignment="1">
      <alignment/>
    </xf>
    <xf numFmtId="172" fontId="5" fillId="0" borderId="72" xfId="0" applyNumberFormat="1" applyFont="1" applyBorder="1" applyAlignment="1">
      <alignment/>
    </xf>
    <xf numFmtId="0" fontId="87" fillId="0" borderId="26" xfId="0" applyFont="1" applyBorder="1" applyAlignment="1">
      <alignment horizontal="center"/>
    </xf>
    <xf numFmtId="172" fontId="86" fillId="0" borderId="26" xfId="0" applyNumberFormat="1" applyFont="1" applyBorder="1" applyAlignment="1">
      <alignment horizontal="center"/>
    </xf>
    <xf numFmtId="0" fontId="87" fillId="0" borderId="26" xfId="0" applyFont="1" applyFill="1" applyBorder="1" applyAlignment="1">
      <alignment horizontal="center"/>
    </xf>
    <xf numFmtId="172" fontId="49" fillId="34" borderId="26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left"/>
    </xf>
    <xf numFmtId="2" fontId="9" fillId="0" borderId="26" xfId="0" applyNumberFormat="1" applyFont="1" applyBorder="1" applyAlignment="1">
      <alignment horizontal="center"/>
    </xf>
    <xf numFmtId="2" fontId="89" fillId="0" borderId="26" xfId="0" applyNumberFormat="1" applyFont="1" applyBorder="1" applyAlignment="1">
      <alignment horizontal="center"/>
    </xf>
    <xf numFmtId="0" fontId="49" fillId="0" borderId="26" xfId="0" applyFont="1" applyBorder="1" applyAlignment="1">
      <alignment horizontal="center" vertical="center"/>
    </xf>
    <xf numFmtId="172" fontId="89" fillId="0" borderId="72" xfId="0" applyNumberFormat="1" applyFont="1" applyBorder="1" applyAlignment="1">
      <alignment horizontal="center"/>
    </xf>
    <xf numFmtId="0" fontId="9" fillId="0" borderId="72" xfId="0" applyFont="1" applyBorder="1" applyAlignment="1">
      <alignment horizontal="left"/>
    </xf>
    <xf numFmtId="172" fontId="9" fillId="0" borderId="72" xfId="0" applyNumberFormat="1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86" fillId="0" borderId="72" xfId="0" applyFont="1" applyBorder="1" applyAlignment="1">
      <alignment horizontal="center"/>
    </xf>
    <xf numFmtId="172" fontId="86" fillId="32" borderId="72" xfId="0" applyNumberFormat="1" applyFont="1" applyFill="1" applyBorder="1" applyAlignment="1">
      <alignment horizontal="center"/>
    </xf>
    <xf numFmtId="172" fontId="86" fillId="33" borderId="72" xfId="0" applyNumberFormat="1" applyFont="1" applyFill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49" fillId="34" borderId="72" xfId="0" applyFont="1" applyFill="1" applyBorder="1" applyAlignment="1">
      <alignment horizontal="center"/>
    </xf>
    <xf numFmtId="0" fontId="49" fillId="0" borderId="72" xfId="0" applyFont="1" applyBorder="1" applyAlignment="1">
      <alignment/>
    </xf>
    <xf numFmtId="0" fontId="50" fillId="0" borderId="72" xfId="0" applyFont="1" applyBorder="1" applyAlignment="1">
      <alignment horizontal="center"/>
    </xf>
    <xf numFmtId="0" fontId="50" fillId="0" borderId="72" xfId="0" applyFont="1" applyBorder="1" applyAlignment="1">
      <alignment/>
    </xf>
    <xf numFmtId="0" fontId="50" fillId="35" borderId="72" xfId="0" applyFont="1" applyFill="1" applyBorder="1" applyAlignment="1">
      <alignment horizontal="center"/>
    </xf>
    <xf numFmtId="0" fontId="49" fillId="0" borderId="72" xfId="0" applyFont="1" applyFill="1" applyBorder="1" applyAlignment="1">
      <alignment horizontal="center"/>
    </xf>
    <xf numFmtId="0" fontId="49" fillId="0" borderId="72" xfId="0" applyFont="1" applyBorder="1" applyAlignment="1">
      <alignment horizontal="center" vertical="center"/>
    </xf>
    <xf numFmtId="172" fontId="49" fillId="0" borderId="72" xfId="0" applyNumberFormat="1" applyFont="1" applyBorder="1" applyAlignment="1">
      <alignment horizontal="center" vertical="center"/>
    </xf>
    <xf numFmtId="0" fontId="49" fillId="0" borderId="72" xfId="0" applyFont="1" applyBorder="1" applyAlignment="1">
      <alignment horizontal="left" vertical="center"/>
    </xf>
    <xf numFmtId="0" fontId="49" fillId="0" borderId="72" xfId="0" applyNumberFormat="1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172" fontId="50" fillId="0" borderId="72" xfId="0" applyNumberFormat="1" applyFont="1" applyBorder="1" applyAlignment="1">
      <alignment horizontal="center" vertical="center"/>
    </xf>
    <xf numFmtId="172" fontId="50" fillId="0" borderId="72" xfId="0" applyNumberFormat="1" applyFont="1" applyBorder="1" applyAlignment="1">
      <alignment vertical="center"/>
    </xf>
    <xf numFmtId="0" fontId="50" fillId="35" borderId="72" xfId="0" applyFont="1" applyFill="1" applyBorder="1" applyAlignment="1">
      <alignment horizontal="center" vertical="center"/>
    </xf>
    <xf numFmtId="0" fontId="49" fillId="0" borderId="72" xfId="0" applyFont="1" applyFill="1" applyBorder="1" applyAlignment="1">
      <alignment horizontal="center" vertical="center"/>
    </xf>
    <xf numFmtId="0" fontId="49" fillId="0" borderId="72" xfId="0" applyFont="1" applyBorder="1" applyAlignment="1">
      <alignment horizontal="left"/>
    </xf>
    <xf numFmtId="0" fontId="50" fillId="0" borderId="72" xfId="0" applyFont="1" applyBorder="1" applyAlignment="1">
      <alignment vertical="center"/>
    </xf>
    <xf numFmtId="0" fontId="49" fillId="0" borderId="72" xfId="0" applyFont="1" applyBorder="1" applyAlignment="1">
      <alignment vertical="center"/>
    </xf>
    <xf numFmtId="0" fontId="50" fillId="33" borderId="72" xfId="0" applyFont="1" applyFill="1" applyBorder="1" applyAlignment="1">
      <alignment horizontal="center"/>
    </xf>
    <xf numFmtId="0" fontId="50" fillId="0" borderId="72" xfId="0" applyFont="1" applyBorder="1" applyAlignment="1">
      <alignment/>
    </xf>
    <xf numFmtId="0" fontId="93" fillId="10" borderId="0" xfId="0" applyFont="1" applyFill="1" applyAlignment="1">
      <alignment horizontal="center"/>
    </xf>
    <xf numFmtId="0" fontId="49" fillId="0" borderId="53" xfId="0" applyFont="1" applyFill="1" applyBorder="1" applyAlignment="1">
      <alignment horizontal="center"/>
    </xf>
    <xf numFmtId="172" fontId="49" fillId="0" borderId="26" xfId="0" applyNumberFormat="1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 vertical="center"/>
    </xf>
    <xf numFmtId="172" fontId="49" fillId="0" borderId="26" xfId="0" applyNumberFormat="1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49" fontId="6" fillId="10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2" fillId="24" borderId="29" xfId="0" applyFont="1" applyFill="1" applyBorder="1" applyAlignment="1">
      <alignment horizontal="left"/>
    </xf>
    <xf numFmtId="0" fontId="2" fillId="24" borderId="18" xfId="0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172" fontId="4" fillId="24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2" fontId="4" fillId="24" borderId="13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1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left" vertical="center"/>
    </xf>
    <xf numFmtId="1" fontId="4" fillId="24" borderId="16" xfId="0" applyNumberFormat="1" applyFont="1" applyFill="1" applyBorder="1" applyAlignment="1">
      <alignment horizontal="center" vertical="center"/>
    </xf>
    <xf numFmtId="49" fontId="4" fillId="24" borderId="16" xfId="0" applyNumberFormat="1" applyFont="1" applyFill="1" applyBorder="1" applyAlignment="1">
      <alignment horizontal="center" vertical="center"/>
    </xf>
    <xf numFmtId="172" fontId="4" fillId="24" borderId="16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left" vertical="center"/>
    </xf>
    <xf numFmtId="172" fontId="4" fillId="24" borderId="14" xfId="0" applyNumberFormat="1" applyFont="1" applyFill="1" applyBorder="1" applyAlignment="1">
      <alignment horizontal="center" vertical="center"/>
    </xf>
    <xf numFmtId="172" fontId="4" fillId="24" borderId="13" xfId="0" applyNumberFormat="1" applyFont="1" applyFill="1" applyBorder="1" applyAlignment="1">
      <alignment horizontal="center" vertical="center"/>
    </xf>
    <xf numFmtId="49" fontId="4" fillId="24" borderId="17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72" fontId="31" fillId="24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172" fontId="31" fillId="24" borderId="10" xfId="0" applyNumberFormat="1" applyFont="1" applyFill="1" applyBorder="1" applyAlignment="1">
      <alignment horizontal="center"/>
    </xf>
    <xf numFmtId="172" fontId="16" fillId="24" borderId="10" xfId="0" applyNumberFormat="1" applyFont="1" applyFill="1" applyBorder="1" applyAlignment="1">
      <alignment horizontal="center" vertical="center"/>
    </xf>
    <xf numFmtId="0" fontId="61" fillId="24" borderId="10" xfId="0" applyFont="1" applyFill="1" applyBorder="1" applyAlignment="1">
      <alignment horizontal="center" vertical="top" wrapText="1"/>
    </xf>
    <xf numFmtId="0" fontId="61" fillId="24" borderId="10" xfId="0" applyNumberFormat="1" applyFont="1" applyFill="1" applyBorder="1" applyAlignment="1">
      <alignment horizontal="center" vertical="top" wrapText="1"/>
    </xf>
    <xf numFmtId="0" fontId="61" fillId="24" borderId="10" xfId="0" applyFont="1" applyFill="1" applyBorder="1" applyAlignment="1">
      <alignment horizontal="center" vertical="top" wrapText="1"/>
    </xf>
    <xf numFmtId="0" fontId="61" fillId="24" borderId="10" xfId="0" applyFont="1" applyFill="1" applyBorder="1" applyAlignment="1">
      <alignment horizontal="left" vertical="top" wrapText="1"/>
    </xf>
    <xf numFmtId="0" fontId="55" fillId="24" borderId="10" xfId="0" applyNumberFormat="1" applyFont="1" applyFill="1" applyBorder="1" applyAlignment="1">
      <alignment horizontal="center" vertical="top" wrapText="1"/>
    </xf>
    <xf numFmtId="0" fontId="73" fillId="24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172" fontId="16" fillId="21" borderId="10" xfId="0" applyNumberFormat="1" applyFont="1" applyFill="1" applyBorder="1" applyAlignment="1">
      <alignment horizontal="center"/>
    </xf>
    <xf numFmtId="172" fontId="78" fillId="24" borderId="10" xfId="0" applyNumberFormat="1" applyFont="1" applyFill="1" applyBorder="1" applyAlignment="1">
      <alignment horizontal="center" vertical="center"/>
    </xf>
    <xf numFmtId="172" fontId="100" fillId="24" borderId="10" xfId="0" applyNumberFormat="1" applyFont="1" applyFill="1" applyBorder="1" applyAlignment="1">
      <alignment horizontal="center" vertical="center"/>
    </xf>
    <xf numFmtId="172" fontId="50" fillId="24" borderId="10" xfId="0" applyNumberFormat="1" applyFont="1" applyFill="1" applyBorder="1" applyAlignment="1">
      <alignment horizontal="center" vertical="center"/>
    </xf>
    <xf numFmtId="172" fontId="99" fillId="24" borderId="11" xfId="0" applyNumberFormat="1" applyFont="1" applyFill="1" applyBorder="1" applyAlignment="1">
      <alignment horizontal="center" vertical="center"/>
    </xf>
    <xf numFmtId="172" fontId="99" fillId="24" borderId="10" xfId="0" applyNumberFormat="1" applyFont="1" applyFill="1" applyBorder="1" applyAlignment="1">
      <alignment horizontal="center" vertical="center"/>
    </xf>
    <xf numFmtId="172" fontId="99" fillId="24" borderId="10" xfId="0" applyNumberFormat="1" applyFont="1" applyFill="1" applyBorder="1" applyAlignment="1">
      <alignment horizontal="center" vertical="center"/>
    </xf>
    <xf numFmtId="172" fontId="105" fillId="24" borderId="13" xfId="0" applyNumberFormat="1" applyFont="1" applyFill="1" applyBorder="1" applyAlignment="1">
      <alignment horizontal="center" vertical="center"/>
    </xf>
    <xf numFmtId="172" fontId="99" fillId="24" borderId="13" xfId="0" applyNumberFormat="1" applyFont="1" applyFill="1" applyBorder="1" applyAlignment="1">
      <alignment horizontal="center" vertical="center"/>
    </xf>
    <xf numFmtId="172" fontId="51" fillId="24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10" fillId="24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72" fontId="37" fillId="24" borderId="10" xfId="0" applyNumberFormat="1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40" fillId="24" borderId="48" xfId="0" applyFont="1" applyFill="1" applyBorder="1" applyAlignment="1">
      <alignment horizontal="center" vertical="center" wrapText="1"/>
    </xf>
    <xf numFmtId="172" fontId="40" fillId="24" borderId="34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0" fontId="15" fillId="27" borderId="10" xfId="0" applyFont="1" applyFill="1" applyBorder="1" applyAlignment="1">
      <alignment horizontal="center" wrapText="1"/>
    </xf>
    <xf numFmtId="0" fontId="38" fillId="27" borderId="10" xfId="0" applyFont="1" applyFill="1" applyBorder="1" applyAlignment="1">
      <alignment horizontal="center" vertical="center" wrapText="1"/>
    </xf>
    <xf numFmtId="0" fontId="40" fillId="27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0" fontId="97" fillId="24" borderId="10" xfId="0" applyFont="1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55" fillId="27" borderId="10" xfId="0" applyNumberFormat="1" applyFont="1" applyFill="1" applyBorder="1" applyAlignment="1">
      <alignment horizontal="center" vertical="top" wrapText="1"/>
    </xf>
    <xf numFmtId="0" fontId="55" fillId="27" borderId="10" xfId="0" applyNumberFormat="1" applyFont="1" applyFill="1" applyBorder="1" applyAlignment="1">
      <alignment horizontal="center" vertical="top" wrapText="1"/>
    </xf>
    <xf numFmtId="0" fontId="61" fillId="27" borderId="10" xfId="0" applyNumberFormat="1" applyFont="1" applyFill="1" applyBorder="1" applyAlignment="1">
      <alignment horizontal="center" vertical="top" wrapText="1"/>
    </xf>
    <xf numFmtId="0" fontId="55" fillId="27" borderId="10" xfId="0" applyFont="1" applyFill="1" applyBorder="1" applyAlignment="1">
      <alignment horizontal="center" vertical="top" wrapText="1"/>
    </xf>
    <xf numFmtId="0" fontId="131" fillId="27" borderId="10" xfId="0" applyFont="1" applyFill="1" applyBorder="1" applyAlignment="1">
      <alignment horizontal="center" vertical="top" wrapText="1"/>
    </xf>
    <xf numFmtId="0" fontId="132" fillId="0" borderId="10" xfId="0" applyFont="1" applyBorder="1" applyAlignment="1">
      <alignment horizontal="center"/>
    </xf>
    <xf numFmtId="1" fontId="132" fillId="10" borderId="10" xfId="0" applyNumberFormat="1" applyFont="1" applyFill="1" applyBorder="1" applyAlignment="1">
      <alignment horizontal="center"/>
    </xf>
    <xf numFmtId="0" fontId="132" fillId="10" borderId="10" xfId="0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2" fontId="42" fillId="26" borderId="10" xfId="0" applyNumberFormat="1" applyFont="1" applyFill="1" applyBorder="1" applyAlignment="1">
      <alignment horizontal="center"/>
    </xf>
    <xf numFmtId="2" fontId="37" fillId="26" borderId="10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27" borderId="10" xfId="0" applyFont="1" applyFill="1" applyBorder="1" applyAlignment="1">
      <alignment horizontal="center"/>
    </xf>
    <xf numFmtId="0" fontId="42" fillId="0" borderId="53" xfId="0" applyFont="1" applyBorder="1" applyAlignment="1">
      <alignment horizontal="left"/>
    </xf>
    <xf numFmtId="0" fontId="44" fillId="0" borderId="13" xfId="0" applyFont="1" applyBorder="1" applyAlignment="1">
      <alignment/>
    </xf>
    <xf numFmtId="0" fontId="42" fillId="0" borderId="55" xfId="0" applyFont="1" applyBorder="1" applyAlignment="1">
      <alignment/>
    </xf>
    <xf numFmtId="172" fontId="42" fillId="26" borderId="13" xfId="0" applyNumberFormat="1" applyFont="1" applyFill="1" applyBorder="1" applyAlignment="1">
      <alignment/>
    </xf>
    <xf numFmtId="0" fontId="29" fillId="0" borderId="13" xfId="0" applyNumberFormat="1" applyFont="1" applyFill="1" applyBorder="1" applyAlignment="1">
      <alignment horizontal="center"/>
    </xf>
    <xf numFmtId="172" fontId="29" fillId="0" borderId="13" xfId="0" applyNumberFormat="1" applyFont="1" applyBorder="1" applyAlignment="1">
      <alignment horizontal="center"/>
    </xf>
    <xf numFmtId="2" fontId="29" fillId="0" borderId="54" xfId="0" applyNumberFormat="1" applyFont="1" applyBorder="1" applyAlignment="1">
      <alignment horizontal="center"/>
    </xf>
    <xf numFmtId="2" fontId="29" fillId="0" borderId="53" xfId="0" applyNumberFormat="1" applyFont="1" applyBorder="1" applyAlignment="1">
      <alignment horizontal="center"/>
    </xf>
    <xf numFmtId="172" fontId="29" fillId="0" borderId="53" xfId="0" applyNumberFormat="1" applyFont="1" applyBorder="1" applyAlignment="1">
      <alignment horizontal="center"/>
    </xf>
    <xf numFmtId="172" fontId="29" fillId="0" borderId="53" xfId="0" applyNumberFormat="1" applyFont="1" applyFill="1" applyBorder="1" applyAlignment="1">
      <alignment/>
    </xf>
    <xf numFmtId="0" fontId="29" fillId="0" borderId="53" xfId="0" applyFont="1" applyFill="1" applyBorder="1" applyAlignment="1">
      <alignment/>
    </xf>
    <xf numFmtId="0" fontId="42" fillId="0" borderId="13" xfId="0" applyFont="1" applyBorder="1" applyAlignment="1">
      <alignment/>
    </xf>
    <xf numFmtId="172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7" fillId="27" borderId="10" xfId="0" applyFont="1" applyFill="1" applyBorder="1" applyAlignment="1">
      <alignment horizontal="center"/>
    </xf>
    <xf numFmtId="0" fontId="37" fillId="27" borderId="10" xfId="0" applyFont="1" applyFill="1" applyBorder="1" applyAlignment="1">
      <alignment/>
    </xf>
    <xf numFmtId="0" fontId="42" fillId="27" borderId="30" xfId="0" applyFont="1" applyFill="1" applyBorder="1" applyAlignment="1">
      <alignment/>
    </xf>
    <xf numFmtId="0" fontId="37" fillId="21" borderId="11" xfId="0" applyFont="1" applyFill="1" applyBorder="1" applyAlignment="1">
      <alignment/>
    </xf>
    <xf numFmtId="172" fontId="37" fillId="21" borderId="11" xfId="0" applyNumberFormat="1" applyFont="1" applyFill="1" applyBorder="1" applyAlignment="1">
      <alignment horizontal="center"/>
    </xf>
    <xf numFmtId="172" fontId="37" fillId="21" borderId="11" xfId="0" applyNumberFormat="1" applyFont="1" applyFill="1" applyBorder="1" applyAlignment="1">
      <alignment/>
    </xf>
    <xf numFmtId="0" fontId="37" fillId="4" borderId="85" xfId="0" applyFont="1" applyFill="1" applyBorder="1" applyAlignment="1">
      <alignment/>
    </xf>
    <xf numFmtId="0" fontId="42" fillId="0" borderId="44" xfId="0" applyFont="1" applyBorder="1" applyAlignment="1">
      <alignment/>
    </xf>
    <xf numFmtId="0" fontId="29" fillId="27" borderId="10" xfId="0" applyFont="1" applyFill="1" applyBorder="1" applyAlignment="1">
      <alignment/>
    </xf>
    <xf numFmtId="0" fontId="87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30" fillId="7" borderId="12" xfId="0" applyFont="1" applyFill="1" applyBorder="1" applyAlignment="1">
      <alignment horizontal="center" vertical="top" wrapText="1"/>
    </xf>
    <xf numFmtId="0" fontId="66" fillId="24" borderId="0" xfId="0" applyFont="1" applyFill="1" applyAlignment="1">
      <alignment horizontal="center"/>
    </xf>
    <xf numFmtId="0" fontId="28" fillId="24" borderId="0" xfId="0" applyFont="1" applyFill="1" applyBorder="1" applyAlignment="1">
      <alignment/>
    </xf>
    <xf numFmtId="0" fontId="30" fillId="7" borderId="19" xfId="0" applyFont="1" applyFill="1" applyBorder="1" applyAlignment="1">
      <alignment horizontal="center" vertical="top" wrapText="1"/>
    </xf>
    <xf numFmtId="0" fontId="30" fillId="7" borderId="32" xfId="0" applyFont="1" applyFill="1" applyBorder="1" applyAlignment="1">
      <alignment horizontal="center" vertical="top" wrapText="1"/>
    </xf>
    <xf numFmtId="0" fontId="30" fillId="7" borderId="30" xfId="0" applyFont="1" applyFill="1" applyBorder="1" applyAlignment="1">
      <alignment horizontal="center" vertical="top" wrapText="1"/>
    </xf>
    <xf numFmtId="0" fontId="30" fillId="7" borderId="0" xfId="0" applyFont="1" applyFill="1" applyBorder="1" applyAlignment="1">
      <alignment horizontal="center" vertical="top" wrapText="1"/>
    </xf>
    <xf numFmtId="0" fontId="30" fillId="7" borderId="31" xfId="0" applyFont="1" applyFill="1" applyBorder="1" applyAlignment="1">
      <alignment horizontal="center" vertical="top" wrapText="1"/>
    </xf>
    <xf numFmtId="0" fontId="15" fillId="7" borderId="29" xfId="0" applyFont="1" applyFill="1" applyBorder="1" applyAlignment="1">
      <alignment vertical="top" wrapText="1"/>
    </xf>
    <xf numFmtId="0" fontId="15" fillId="7" borderId="18" xfId="0" applyFont="1" applyFill="1" applyBorder="1" applyAlignment="1">
      <alignment vertical="top" wrapText="1"/>
    </xf>
    <xf numFmtId="0" fontId="49" fillId="24" borderId="0" xfId="0" applyFont="1" applyFill="1" applyAlignment="1">
      <alignment horizontal="center"/>
    </xf>
    <xf numFmtId="0" fontId="31" fillId="3" borderId="17" xfId="0" applyFont="1" applyFill="1" applyBorder="1" applyAlignment="1">
      <alignment horizontal="center" vertical="top" wrapText="1"/>
    </xf>
    <xf numFmtId="0" fontId="30" fillId="7" borderId="29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top" wrapText="1"/>
    </xf>
    <xf numFmtId="0" fontId="31" fillId="3" borderId="15" xfId="0" applyFont="1" applyFill="1" applyBorder="1" applyAlignment="1">
      <alignment horizontal="center" vertical="top" wrapText="1"/>
    </xf>
    <xf numFmtId="0" fontId="31" fillId="3" borderId="16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vertical="center" wrapText="1"/>
    </xf>
    <xf numFmtId="173" fontId="24" fillId="24" borderId="15" xfId="0" applyNumberFormat="1" applyFont="1" applyFill="1" applyBorder="1" applyAlignment="1">
      <alignment horizontal="center" vertical="center" wrapText="1"/>
    </xf>
    <xf numFmtId="173" fontId="24" fillId="24" borderId="16" xfId="0" applyNumberFormat="1" applyFont="1" applyFill="1" applyBorder="1" applyAlignment="1">
      <alignment horizontal="center" vertical="center" wrapText="1"/>
    </xf>
    <xf numFmtId="173" fontId="24" fillId="24" borderId="17" xfId="0" applyNumberFormat="1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/>
    </xf>
    <xf numFmtId="0" fontId="65" fillId="24" borderId="16" xfId="0" applyFont="1" applyFill="1" applyBorder="1" applyAlignment="1">
      <alignment horizontal="center" vertical="center"/>
    </xf>
    <xf numFmtId="0" fontId="65" fillId="24" borderId="17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/>
    </xf>
    <xf numFmtId="0" fontId="24" fillId="10" borderId="17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65" fillId="7" borderId="13" xfId="0" applyFont="1" applyFill="1" applyBorder="1" applyAlignment="1">
      <alignment horizontal="center" vertical="center" wrapText="1"/>
    </xf>
    <xf numFmtId="0" fontId="65" fillId="7" borderId="14" xfId="0" applyFont="1" applyFill="1" applyBorder="1" applyAlignment="1">
      <alignment horizontal="center" vertical="center" wrapText="1"/>
    </xf>
    <xf numFmtId="0" fontId="65" fillId="7" borderId="11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65" fillId="7" borderId="11" xfId="0" applyFont="1" applyFill="1" applyBorder="1" applyAlignment="1">
      <alignment horizontal="center" vertical="center" textRotation="90"/>
    </xf>
    <xf numFmtId="0" fontId="65" fillId="7" borderId="10" xfId="0" applyFont="1" applyFill="1" applyBorder="1" applyAlignment="1">
      <alignment horizontal="center" vertical="center" textRotation="90"/>
    </xf>
    <xf numFmtId="0" fontId="65" fillId="7" borderId="13" xfId="0" applyFont="1" applyFill="1" applyBorder="1" applyAlignment="1">
      <alignment horizontal="center" vertical="center" textRotation="90" wrapText="1"/>
    </xf>
    <xf numFmtId="0" fontId="65" fillId="7" borderId="14" xfId="0" applyFont="1" applyFill="1" applyBorder="1" applyAlignment="1">
      <alignment horizontal="center" vertical="center" textRotation="90" wrapText="1"/>
    </xf>
    <xf numFmtId="0" fontId="65" fillId="7" borderId="11" xfId="0" applyFont="1" applyFill="1" applyBorder="1" applyAlignment="1">
      <alignment horizontal="center" vertical="center" textRotation="90" wrapText="1"/>
    </xf>
    <xf numFmtId="0" fontId="65" fillId="7" borderId="13" xfId="0" applyFont="1" applyFill="1" applyBorder="1" applyAlignment="1">
      <alignment horizontal="center" vertical="center" textRotation="90"/>
    </xf>
    <xf numFmtId="0" fontId="65" fillId="7" borderId="14" xfId="0" applyFont="1" applyFill="1" applyBorder="1" applyAlignment="1">
      <alignment horizontal="center" vertical="center" textRotation="90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172" fontId="65" fillId="0" borderId="13" xfId="0" applyNumberFormat="1" applyFont="1" applyBorder="1" applyAlignment="1">
      <alignment horizontal="center" vertical="center" wrapText="1"/>
    </xf>
    <xf numFmtId="172" fontId="65" fillId="0" borderId="11" xfId="0" applyNumberFormat="1" applyFont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172" fontId="65" fillId="0" borderId="10" xfId="0" applyNumberFormat="1" applyFont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textRotation="90" wrapText="1"/>
    </xf>
    <xf numFmtId="0" fontId="25" fillId="7" borderId="14" xfId="0" applyFont="1" applyFill="1" applyBorder="1" applyAlignment="1">
      <alignment horizontal="center" vertical="center" textRotation="90" wrapText="1"/>
    </xf>
    <xf numFmtId="0" fontId="25" fillId="7" borderId="11" xfId="0" applyFont="1" applyFill="1" applyBorder="1" applyAlignment="1">
      <alignment horizontal="center" vertical="center" textRotation="90" wrapText="1"/>
    </xf>
    <xf numFmtId="0" fontId="30" fillId="7" borderId="20" xfId="0" applyFont="1" applyFill="1" applyBorder="1" applyAlignment="1">
      <alignment horizontal="center" vertical="top" wrapText="1"/>
    </xf>
    <xf numFmtId="0" fontId="30" fillId="7" borderId="15" xfId="0" applyFont="1" applyFill="1" applyBorder="1" applyAlignment="1">
      <alignment horizontal="center" vertical="top" wrapText="1"/>
    </xf>
    <xf numFmtId="0" fontId="30" fillId="7" borderId="16" xfId="0" applyFont="1" applyFill="1" applyBorder="1" applyAlignment="1">
      <alignment horizontal="center" vertical="top" wrapText="1"/>
    </xf>
    <xf numFmtId="0" fontId="30" fillId="7" borderId="18" xfId="0" applyFont="1" applyFill="1" applyBorder="1" applyAlignment="1">
      <alignment horizontal="center" vertical="top" wrapText="1"/>
    </xf>
    <xf numFmtId="0" fontId="16" fillId="24" borderId="15" xfId="0" applyFont="1" applyFill="1" applyBorder="1" applyAlignment="1">
      <alignment horizontal="center"/>
    </xf>
    <xf numFmtId="0" fontId="16" fillId="24" borderId="17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60" xfId="0" applyFont="1" applyFill="1" applyBorder="1" applyAlignment="1">
      <alignment horizontal="center" vertical="center" wrapText="1"/>
    </xf>
    <xf numFmtId="0" fontId="11" fillId="24" borderId="28" xfId="0" applyFont="1" applyFill="1" applyBorder="1" applyAlignment="1">
      <alignment horizontal="center" vertical="center" wrapText="1"/>
    </xf>
    <xf numFmtId="0" fontId="62" fillId="0" borderId="73" xfId="0" applyFont="1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62" fillId="4" borderId="26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 vertical="center"/>
    </xf>
    <xf numFmtId="0" fontId="11" fillId="24" borderId="60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11" fillId="24" borderId="86" xfId="0" applyFont="1" applyFill="1" applyBorder="1" applyAlignment="1">
      <alignment horizontal="center" vertical="center" wrapText="1"/>
    </xf>
    <xf numFmtId="0" fontId="11" fillId="24" borderId="79" xfId="0" applyFont="1" applyFill="1" applyBorder="1" applyAlignment="1">
      <alignment horizontal="center" vertical="center" wrapText="1"/>
    </xf>
    <xf numFmtId="0" fontId="11" fillId="24" borderId="87" xfId="0" applyFont="1" applyFill="1" applyBorder="1" applyAlignment="1">
      <alignment horizontal="center" vertical="center" wrapText="1"/>
    </xf>
    <xf numFmtId="0" fontId="11" fillId="24" borderId="88" xfId="0" applyFont="1" applyFill="1" applyBorder="1" applyAlignment="1">
      <alignment horizontal="center" vertical="center" wrapText="1"/>
    </xf>
    <xf numFmtId="0" fontId="17" fillId="24" borderId="56" xfId="0" applyFont="1" applyFill="1" applyBorder="1" applyAlignment="1">
      <alignment horizontal="center" vertical="center" wrapText="1"/>
    </xf>
    <xf numFmtId="0" fontId="17" fillId="24" borderId="54" xfId="0" applyFont="1" applyFill="1" applyBorder="1" applyAlignment="1">
      <alignment horizontal="center" vertical="center" wrapText="1"/>
    </xf>
    <xf numFmtId="0" fontId="11" fillId="24" borderId="74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17" fillId="7" borderId="26" xfId="0" applyFont="1" applyFill="1" applyBorder="1" applyAlignment="1">
      <alignment horizontal="center" vertical="center" wrapText="1"/>
    </xf>
    <xf numFmtId="0" fontId="62" fillId="7" borderId="26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24" borderId="15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textRotation="90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0" xfId="0" applyFont="1" applyFill="1" applyBorder="1" applyAlignment="1">
      <alignment vertical="center" textRotation="90" wrapText="1"/>
    </xf>
    <xf numFmtId="0" fontId="13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center" vertical="center" textRotation="90" wrapText="1"/>
    </xf>
    <xf numFmtId="0" fontId="2" fillId="7" borderId="11" xfId="0" applyFont="1" applyFill="1" applyBorder="1" applyAlignment="1">
      <alignment horizontal="center" vertical="center" textRotation="90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49" fontId="2" fillId="7" borderId="13" xfId="0" applyNumberFormat="1" applyFont="1" applyFill="1" applyBorder="1" applyAlignment="1">
      <alignment horizontal="center" vertical="center" textRotation="90" wrapText="1"/>
    </xf>
    <xf numFmtId="49" fontId="2" fillId="7" borderId="14" xfId="0" applyNumberFormat="1" applyFont="1" applyFill="1" applyBorder="1" applyAlignment="1">
      <alignment horizontal="center" vertical="center" textRotation="90" wrapText="1"/>
    </xf>
    <xf numFmtId="49" fontId="2" fillId="7" borderId="11" xfId="0" applyNumberFormat="1" applyFont="1" applyFill="1" applyBorder="1" applyAlignment="1">
      <alignment horizontal="center" vertical="center" textRotation="90" wrapText="1"/>
    </xf>
    <xf numFmtId="172" fontId="2" fillId="7" borderId="13" xfId="0" applyNumberFormat="1" applyFont="1" applyFill="1" applyBorder="1" applyAlignment="1">
      <alignment horizontal="center" vertical="center" textRotation="90" wrapText="1"/>
    </xf>
    <xf numFmtId="172" fontId="2" fillId="7" borderId="14" xfId="0" applyNumberFormat="1" applyFont="1" applyFill="1" applyBorder="1" applyAlignment="1">
      <alignment horizontal="center" vertical="center" textRotation="90" wrapText="1"/>
    </xf>
    <xf numFmtId="172" fontId="2" fillId="7" borderId="11" xfId="0" applyNumberFormat="1" applyFont="1" applyFill="1" applyBorder="1" applyAlignment="1">
      <alignment horizontal="center" vertical="center" textRotation="90" wrapText="1"/>
    </xf>
    <xf numFmtId="0" fontId="1" fillId="24" borderId="0" xfId="0" applyFont="1" applyFill="1" applyAlignment="1">
      <alignment horizontal="center"/>
    </xf>
    <xf numFmtId="0" fontId="1" fillId="24" borderId="18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 textRotation="90" wrapText="1"/>
    </xf>
    <xf numFmtId="0" fontId="3" fillId="7" borderId="14" xfId="0" applyFont="1" applyFill="1" applyBorder="1" applyAlignment="1">
      <alignment horizontal="center" vertical="center" textRotation="90" wrapText="1"/>
    </xf>
    <xf numFmtId="0" fontId="3" fillId="7" borderId="11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distributed"/>
    </xf>
    <xf numFmtId="0" fontId="5" fillId="7" borderId="13" xfId="0" applyFont="1" applyFill="1" applyBorder="1" applyAlignment="1">
      <alignment horizontal="center" vertical="distributed"/>
    </xf>
    <xf numFmtId="0" fontId="5" fillId="7" borderId="11" xfId="0" applyFont="1" applyFill="1" applyBorder="1" applyAlignment="1">
      <alignment horizontal="center" vertical="distributed"/>
    </xf>
    <xf numFmtId="0" fontId="5" fillId="7" borderId="10" xfId="0" applyFont="1" applyFill="1" applyBorder="1" applyAlignment="1">
      <alignment horizontal="distributed" vertical="center"/>
    </xf>
    <xf numFmtId="0" fontId="49" fillId="24" borderId="15" xfId="0" applyFont="1" applyFill="1" applyBorder="1" applyAlignment="1">
      <alignment horizontal="center" vertical="center"/>
    </xf>
    <xf numFmtId="0" fontId="49" fillId="24" borderId="16" xfId="0" applyFont="1" applyFill="1" applyBorder="1" applyAlignment="1">
      <alignment horizontal="center" vertical="center"/>
    </xf>
    <xf numFmtId="0" fontId="49" fillId="24" borderId="1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5" fillId="24" borderId="15" xfId="0" applyFont="1" applyFill="1" applyBorder="1" applyAlignment="1">
      <alignment horizontal="center" vertical="top" wrapText="1"/>
    </xf>
    <xf numFmtId="0" fontId="55" fillId="24" borderId="16" xfId="0" applyFont="1" applyFill="1" applyBorder="1" applyAlignment="1">
      <alignment horizontal="center" vertical="top" wrapText="1"/>
    </xf>
    <xf numFmtId="0" fontId="55" fillId="24" borderId="17" xfId="0" applyFont="1" applyFill="1" applyBorder="1" applyAlignment="1">
      <alignment horizontal="center" vertical="top" wrapText="1"/>
    </xf>
    <xf numFmtId="0" fontId="55" fillId="24" borderId="29" xfId="0" applyFont="1" applyFill="1" applyBorder="1" applyAlignment="1">
      <alignment horizontal="center" vertical="top" wrapText="1"/>
    </xf>
    <xf numFmtId="0" fontId="55" fillId="24" borderId="18" xfId="0" applyFont="1" applyFill="1" applyBorder="1" applyAlignment="1">
      <alignment horizontal="center" vertical="top" wrapText="1"/>
    </xf>
    <xf numFmtId="0" fontId="55" fillId="24" borderId="32" xfId="0" applyFont="1" applyFill="1" applyBorder="1" applyAlignment="1">
      <alignment horizontal="center" vertical="top" wrapText="1"/>
    </xf>
    <xf numFmtId="0" fontId="55" fillId="24" borderId="89" xfId="0" applyFont="1" applyFill="1" applyBorder="1" applyAlignment="1">
      <alignment horizontal="center" vertical="top" wrapText="1"/>
    </xf>
    <xf numFmtId="0" fontId="55" fillId="24" borderId="15" xfId="0" applyFont="1" applyFill="1" applyBorder="1" applyAlignment="1">
      <alignment horizontal="center" vertical="top" wrapText="1"/>
    </xf>
    <xf numFmtId="0" fontId="55" fillId="24" borderId="89" xfId="0" applyFont="1" applyFill="1" applyBorder="1" applyAlignment="1">
      <alignment horizontal="center" vertical="top" wrapText="1"/>
    </xf>
    <xf numFmtId="0" fontId="131" fillId="24" borderId="15" xfId="0" applyFont="1" applyFill="1" applyBorder="1" applyAlignment="1">
      <alignment horizontal="center" vertical="top" wrapText="1"/>
    </xf>
    <xf numFmtId="0" fontId="70" fillId="24" borderId="16" xfId="0" applyFont="1" applyFill="1" applyBorder="1" applyAlignment="1">
      <alignment horizontal="center" vertical="top" wrapText="1"/>
    </xf>
    <xf numFmtId="0" fontId="70" fillId="24" borderId="17" xfId="0" applyFont="1" applyFill="1" applyBorder="1" applyAlignment="1">
      <alignment horizontal="center" vertical="top" wrapText="1"/>
    </xf>
    <xf numFmtId="0" fontId="55" fillId="24" borderId="90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horizontal="center" vertical="top" wrapText="1"/>
    </xf>
    <xf numFmtId="0" fontId="5" fillId="7" borderId="16" xfId="0" applyFont="1" applyFill="1" applyBorder="1" applyAlignment="1">
      <alignment horizontal="center" vertical="top" wrapText="1"/>
    </xf>
    <xf numFmtId="0" fontId="5" fillId="7" borderId="17" xfId="0" applyFont="1" applyFill="1" applyBorder="1" applyAlignment="1">
      <alignment horizontal="center" vertical="top" wrapText="1"/>
    </xf>
    <xf numFmtId="0" fontId="62" fillId="24" borderId="0" xfId="0" applyFont="1" applyFill="1" applyAlignment="1">
      <alignment horizontal="center"/>
    </xf>
    <xf numFmtId="0" fontId="49" fillId="24" borderId="0" xfId="0" applyFont="1" applyFill="1" applyAlignment="1">
      <alignment horizontal="center"/>
    </xf>
    <xf numFmtId="0" fontId="5" fillId="7" borderId="20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26" borderId="33" xfId="0" applyFont="1" applyFill="1" applyBorder="1" applyAlignment="1">
      <alignment horizontal="center"/>
    </xf>
    <xf numFmtId="0" fontId="41" fillId="26" borderId="51" xfId="0" applyFont="1" applyFill="1" applyBorder="1" applyAlignment="1">
      <alignment horizontal="center"/>
    </xf>
    <xf numFmtId="0" fontId="41" fillId="26" borderId="52" xfId="0" applyFont="1" applyFill="1" applyBorder="1" applyAlignment="1">
      <alignment horizontal="center"/>
    </xf>
    <xf numFmtId="0" fontId="15" fillId="7" borderId="30" xfId="0" applyFont="1" applyFill="1" applyBorder="1" applyAlignment="1">
      <alignment horizontal="center"/>
    </xf>
    <xf numFmtId="0" fontId="15" fillId="7" borderId="31" xfId="0" applyFont="1" applyFill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40" fillId="24" borderId="0" xfId="0" applyFont="1" applyFill="1" applyAlignment="1">
      <alignment horizontal="left"/>
    </xf>
    <xf numFmtId="0" fontId="40" fillId="24" borderId="0" xfId="0" applyFont="1" applyFill="1" applyAlignment="1">
      <alignment horizontal="center"/>
    </xf>
    <xf numFmtId="0" fontId="15" fillId="7" borderId="19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left"/>
    </xf>
    <xf numFmtId="0" fontId="10" fillId="26" borderId="0" xfId="0" applyFont="1" applyFill="1" applyBorder="1" applyAlignment="1">
      <alignment horizontal="left"/>
    </xf>
    <xf numFmtId="0" fontId="57" fillId="24" borderId="0" xfId="0" applyFont="1" applyFill="1" applyBorder="1" applyAlignment="1">
      <alignment horizontal="center"/>
    </xf>
    <xf numFmtId="0" fontId="50" fillId="24" borderId="10" xfId="0" applyFont="1" applyFill="1" applyBorder="1" applyAlignment="1">
      <alignment horizontal="center" vertical="center"/>
    </xf>
    <xf numFmtId="0" fontId="50" fillId="21" borderId="13" xfId="0" applyFont="1" applyFill="1" applyBorder="1" applyAlignment="1">
      <alignment horizontal="center" vertical="center"/>
    </xf>
    <xf numFmtId="0" fontId="51" fillId="24" borderId="33" xfId="0" applyFont="1" applyFill="1" applyBorder="1" applyAlignment="1">
      <alignment horizontal="center" vertical="center"/>
    </xf>
    <xf numFmtId="0" fontId="51" fillId="24" borderId="51" xfId="0" applyFont="1" applyFill="1" applyBorder="1" applyAlignment="1">
      <alignment horizontal="center" vertical="center"/>
    </xf>
    <xf numFmtId="0" fontId="51" fillId="24" borderId="52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99" fillId="0" borderId="13" xfId="0" applyFont="1" applyFill="1" applyBorder="1" applyAlignment="1">
      <alignment horizontal="center" vertical="center"/>
    </xf>
    <xf numFmtId="0" fontId="51" fillId="24" borderId="68" xfId="0" applyFont="1" applyFill="1" applyBorder="1" applyAlignment="1">
      <alignment horizontal="center" vertical="center"/>
    </xf>
    <xf numFmtId="0" fontId="51" fillId="24" borderId="47" xfId="0" applyFont="1" applyFill="1" applyBorder="1" applyAlignment="1">
      <alignment horizontal="center" vertical="center"/>
    </xf>
    <xf numFmtId="0" fontId="51" fillId="24" borderId="78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0" fontId="80" fillId="21" borderId="10" xfId="0" applyFont="1" applyFill="1" applyBorder="1" applyAlignment="1">
      <alignment horizontal="center" vertical="center"/>
    </xf>
    <xf numFmtId="0" fontId="80" fillId="10" borderId="10" xfId="0" applyFont="1" applyFill="1" applyBorder="1" applyAlignment="1">
      <alignment horizontal="center" vertical="center"/>
    </xf>
    <xf numFmtId="0" fontId="50" fillId="24" borderId="33" xfId="0" applyFont="1" applyFill="1" applyBorder="1" applyAlignment="1">
      <alignment horizontal="center" vertical="center"/>
    </xf>
    <xf numFmtId="0" fontId="50" fillId="24" borderId="51" xfId="0" applyFont="1" applyFill="1" applyBorder="1" applyAlignment="1">
      <alignment horizontal="center" vertical="center"/>
    </xf>
    <xf numFmtId="0" fontId="50" fillId="24" borderId="39" xfId="0" applyFont="1" applyFill="1" applyBorder="1" applyAlignment="1">
      <alignment horizontal="center" vertical="center"/>
    </xf>
    <xf numFmtId="0" fontId="50" fillId="24" borderId="40" xfId="0" applyFont="1" applyFill="1" applyBorder="1" applyAlignment="1">
      <alignment horizontal="center" vertical="center"/>
    </xf>
    <xf numFmtId="0" fontId="50" fillId="21" borderId="33" xfId="0" applyFont="1" applyFill="1" applyBorder="1" applyAlignment="1">
      <alignment horizontal="center" vertical="center"/>
    </xf>
    <xf numFmtId="0" fontId="50" fillId="21" borderId="51" xfId="0" applyFont="1" applyFill="1" applyBorder="1" applyAlignment="1">
      <alignment horizontal="center" vertical="center"/>
    </xf>
    <xf numFmtId="0" fontId="50" fillId="21" borderId="52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0" fontId="50" fillId="24" borderId="52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50" fillId="24" borderId="47" xfId="0" applyFont="1" applyFill="1" applyBorder="1" applyAlignment="1">
      <alignment horizontal="center" vertical="center"/>
    </xf>
    <xf numFmtId="0" fontId="50" fillId="24" borderId="78" xfId="0" applyFont="1" applyFill="1" applyBorder="1" applyAlignment="1">
      <alignment horizontal="center" vertical="center"/>
    </xf>
    <xf numFmtId="0" fontId="50" fillId="21" borderId="10" xfId="0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vertical="center"/>
    </xf>
    <xf numFmtId="0" fontId="51" fillId="24" borderId="66" xfId="0" applyFont="1" applyFill="1" applyBorder="1" applyAlignment="1">
      <alignment horizontal="center" vertical="center"/>
    </xf>
    <xf numFmtId="0" fontId="78" fillId="24" borderId="15" xfId="0" applyFont="1" applyFill="1" applyBorder="1" applyAlignment="1">
      <alignment horizontal="center"/>
    </xf>
    <xf numFmtId="0" fontId="78" fillId="24" borderId="16" xfId="0" applyFont="1" applyFill="1" applyBorder="1" applyAlignment="1">
      <alignment horizontal="center"/>
    </xf>
    <xf numFmtId="0" fontId="78" fillId="24" borderId="12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 vertical="center" wrapText="1"/>
    </xf>
    <xf numFmtId="49" fontId="50" fillId="7" borderId="10" xfId="0" applyNumberFormat="1" applyFont="1" applyFill="1" applyBorder="1" applyAlignment="1">
      <alignment horizontal="center" vertical="center" textRotation="90" wrapText="1"/>
    </xf>
    <xf numFmtId="49" fontId="50" fillId="7" borderId="13" xfId="0" applyNumberFormat="1" applyFont="1" applyFill="1" applyBorder="1" applyAlignment="1">
      <alignment horizontal="center" vertical="center" textRotation="90" wrapText="1"/>
    </xf>
    <xf numFmtId="0" fontId="78" fillId="24" borderId="0" xfId="0" applyFont="1" applyFill="1" applyAlignment="1">
      <alignment horizontal="center"/>
    </xf>
    <xf numFmtId="0" fontId="50" fillId="7" borderId="13" xfId="0" applyFont="1" applyFill="1" applyBorder="1" applyAlignment="1">
      <alignment horizontal="center" vertical="center" wrapText="1"/>
    </xf>
    <xf numFmtId="0" fontId="78" fillId="24" borderId="18" xfId="0" applyFont="1" applyFill="1" applyBorder="1" applyAlignment="1">
      <alignment horizontal="center"/>
    </xf>
    <xf numFmtId="49" fontId="50" fillId="21" borderId="13" xfId="0" applyNumberFormat="1" applyFont="1" applyFill="1" applyBorder="1" applyAlignment="1">
      <alignment horizontal="center" vertical="center"/>
    </xf>
    <xf numFmtId="0" fontId="50" fillId="24" borderId="50" xfId="0" applyFont="1" applyFill="1" applyBorder="1" applyAlignment="1">
      <alignment horizontal="center" vertical="center"/>
    </xf>
    <xf numFmtId="0" fontId="50" fillId="24" borderId="63" xfId="0" applyFont="1" applyFill="1" applyBorder="1" applyAlignment="1">
      <alignment horizontal="center" vertical="center"/>
    </xf>
    <xf numFmtId="0" fontId="0" fillId="7" borderId="5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7" borderId="64" xfId="0" applyFill="1" applyBorder="1" applyAlignment="1">
      <alignment horizontal="center" vertical="center" wrapText="1"/>
    </xf>
    <xf numFmtId="0" fontId="0" fillId="7" borderId="65" xfId="0" applyFill="1" applyBorder="1" applyAlignment="1">
      <alignment horizontal="center" vertical="center" wrapText="1"/>
    </xf>
    <xf numFmtId="0" fontId="0" fillId="7" borderId="94" xfId="0" applyFill="1" applyBorder="1" applyAlignment="1">
      <alignment horizontal="center" vertical="center" wrapText="1"/>
    </xf>
    <xf numFmtId="0" fontId="86" fillId="24" borderId="26" xfId="0" applyFont="1" applyFill="1" applyBorder="1" applyAlignment="1">
      <alignment horizontal="center"/>
    </xf>
    <xf numFmtId="0" fontId="86" fillId="24" borderId="26" xfId="0" applyFont="1" applyFill="1" applyBorder="1" applyAlignment="1">
      <alignment horizontal="center" vertical="center"/>
    </xf>
    <xf numFmtId="2" fontId="86" fillId="24" borderId="84" xfId="0" applyNumberFormat="1" applyFont="1" applyFill="1" applyBorder="1" applyAlignment="1">
      <alignment horizontal="center"/>
    </xf>
    <xf numFmtId="0" fontId="86" fillId="24" borderId="53" xfId="0" applyFont="1" applyFill="1" applyBorder="1" applyAlignment="1">
      <alignment horizontal="center"/>
    </xf>
    <xf numFmtId="2" fontId="86" fillId="24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 vertical="center" textRotation="180" wrapText="1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50" fillId="36" borderId="72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96" fillId="24" borderId="10" xfId="0" applyFont="1" applyFill="1" applyBorder="1" applyAlignment="1">
      <alignment horizontal="center"/>
    </xf>
    <xf numFmtId="0" fontId="96" fillId="24" borderId="15" xfId="0" applyFont="1" applyFill="1" applyBorder="1" applyAlignment="1">
      <alignment horizontal="center"/>
    </xf>
    <xf numFmtId="0" fontId="96" fillId="24" borderId="16" xfId="0" applyFont="1" applyFill="1" applyBorder="1" applyAlignment="1">
      <alignment horizontal="center"/>
    </xf>
    <xf numFmtId="0" fontId="96" fillId="24" borderId="17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 vertical="center" textRotation="90" wrapText="1"/>
    </xf>
    <xf numFmtId="49" fontId="37" fillId="7" borderId="10" xfId="0" applyNumberFormat="1" applyFont="1" applyFill="1" applyBorder="1" applyAlignment="1">
      <alignment horizontal="center" vertical="center" textRotation="90" wrapText="1"/>
    </xf>
    <xf numFmtId="1" fontId="37" fillId="7" borderId="19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1" fontId="37" fillId="7" borderId="20" xfId="0" applyNumberFormat="1" applyFont="1" applyFill="1" applyBorder="1" applyAlignment="1">
      <alignment horizontal="center" vertical="center" wrapText="1"/>
    </xf>
    <xf numFmtId="1" fontId="37" fillId="7" borderId="29" xfId="0" applyNumberFormat="1" applyFont="1" applyFill="1" applyBorder="1" applyAlignment="1">
      <alignment horizontal="center" vertical="center" wrapText="1"/>
    </xf>
    <xf numFmtId="1" fontId="37" fillId="7" borderId="18" xfId="0" applyNumberFormat="1" applyFont="1" applyFill="1" applyBorder="1" applyAlignment="1">
      <alignment horizontal="center" vertical="center" wrapText="1"/>
    </xf>
    <xf numFmtId="1" fontId="37" fillId="7" borderId="32" xfId="0" applyNumberFormat="1" applyFont="1" applyFill="1" applyBorder="1" applyAlignment="1">
      <alignment horizontal="center" vertical="center" wrapText="1"/>
    </xf>
    <xf numFmtId="1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172" fontId="37" fillId="7" borderId="10" xfId="0" applyNumberFormat="1" applyFont="1" applyFill="1" applyBorder="1" applyAlignment="1">
      <alignment horizontal="center" vertical="center" textRotation="90" wrapText="1"/>
    </xf>
    <xf numFmtId="0" fontId="42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 vertical="top" wrapText="1"/>
    </xf>
    <xf numFmtId="172" fontId="42" fillId="7" borderId="10" xfId="0" applyNumberFormat="1" applyFont="1" applyFill="1" applyBorder="1" applyAlignment="1">
      <alignment horizontal="center" textRotation="90" wrapText="1"/>
    </xf>
    <xf numFmtId="49" fontId="42" fillId="7" borderId="10" xfId="0" applyNumberFormat="1" applyFont="1" applyFill="1" applyBorder="1" applyAlignment="1">
      <alignment horizontal="center" textRotation="90" wrapText="1"/>
    </xf>
    <xf numFmtId="172" fontId="42" fillId="24" borderId="0" xfId="0" applyNumberFormat="1" applyFont="1" applyFill="1" applyAlignment="1">
      <alignment horizontal="center" vertical="top" wrapText="1"/>
    </xf>
    <xf numFmtId="0" fontId="94" fillId="26" borderId="15" xfId="0" applyFont="1" applyFill="1" applyBorder="1" applyAlignment="1">
      <alignment horizontal="center"/>
    </xf>
    <xf numFmtId="0" fontId="94" fillId="26" borderId="16" xfId="0" applyFont="1" applyFill="1" applyBorder="1" applyAlignment="1">
      <alignment horizontal="center"/>
    </xf>
    <xf numFmtId="0" fontId="94" fillId="26" borderId="17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textRotation="90" wrapText="1"/>
    </xf>
    <xf numFmtId="0" fontId="42" fillId="7" borderId="10" xfId="0" applyFont="1" applyFill="1" applyBorder="1" applyAlignment="1">
      <alignment horizontal="center" wrapText="1"/>
    </xf>
    <xf numFmtId="172" fontId="42" fillId="7" borderId="10" xfId="0" applyNumberFormat="1" applyFont="1" applyFill="1" applyBorder="1" applyAlignment="1">
      <alignment horizontal="center" wrapText="1"/>
    </xf>
    <xf numFmtId="0" fontId="15" fillId="7" borderId="13" xfId="0" applyNumberFormat="1" applyFont="1" applyFill="1" applyBorder="1" applyAlignment="1">
      <alignment horizontal="center" vertical="center" textRotation="90"/>
    </xf>
    <xf numFmtId="0" fontId="15" fillId="7" borderId="14" xfId="0" applyFont="1" applyFill="1" applyBorder="1" applyAlignment="1">
      <alignment horizontal="center" vertical="center" textRotation="90"/>
    </xf>
    <xf numFmtId="0" fontId="15" fillId="7" borderId="11" xfId="0" applyFont="1" applyFill="1" applyBorder="1" applyAlignment="1">
      <alignment horizontal="center" vertical="center" textRotation="90"/>
    </xf>
    <xf numFmtId="0" fontId="0" fillId="7" borderId="13" xfId="0" applyFill="1" applyBorder="1" applyAlignment="1">
      <alignment horizontal="center" vertical="center" textRotation="90"/>
    </xf>
    <xf numFmtId="0" fontId="0" fillId="7" borderId="14" xfId="0" applyFill="1" applyBorder="1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/>
    </xf>
    <xf numFmtId="0" fontId="40" fillId="3" borderId="19" xfId="0" applyFont="1" applyFill="1" applyBorder="1" applyAlignment="1">
      <alignment horizontal="left" vertical="center" wrapText="1"/>
    </xf>
    <xf numFmtId="0" fontId="40" fillId="3" borderId="12" xfId="0" applyFont="1" applyFill="1" applyBorder="1" applyAlignment="1">
      <alignment horizontal="left" vertical="center" wrapText="1"/>
    </xf>
    <xf numFmtId="0" fontId="40" fillId="3" borderId="20" xfId="0" applyFont="1" applyFill="1" applyBorder="1" applyAlignment="1">
      <alignment horizontal="left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3" borderId="15" xfId="0" applyFont="1" applyFill="1" applyBorder="1" applyAlignment="1">
      <alignment horizontal="left" vertical="center" wrapText="1"/>
    </xf>
    <xf numFmtId="0" fontId="40" fillId="3" borderId="16" xfId="0" applyFont="1" applyFill="1" applyBorder="1" applyAlignment="1">
      <alignment horizontal="left" vertical="center" wrapText="1"/>
    </xf>
    <xf numFmtId="0" fontId="40" fillId="3" borderId="17" xfId="0" applyFont="1" applyFill="1" applyBorder="1" applyAlignment="1">
      <alignment horizontal="left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center" vertical="center" wrapText="1"/>
    </xf>
    <xf numFmtId="0" fontId="40" fillId="0" borderId="95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0" fillId="0" borderId="96" xfId="0" applyFont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textRotation="90" wrapText="1"/>
    </xf>
    <xf numFmtId="0" fontId="0" fillId="7" borderId="14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45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428625</xdr:colOff>
      <xdr:row>44</xdr:row>
      <xdr:rowOff>0</xdr:rowOff>
    </xdr:from>
    <xdr:ext cx="180975" cy="323850"/>
    <xdr:sp fLocksText="0">
      <xdr:nvSpPr>
        <xdr:cNvPr id="8" name="TextBox 1"/>
        <xdr:cNvSpPr txBox="1">
          <a:spLocks noChangeArrowheads="1"/>
        </xdr:cNvSpPr>
      </xdr:nvSpPr>
      <xdr:spPr>
        <a:xfrm>
          <a:off x="3162300" y="153733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27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3162300" y="862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ISOVYY\&#1056;&#1077;&#1087;&#1077;&#1093;\&#1047;&#1074;&#1077;&#1076;&#1077;&#1085;&#1110;%20&#1087;&#1088;&#1086;&#1077;&#1082;&#1090;&#1110;&#1074;%202017\&#1056;&#1072;&#1076;&#1077;&#1093;&#1110;&#1074;\&#1079;&#1074;&#1077;&#1076;&#1077;&#1085;i%20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каль+Бендюга"/>
      <sheetName val="В+Р"/>
      <sheetName val="Лопатин+Бабичі"/>
      <sheetName val="Нивиці лк"/>
      <sheetName val="Зворот л-к"/>
      <sheetName val="Пр.понов."/>
      <sheetName val="Зворот п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01"/>
  <sheetViews>
    <sheetView tabSelected="1" zoomScalePageLayoutView="0" workbookViewId="0" topLeftCell="A1">
      <selection activeCell="F104" sqref="F104"/>
    </sheetView>
  </sheetViews>
  <sheetFormatPr defaultColWidth="9.140625" defaultRowHeight="15"/>
  <cols>
    <col min="1" max="1" width="13.57421875" style="61" customWidth="1"/>
    <col min="2" max="2" width="4.8515625" style="61" customWidth="1"/>
    <col min="3" max="3" width="5.8515625" style="61" customWidth="1"/>
    <col min="4" max="4" width="7.421875" style="61" customWidth="1"/>
    <col min="5" max="5" width="5.140625" style="61" customWidth="1"/>
    <col min="6" max="6" width="26.57421875" style="61" customWidth="1"/>
    <col min="7" max="7" width="8.421875" style="61" customWidth="1"/>
    <col min="8" max="8" width="11.7109375" style="61" customWidth="1"/>
    <col min="9" max="9" width="9.28125" style="61" customWidth="1"/>
    <col min="10" max="10" width="12.28125" style="61" customWidth="1"/>
    <col min="11" max="11" width="8.140625" style="61" customWidth="1"/>
    <col min="12" max="12" width="24.8515625" style="61" customWidth="1"/>
    <col min="13" max="13" width="14.57421875" style="61" customWidth="1"/>
    <col min="14" max="14" width="9.140625" style="61" customWidth="1"/>
    <col min="15" max="18" width="8.28125" style="61" customWidth="1"/>
    <col min="19" max="19" width="11.28125" style="61" customWidth="1"/>
    <col min="20" max="20" width="8.421875" style="61" customWidth="1"/>
    <col min="21" max="16384" width="9.140625" style="61" customWidth="1"/>
  </cols>
  <sheetData>
    <row r="1" spans="1:20" ht="18" customHeight="1">
      <c r="A1" s="1684" t="s">
        <v>1068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1684"/>
      <c r="O1" s="1684"/>
      <c r="P1" s="1684"/>
      <c r="Q1" s="1684"/>
      <c r="R1" s="1684"/>
      <c r="S1" s="1684"/>
      <c r="T1" s="63"/>
    </row>
    <row r="2" spans="1:20" ht="18" customHeight="1">
      <c r="A2" s="1669" t="s">
        <v>268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69"/>
      <c r="T2" s="64"/>
    </row>
    <row r="3" spans="1:20" ht="18" customHeight="1">
      <c r="A3" s="1669" t="s">
        <v>1069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  <c r="Q3" s="1669"/>
      <c r="R3" s="1669"/>
      <c r="S3" s="1669"/>
      <c r="T3" s="64"/>
    </row>
    <row r="4" spans="1:20" ht="18" customHeight="1">
      <c r="A4" s="1724" t="s">
        <v>1070</v>
      </c>
      <c r="B4" s="1716" t="s">
        <v>1071</v>
      </c>
      <c r="C4" s="1716" t="s">
        <v>1072</v>
      </c>
      <c r="D4" s="1716" t="s">
        <v>1073</v>
      </c>
      <c r="E4" s="1724" t="s">
        <v>1074</v>
      </c>
      <c r="F4" s="1716" t="s">
        <v>1075</v>
      </c>
      <c r="G4" s="1716" t="s">
        <v>1076</v>
      </c>
      <c r="H4" s="1724" t="s">
        <v>1077</v>
      </c>
      <c r="I4" s="1720" t="s">
        <v>1078</v>
      </c>
      <c r="J4" s="1720"/>
      <c r="K4" s="1716" t="s">
        <v>1079</v>
      </c>
      <c r="L4" s="1720" t="s">
        <v>1080</v>
      </c>
      <c r="M4" s="1720" t="s">
        <v>1081</v>
      </c>
      <c r="N4" s="1720"/>
      <c r="O4" s="1720"/>
      <c r="P4" s="1720"/>
      <c r="Q4" s="1720"/>
      <c r="R4" s="1720"/>
      <c r="S4" s="1720"/>
      <c r="T4" s="1716" t="s">
        <v>1082</v>
      </c>
    </row>
    <row r="5" spans="1:20" ht="18" customHeight="1">
      <c r="A5" s="1725"/>
      <c r="B5" s="1716"/>
      <c r="C5" s="1716"/>
      <c r="D5" s="1716"/>
      <c r="E5" s="1725"/>
      <c r="F5" s="1716"/>
      <c r="G5" s="1716"/>
      <c r="H5" s="1725"/>
      <c r="I5" s="1716" t="s">
        <v>1083</v>
      </c>
      <c r="J5" s="1716" t="s">
        <v>1084</v>
      </c>
      <c r="K5" s="1716"/>
      <c r="L5" s="1720"/>
      <c r="M5" s="1720" t="s">
        <v>1085</v>
      </c>
      <c r="N5" s="1720" t="s">
        <v>1086</v>
      </c>
      <c r="O5" s="1720"/>
      <c r="P5" s="1720"/>
      <c r="Q5" s="1720"/>
      <c r="R5" s="1720"/>
      <c r="S5" s="1720"/>
      <c r="T5" s="1716"/>
    </row>
    <row r="6" spans="1:20" ht="35.25" customHeight="1">
      <c r="A6" s="1726"/>
      <c r="B6" s="1716"/>
      <c r="C6" s="1716"/>
      <c r="D6" s="1716"/>
      <c r="E6" s="1726"/>
      <c r="F6" s="1716"/>
      <c r="G6" s="1716"/>
      <c r="H6" s="1726"/>
      <c r="I6" s="1716"/>
      <c r="J6" s="1716"/>
      <c r="K6" s="1716"/>
      <c r="L6" s="1720"/>
      <c r="M6" s="1720"/>
      <c r="N6" s="65" t="s">
        <v>1087</v>
      </c>
      <c r="O6" s="65" t="s">
        <v>1088</v>
      </c>
      <c r="P6" s="65" t="s">
        <v>1089</v>
      </c>
      <c r="Q6" s="65" t="s">
        <v>1090</v>
      </c>
      <c r="R6" s="65" t="s">
        <v>1091</v>
      </c>
      <c r="S6" s="65" t="s">
        <v>1123</v>
      </c>
      <c r="T6" s="1716"/>
    </row>
    <row r="7" spans="1:20" ht="18" customHeight="1">
      <c r="A7" s="1713" t="s">
        <v>1092</v>
      </c>
      <c r="B7" s="1714"/>
      <c r="C7" s="1714"/>
      <c r="D7" s="1714"/>
      <c r="E7" s="1714"/>
      <c r="F7" s="1714"/>
      <c r="G7" s="1714"/>
      <c r="H7" s="1714"/>
      <c r="I7" s="1714"/>
      <c r="J7" s="1714"/>
      <c r="K7" s="1714"/>
      <c r="L7" s="1714"/>
      <c r="M7" s="1714"/>
      <c r="N7" s="1714"/>
      <c r="O7" s="1714"/>
      <c r="P7" s="1714"/>
      <c r="Q7" s="1714"/>
      <c r="R7" s="1714"/>
      <c r="S7" s="1714"/>
      <c r="T7" s="1715"/>
    </row>
    <row r="8" spans="1:20" ht="18" customHeight="1">
      <c r="A8" s="1295" t="s">
        <v>1197</v>
      </c>
      <c r="B8" s="1296">
        <v>1</v>
      </c>
      <c r="C8" s="1296">
        <v>6</v>
      </c>
      <c r="D8" s="1296">
        <v>1.2</v>
      </c>
      <c r="E8" s="1297">
        <v>2.5</v>
      </c>
      <c r="F8" s="1295" t="s">
        <v>1093</v>
      </c>
      <c r="G8" s="1295" t="s">
        <v>1102</v>
      </c>
      <c r="H8" s="57" t="s">
        <v>1198</v>
      </c>
      <c r="I8" s="1295" t="s">
        <v>1095</v>
      </c>
      <c r="J8" s="1295" t="s">
        <v>363</v>
      </c>
      <c r="K8" s="1295" t="s">
        <v>1199</v>
      </c>
      <c r="L8" s="57" t="s">
        <v>1200</v>
      </c>
      <c r="M8" s="1298">
        <f>SUM(N8:S8)</f>
        <v>8.332999999999998</v>
      </c>
      <c r="N8" s="1299">
        <v>8</v>
      </c>
      <c r="O8" s="1299"/>
      <c r="P8" s="1299">
        <v>0.113</v>
      </c>
      <c r="Q8" s="1299"/>
      <c r="R8" s="1299">
        <v>0.11</v>
      </c>
      <c r="S8" s="1299">
        <v>0.11</v>
      </c>
      <c r="T8" s="1296"/>
    </row>
    <row r="9" spans="1:20" ht="18" customHeight="1">
      <c r="A9" s="1717" t="s">
        <v>1099</v>
      </c>
      <c r="B9" s="1718"/>
      <c r="C9" s="1718"/>
      <c r="D9" s="1719"/>
      <c r="E9" s="1300">
        <f>SUM(E8:E8)</f>
        <v>2.5</v>
      </c>
      <c r="F9" s="58"/>
      <c r="G9" s="58"/>
      <c r="H9" s="58"/>
      <c r="I9" s="58"/>
      <c r="J9" s="58"/>
      <c r="K9" s="58"/>
      <c r="L9" s="58"/>
      <c r="M9" s="59">
        <f>SUM(M8:M8)</f>
        <v>8.332999999999998</v>
      </c>
      <c r="N9" s="59">
        <f>SUM(N8:N8)</f>
        <v>8</v>
      </c>
      <c r="O9" s="59">
        <f>SUM(O8:O8)</f>
        <v>0</v>
      </c>
      <c r="P9" s="59">
        <f>SUM(P8:P8)</f>
        <v>0.113</v>
      </c>
      <c r="Q9" s="59"/>
      <c r="R9" s="59">
        <f>SUM(R8:R8)</f>
        <v>0.11</v>
      </c>
      <c r="S9" s="59">
        <f>SUM(S8:S8)</f>
        <v>0.11</v>
      </c>
      <c r="T9" s="59">
        <f>SUM(T8:T8)</f>
        <v>0</v>
      </c>
    </row>
    <row r="10" spans="1:20" ht="18" customHeight="1">
      <c r="A10" s="1721" t="s">
        <v>1100</v>
      </c>
      <c r="B10" s="1722"/>
      <c r="C10" s="1722"/>
      <c r="D10" s="1722"/>
      <c r="E10" s="1722"/>
      <c r="F10" s="1722"/>
      <c r="G10" s="1722"/>
      <c r="H10" s="1722"/>
      <c r="I10" s="1722"/>
      <c r="J10" s="1722"/>
      <c r="K10" s="1722"/>
      <c r="L10" s="1722"/>
      <c r="M10" s="1722"/>
      <c r="N10" s="1722"/>
      <c r="O10" s="1722"/>
      <c r="P10" s="1722"/>
      <c r="Q10" s="1722"/>
      <c r="R10" s="1722"/>
      <c r="S10" s="1722"/>
      <c r="T10" s="1723"/>
    </row>
    <row r="11" spans="1:20" ht="18" customHeight="1">
      <c r="A11" s="57" t="s">
        <v>1144</v>
      </c>
      <c r="B11" s="57">
        <v>1</v>
      </c>
      <c r="C11" s="57">
        <v>3</v>
      </c>
      <c r="D11" s="57">
        <v>19</v>
      </c>
      <c r="E11" s="1301">
        <v>0.4</v>
      </c>
      <c r="F11" s="57" t="s">
        <v>1113</v>
      </c>
      <c r="G11" s="1295" t="s">
        <v>1102</v>
      </c>
      <c r="H11" s="57" t="s">
        <v>1198</v>
      </c>
      <c r="I11" s="57" t="s">
        <v>1095</v>
      </c>
      <c r="J11" s="57" t="s">
        <v>1096</v>
      </c>
      <c r="K11" s="57" t="s">
        <v>1097</v>
      </c>
      <c r="L11" s="57" t="s">
        <v>1201</v>
      </c>
      <c r="M11" s="1302">
        <f aca="true" t="shared" si="0" ref="M11:M16">SUM(N11:S11)</f>
        <v>1.333</v>
      </c>
      <c r="N11" s="1302"/>
      <c r="O11" s="1302">
        <v>1.28</v>
      </c>
      <c r="P11" s="60">
        <v>0.018</v>
      </c>
      <c r="Q11" s="60"/>
      <c r="R11" s="60">
        <v>0.018</v>
      </c>
      <c r="S11" s="1302">
        <v>0.017</v>
      </c>
      <c r="T11" s="57"/>
    </row>
    <row r="12" spans="1:20" ht="18" customHeight="1">
      <c r="A12" s="57" t="s">
        <v>1144</v>
      </c>
      <c r="B12" s="57">
        <v>2</v>
      </c>
      <c r="C12" s="57">
        <v>4</v>
      </c>
      <c r="D12" s="57">
        <v>10</v>
      </c>
      <c r="E12" s="1301">
        <v>0.8</v>
      </c>
      <c r="F12" s="57" t="s">
        <v>1093</v>
      </c>
      <c r="G12" s="1295" t="s">
        <v>1202</v>
      </c>
      <c r="H12" s="57" t="s">
        <v>1198</v>
      </c>
      <c r="I12" s="57" t="s">
        <v>1095</v>
      </c>
      <c r="J12" s="57" t="s">
        <v>1096</v>
      </c>
      <c r="K12" s="57" t="s">
        <v>1097</v>
      </c>
      <c r="L12" s="57" t="s">
        <v>1098</v>
      </c>
      <c r="M12" s="1302">
        <f t="shared" si="0"/>
        <v>2.6660000000000004</v>
      </c>
      <c r="N12" s="1302">
        <v>2.56</v>
      </c>
      <c r="O12" s="1302"/>
      <c r="P12" s="1302">
        <v>0.036</v>
      </c>
      <c r="Q12" s="1302"/>
      <c r="R12" s="1302">
        <v>0.035</v>
      </c>
      <c r="S12" s="1302">
        <v>0.035</v>
      </c>
      <c r="T12" s="57"/>
    </row>
    <row r="13" spans="1:20" ht="18" customHeight="1">
      <c r="A13" s="57" t="s">
        <v>1144</v>
      </c>
      <c r="B13" s="57">
        <v>3</v>
      </c>
      <c r="C13" s="57">
        <v>31</v>
      </c>
      <c r="D13" s="57">
        <v>2</v>
      </c>
      <c r="E13" s="1301">
        <v>0.9</v>
      </c>
      <c r="F13" s="57" t="s">
        <v>1093</v>
      </c>
      <c r="G13" s="1295" t="s">
        <v>1102</v>
      </c>
      <c r="H13" s="57" t="s">
        <v>1198</v>
      </c>
      <c r="I13" s="57" t="s">
        <v>1095</v>
      </c>
      <c r="J13" s="57" t="s">
        <v>1096</v>
      </c>
      <c r="K13" s="57" t="s">
        <v>1097</v>
      </c>
      <c r="L13" s="57" t="s">
        <v>1098</v>
      </c>
      <c r="M13" s="1302">
        <f t="shared" si="0"/>
        <v>3</v>
      </c>
      <c r="N13" s="1302">
        <v>2.88</v>
      </c>
      <c r="O13" s="1302"/>
      <c r="P13" s="1302">
        <v>0.04</v>
      </c>
      <c r="Q13" s="1302"/>
      <c r="R13" s="1302">
        <v>0.04</v>
      </c>
      <c r="S13" s="1302">
        <v>0.04</v>
      </c>
      <c r="T13" s="57"/>
    </row>
    <row r="14" spans="1:20" ht="18" customHeight="1">
      <c r="A14" s="1295" t="s">
        <v>1101</v>
      </c>
      <c r="B14" s="1296">
        <v>4</v>
      </c>
      <c r="C14" s="1296">
        <v>64</v>
      </c>
      <c r="D14" s="1296">
        <v>7.1</v>
      </c>
      <c r="E14" s="1297">
        <v>1</v>
      </c>
      <c r="F14" s="1295" t="s">
        <v>1093</v>
      </c>
      <c r="G14" s="1295" t="s">
        <v>1102</v>
      </c>
      <c r="H14" s="57" t="s">
        <v>1198</v>
      </c>
      <c r="I14" s="1295" t="s">
        <v>1095</v>
      </c>
      <c r="J14" s="1295" t="s">
        <v>363</v>
      </c>
      <c r="K14" s="1295" t="s">
        <v>1199</v>
      </c>
      <c r="L14" s="57" t="s">
        <v>1200</v>
      </c>
      <c r="M14" s="1302">
        <f t="shared" si="0"/>
        <v>3.333</v>
      </c>
      <c r="N14" s="1299">
        <v>3.2</v>
      </c>
      <c r="O14" s="1299"/>
      <c r="P14" s="1299">
        <v>0.045</v>
      </c>
      <c r="Q14" s="1299"/>
      <c r="R14" s="1299">
        <v>0.044</v>
      </c>
      <c r="S14" s="1299">
        <v>0.044</v>
      </c>
      <c r="T14" s="1296"/>
    </row>
    <row r="15" spans="1:20" ht="18" customHeight="1">
      <c r="A15" s="57" t="s">
        <v>1101</v>
      </c>
      <c r="B15" s="57">
        <v>5</v>
      </c>
      <c r="C15" s="57">
        <v>73</v>
      </c>
      <c r="D15" s="57">
        <v>9.3</v>
      </c>
      <c r="E15" s="1301">
        <v>1.9</v>
      </c>
      <c r="F15" s="57" t="s">
        <v>1093</v>
      </c>
      <c r="G15" s="1295" t="s">
        <v>1094</v>
      </c>
      <c r="H15" s="57" t="s">
        <v>1198</v>
      </c>
      <c r="I15" s="57" t="s">
        <v>1095</v>
      </c>
      <c r="J15" s="57" t="s">
        <v>1096</v>
      </c>
      <c r="K15" s="57" t="s">
        <v>1097</v>
      </c>
      <c r="L15" s="57" t="s">
        <v>1098</v>
      </c>
      <c r="M15" s="1302">
        <f t="shared" si="0"/>
        <v>6.334</v>
      </c>
      <c r="N15" s="1302">
        <v>6.08</v>
      </c>
      <c r="O15" s="1302"/>
      <c r="P15" s="1302">
        <v>0.086</v>
      </c>
      <c r="Q15" s="1302"/>
      <c r="R15" s="1302">
        <v>0.084</v>
      </c>
      <c r="S15" s="1302">
        <v>0.084</v>
      </c>
      <c r="T15" s="57"/>
    </row>
    <row r="16" spans="1:20" ht="18" customHeight="1">
      <c r="A16" s="1295" t="s">
        <v>1101</v>
      </c>
      <c r="B16" s="1296">
        <v>6</v>
      </c>
      <c r="C16" s="1296">
        <v>74</v>
      </c>
      <c r="D16" s="1296">
        <v>1.1</v>
      </c>
      <c r="E16" s="1297">
        <v>1.2</v>
      </c>
      <c r="F16" s="1295" t="s">
        <v>1093</v>
      </c>
      <c r="G16" s="1295" t="s">
        <v>1102</v>
      </c>
      <c r="H16" s="57" t="s">
        <v>1198</v>
      </c>
      <c r="I16" s="1295" t="s">
        <v>1095</v>
      </c>
      <c r="J16" s="1295" t="s">
        <v>363</v>
      </c>
      <c r="K16" s="1295" t="s">
        <v>1199</v>
      </c>
      <c r="L16" s="57" t="s">
        <v>1200</v>
      </c>
      <c r="M16" s="1302">
        <f t="shared" si="0"/>
        <v>3.9999999999999996</v>
      </c>
      <c r="N16" s="1299">
        <v>3.84</v>
      </c>
      <c r="O16" s="1299"/>
      <c r="P16" s="1299">
        <v>0.054</v>
      </c>
      <c r="Q16" s="1299"/>
      <c r="R16" s="1299">
        <v>0.053</v>
      </c>
      <c r="S16" s="1299">
        <v>0.053</v>
      </c>
      <c r="T16" s="1296"/>
    </row>
    <row r="17" spans="1:20" ht="18" customHeight="1">
      <c r="A17" s="1680" t="s">
        <v>1099</v>
      </c>
      <c r="B17" s="1680"/>
      <c r="C17" s="1680"/>
      <c r="D17" s="1680"/>
      <c r="E17" s="1300">
        <f>SUM(E11:E16)</f>
        <v>6.2</v>
      </c>
      <c r="F17" s="58"/>
      <c r="G17" s="58"/>
      <c r="H17" s="58"/>
      <c r="I17" s="58"/>
      <c r="J17" s="58"/>
      <c r="K17" s="58"/>
      <c r="L17" s="58"/>
      <c r="M17" s="59">
        <f aca="true" t="shared" si="1" ref="M17:S17">SUM(M11:M16)</f>
        <v>20.666</v>
      </c>
      <c r="N17" s="59">
        <f t="shared" si="1"/>
        <v>18.560000000000002</v>
      </c>
      <c r="O17" s="59">
        <f t="shared" si="1"/>
        <v>1.28</v>
      </c>
      <c r="P17" s="59">
        <f t="shared" si="1"/>
        <v>0.279</v>
      </c>
      <c r="Q17" s="59">
        <f t="shared" si="1"/>
        <v>0</v>
      </c>
      <c r="R17" s="59">
        <f t="shared" si="1"/>
        <v>0.274</v>
      </c>
      <c r="S17" s="59">
        <f t="shared" si="1"/>
        <v>0.273</v>
      </c>
      <c r="T17" s="59">
        <f>SUM(T10:T11)</f>
        <v>0</v>
      </c>
    </row>
    <row r="18" spans="1:20" ht="18" customHeight="1">
      <c r="A18" s="1670" t="s">
        <v>1103</v>
      </c>
      <c r="B18" s="1671"/>
      <c r="C18" s="1671"/>
      <c r="D18" s="1671"/>
      <c r="E18" s="1671"/>
      <c r="F18" s="1671"/>
      <c r="G18" s="1671"/>
      <c r="H18" s="1671"/>
      <c r="I18" s="1671"/>
      <c r="J18" s="1671"/>
      <c r="K18" s="1671"/>
      <c r="L18" s="1671"/>
      <c r="M18" s="1671"/>
      <c r="N18" s="1671"/>
      <c r="O18" s="1671"/>
      <c r="P18" s="1671"/>
      <c r="Q18" s="1671"/>
      <c r="R18" s="1671"/>
      <c r="S18" s="1671"/>
      <c r="T18" s="1672"/>
    </row>
    <row r="19" spans="1:20" ht="18" customHeight="1">
      <c r="A19" s="1295" t="s">
        <v>1104</v>
      </c>
      <c r="B19" s="1296">
        <v>1</v>
      </c>
      <c r="C19" s="1296">
        <v>7</v>
      </c>
      <c r="D19" s="1296">
        <v>2.1</v>
      </c>
      <c r="E19" s="1297">
        <v>2.6</v>
      </c>
      <c r="F19" s="1295" t="s">
        <v>1093</v>
      </c>
      <c r="G19" s="1295" t="s">
        <v>1102</v>
      </c>
      <c r="H19" s="57" t="s">
        <v>1198</v>
      </c>
      <c r="I19" s="1295" t="s">
        <v>1095</v>
      </c>
      <c r="J19" s="1295" t="s">
        <v>363</v>
      </c>
      <c r="K19" s="1295" t="s">
        <v>1199</v>
      </c>
      <c r="L19" s="57" t="s">
        <v>1200</v>
      </c>
      <c r="M19" s="1298">
        <f>SUM(N19:S19)</f>
        <v>8.666000000000002</v>
      </c>
      <c r="N19" s="1299">
        <v>8.32</v>
      </c>
      <c r="O19" s="1299"/>
      <c r="P19" s="1299">
        <v>0.117</v>
      </c>
      <c r="Q19" s="1299"/>
      <c r="R19" s="1299">
        <v>0.115</v>
      </c>
      <c r="S19" s="1299">
        <v>0.114</v>
      </c>
      <c r="T19" s="1296"/>
    </row>
    <row r="20" spans="1:20" ht="18" customHeight="1">
      <c r="A20" s="1295" t="s">
        <v>1105</v>
      </c>
      <c r="B20" s="1296">
        <v>2</v>
      </c>
      <c r="C20" s="1296">
        <v>10</v>
      </c>
      <c r="D20" s="1296">
        <v>1.2</v>
      </c>
      <c r="E20" s="1297">
        <v>1.6</v>
      </c>
      <c r="F20" s="1295" t="s">
        <v>1093</v>
      </c>
      <c r="G20" s="1295" t="s">
        <v>1102</v>
      </c>
      <c r="H20" s="57" t="s">
        <v>1198</v>
      </c>
      <c r="I20" s="1295" t="s">
        <v>1095</v>
      </c>
      <c r="J20" s="1295" t="s">
        <v>363</v>
      </c>
      <c r="K20" s="1295" t="s">
        <v>1199</v>
      </c>
      <c r="L20" s="57" t="s">
        <v>1200</v>
      </c>
      <c r="M20" s="1298">
        <f>SUM(N20:S20)</f>
        <v>5.333</v>
      </c>
      <c r="N20" s="1299">
        <v>5.12</v>
      </c>
      <c r="O20" s="1299"/>
      <c r="P20" s="1299">
        <v>0.072</v>
      </c>
      <c r="Q20" s="1299"/>
      <c r="R20" s="1299">
        <v>0.07</v>
      </c>
      <c r="S20" s="1299">
        <v>0.071</v>
      </c>
      <c r="T20" s="1296"/>
    </row>
    <row r="21" spans="1:20" ht="18" customHeight="1">
      <c r="A21" s="1295" t="s">
        <v>1145</v>
      </c>
      <c r="B21" s="1296">
        <v>3</v>
      </c>
      <c r="C21" s="1296">
        <v>19</v>
      </c>
      <c r="D21" s="1296">
        <v>8</v>
      </c>
      <c r="E21" s="1297">
        <v>0.7</v>
      </c>
      <c r="F21" s="1295" t="s">
        <v>1113</v>
      </c>
      <c r="G21" s="1295" t="s">
        <v>1102</v>
      </c>
      <c r="H21" s="57" t="s">
        <v>1198</v>
      </c>
      <c r="I21" s="1295" t="s">
        <v>1095</v>
      </c>
      <c r="J21" s="1295" t="s">
        <v>1096</v>
      </c>
      <c r="K21" s="1295" t="s">
        <v>1097</v>
      </c>
      <c r="L21" s="57" t="s">
        <v>1203</v>
      </c>
      <c r="M21" s="1298">
        <f>SUM(N21:S21)</f>
        <v>2.3340000000000005</v>
      </c>
      <c r="N21" s="1299"/>
      <c r="O21" s="1299">
        <v>2.24</v>
      </c>
      <c r="P21" s="1299">
        <v>0.032</v>
      </c>
      <c r="Q21" s="1299"/>
      <c r="R21" s="1299">
        <v>0.031</v>
      </c>
      <c r="S21" s="1299">
        <v>0.031</v>
      </c>
      <c r="T21" s="1296"/>
    </row>
    <row r="22" spans="1:20" ht="18" customHeight="1">
      <c r="A22" s="1295" t="s">
        <v>1145</v>
      </c>
      <c r="B22" s="1296">
        <v>4</v>
      </c>
      <c r="C22" s="1296">
        <v>23</v>
      </c>
      <c r="D22" s="1296">
        <v>8.6</v>
      </c>
      <c r="E22" s="1297">
        <v>1.1</v>
      </c>
      <c r="F22" s="1295" t="s">
        <v>1093</v>
      </c>
      <c r="G22" s="1295" t="s">
        <v>1094</v>
      </c>
      <c r="H22" s="57" t="s">
        <v>1198</v>
      </c>
      <c r="I22" s="1295" t="s">
        <v>1095</v>
      </c>
      <c r="J22" s="1295" t="s">
        <v>1096</v>
      </c>
      <c r="K22" s="1295" t="s">
        <v>1097</v>
      </c>
      <c r="L22" s="57" t="s">
        <v>1098</v>
      </c>
      <c r="M22" s="1298">
        <f>SUM(N22:S22)</f>
        <v>3.6670000000000003</v>
      </c>
      <c r="N22" s="1299">
        <v>3.52</v>
      </c>
      <c r="O22" s="1299"/>
      <c r="P22" s="1299">
        <v>0.051</v>
      </c>
      <c r="Q22" s="1299"/>
      <c r="R22" s="1299">
        <v>0.048</v>
      </c>
      <c r="S22" s="1299">
        <v>0.048</v>
      </c>
      <c r="T22" s="1296"/>
    </row>
    <row r="23" spans="1:20" ht="18" customHeight="1">
      <c r="A23" s="1295" t="s">
        <v>1145</v>
      </c>
      <c r="B23" s="1296">
        <v>5</v>
      </c>
      <c r="C23" s="1296">
        <v>34</v>
      </c>
      <c r="D23" s="1296">
        <v>22</v>
      </c>
      <c r="E23" s="1297">
        <v>3</v>
      </c>
      <c r="F23" s="1295" t="s">
        <v>1093</v>
      </c>
      <c r="G23" s="1295" t="s">
        <v>1102</v>
      </c>
      <c r="H23" s="57" t="s">
        <v>1198</v>
      </c>
      <c r="I23" s="1295" t="s">
        <v>1095</v>
      </c>
      <c r="J23" s="1295" t="s">
        <v>1096</v>
      </c>
      <c r="K23" s="1295" t="s">
        <v>1097</v>
      </c>
      <c r="L23" s="57" t="s">
        <v>1098</v>
      </c>
      <c r="M23" s="1298">
        <f>SUM(N23:S23)</f>
        <v>9.998999999999999</v>
      </c>
      <c r="N23" s="1299">
        <v>9.6</v>
      </c>
      <c r="O23" s="1299"/>
      <c r="P23" s="1299">
        <v>0.135</v>
      </c>
      <c r="Q23" s="1299"/>
      <c r="R23" s="1299">
        <v>0.132</v>
      </c>
      <c r="S23" s="1299">
        <v>0.132</v>
      </c>
      <c r="T23" s="1296"/>
    </row>
    <row r="24" spans="1:20" ht="18" customHeight="1">
      <c r="A24" s="1717" t="s">
        <v>1099</v>
      </c>
      <c r="B24" s="1718"/>
      <c r="C24" s="1718"/>
      <c r="D24" s="1719"/>
      <c r="E24" s="1304">
        <f>SUM(E19:E23)</f>
        <v>9</v>
      </c>
      <c r="F24" s="1303"/>
      <c r="G24" s="1303"/>
      <c r="H24" s="1303"/>
      <c r="I24" s="1303"/>
      <c r="J24" s="1303"/>
      <c r="K24" s="1303"/>
      <c r="L24" s="1303"/>
      <c r="M24" s="59">
        <f>SUM(M19:M23)</f>
        <v>29.999000000000002</v>
      </c>
      <c r="N24" s="59">
        <f>SUM(N19:N23)</f>
        <v>26.560000000000002</v>
      </c>
      <c r="O24" s="59">
        <f>SUM(O19:O23)</f>
        <v>2.24</v>
      </c>
      <c r="P24" s="59">
        <f>SUM(P19:P23)</f>
        <v>0.40700000000000003</v>
      </c>
      <c r="Q24" s="59"/>
      <c r="R24" s="59">
        <f>SUM(R19:R23)</f>
        <v>0.396</v>
      </c>
      <c r="S24" s="59">
        <f>SUM(S19:S23)</f>
        <v>0.396</v>
      </c>
      <c r="T24" s="59">
        <f>SUM(T19:T23)</f>
        <v>0</v>
      </c>
    </row>
    <row r="25" spans="1:20" ht="18" customHeight="1">
      <c r="A25" s="1677" t="s">
        <v>1108</v>
      </c>
      <c r="B25" s="1678"/>
      <c r="C25" s="1678"/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9"/>
    </row>
    <row r="26" spans="1:20" ht="18" customHeight="1">
      <c r="A26" s="57" t="s">
        <v>1109</v>
      </c>
      <c r="B26" s="57">
        <v>1</v>
      </c>
      <c r="C26" s="57">
        <v>67</v>
      </c>
      <c r="D26" s="57">
        <v>11</v>
      </c>
      <c r="E26" s="1301">
        <v>0.5</v>
      </c>
      <c r="F26" s="57" t="s">
        <v>1093</v>
      </c>
      <c r="G26" s="1295" t="s">
        <v>1102</v>
      </c>
      <c r="H26" s="57" t="s">
        <v>1198</v>
      </c>
      <c r="I26" s="1295" t="s">
        <v>1095</v>
      </c>
      <c r="J26" s="1295" t="s">
        <v>363</v>
      </c>
      <c r="K26" s="1295" t="s">
        <v>1199</v>
      </c>
      <c r="L26" s="57" t="s">
        <v>1200</v>
      </c>
      <c r="M26" s="1302">
        <f>SUM(N26:S26)</f>
        <v>1.667</v>
      </c>
      <c r="N26" s="1302">
        <v>1.6</v>
      </c>
      <c r="O26" s="1302"/>
      <c r="P26" s="1302">
        <v>0.023</v>
      </c>
      <c r="Q26" s="1302"/>
      <c r="R26" s="1302">
        <v>0.022</v>
      </c>
      <c r="S26" s="1302">
        <v>0.022</v>
      </c>
      <c r="T26" s="60"/>
    </row>
    <row r="27" spans="1:20" ht="18" customHeight="1">
      <c r="A27" s="1690" t="s">
        <v>1099</v>
      </c>
      <c r="B27" s="1691"/>
      <c r="C27" s="1691"/>
      <c r="D27" s="1692"/>
      <c r="E27" s="1304">
        <f>SUM(E26:E26)</f>
        <v>0.5</v>
      </c>
      <c r="F27" s="62"/>
      <c r="G27" s="62"/>
      <c r="H27" s="62"/>
      <c r="I27" s="62"/>
      <c r="J27" s="62"/>
      <c r="K27" s="62"/>
      <c r="L27" s="62"/>
      <c r="M27" s="59">
        <f aca="true" t="shared" si="2" ref="M27:T27">SUM(M26:M26)</f>
        <v>1.667</v>
      </c>
      <c r="N27" s="59">
        <f t="shared" si="2"/>
        <v>1.6</v>
      </c>
      <c r="O27" s="59">
        <f t="shared" si="2"/>
        <v>0</v>
      </c>
      <c r="P27" s="59">
        <f t="shared" si="2"/>
        <v>0.023</v>
      </c>
      <c r="Q27" s="59">
        <f t="shared" si="2"/>
        <v>0</v>
      </c>
      <c r="R27" s="59">
        <f t="shared" si="2"/>
        <v>0.022</v>
      </c>
      <c r="S27" s="59">
        <f t="shared" si="2"/>
        <v>0.022</v>
      </c>
      <c r="T27" s="59">
        <f t="shared" si="2"/>
        <v>0</v>
      </c>
    </row>
    <row r="28" spans="1:20" ht="18" customHeight="1">
      <c r="A28" s="1721" t="s">
        <v>1110</v>
      </c>
      <c r="B28" s="1722"/>
      <c r="C28" s="1722"/>
      <c r="D28" s="1722"/>
      <c r="E28" s="1722"/>
      <c r="F28" s="1722"/>
      <c r="G28" s="1722"/>
      <c r="H28" s="1722"/>
      <c r="I28" s="1722"/>
      <c r="J28" s="1722"/>
      <c r="K28" s="1722"/>
      <c r="L28" s="1722"/>
      <c r="M28" s="1722"/>
      <c r="N28" s="1722"/>
      <c r="O28" s="1722"/>
      <c r="P28" s="1722"/>
      <c r="Q28" s="1722"/>
      <c r="R28" s="1722"/>
      <c r="S28" s="1722"/>
      <c r="T28" s="1723"/>
    </row>
    <row r="29" spans="1:20" ht="18" customHeight="1">
      <c r="A29" s="1305" t="s">
        <v>1112</v>
      </c>
      <c r="B29" s="1305" t="s">
        <v>1111</v>
      </c>
      <c r="C29" s="1305">
        <v>5</v>
      </c>
      <c r="D29" s="1305">
        <v>2.1</v>
      </c>
      <c r="E29" s="1306">
        <v>2.4</v>
      </c>
      <c r="F29" s="1305" t="s">
        <v>1093</v>
      </c>
      <c r="G29" s="60" t="s">
        <v>1094</v>
      </c>
      <c r="H29" s="57" t="s">
        <v>1198</v>
      </c>
      <c r="I29" s="1305" t="s">
        <v>1095</v>
      </c>
      <c r="J29" s="1305" t="s">
        <v>1096</v>
      </c>
      <c r="K29" s="1305" t="s">
        <v>1097</v>
      </c>
      <c r="L29" s="1305" t="s">
        <v>1204</v>
      </c>
      <c r="M29" s="1307">
        <f>SUM(N29:S29)</f>
        <v>7.999</v>
      </c>
      <c r="N29" s="1307">
        <v>7.68</v>
      </c>
      <c r="O29" s="1307"/>
      <c r="P29" s="1308">
        <v>0.107</v>
      </c>
      <c r="Q29" s="1308"/>
      <c r="R29" s="1308">
        <v>0.106</v>
      </c>
      <c r="S29" s="1309">
        <v>0.106</v>
      </c>
      <c r="T29" s="1310"/>
    </row>
    <row r="30" spans="1:20" ht="18" customHeight="1">
      <c r="A30" s="1305" t="s">
        <v>1112</v>
      </c>
      <c r="B30" s="1305">
        <v>2</v>
      </c>
      <c r="C30" s="1305">
        <v>15</v>
      </c>
      <c r="D30" s="1305">
        <v>3.3</v>
      </c>
      <c r="E30" s="1306">
        <v>1.5</v>
      </c>
      <c r="F30" s="1305" t="s">
        <v>1093</v>
      </c>
      <c r="G30" s="60" t="s">
        <v>1102</v>
      </c>
      <c r="H30" s="57" t="s">
        <v>1198</v>
      </c>
      <c r="I30" s="1305" t="s">
        <v>1095</v>
      </c>
      <c r="J30" s="1305" t="s">
        <v>1096</v>
      </c>
      <c r="K30" s="1305" t="s">
        <v>1097</v>
      </c>
      <c r="L30" s="1305" t="s">
        <v>1204</v>
      </c>
      <c r="M30" s="1307">
        <f>SUM(N30:S30)</f>
        <v>4.999999999999999</v>
      </c>
      <c r="N30" s="1307">
        <v>4.8</v>
      </c>
      <c r="O30" s="1307"/>
      <c r="P30" s="1308">
        <v>0.068</v>
      </c>
      <c r="Q30" s="1308"/>
      <c r="R30" s="1308">
        <v>0.066</v>
      </c>
      <c r="S30" s="1309">
        <v>0.066</v>
      </c>
      <c r="T30" s="1310"/>
    </row>
    <row r="31" spans="1:20" ht="18" customHeight="1">
      <c r="A31" s="1305" t="s">
        <v>1112</v>
      </c>
      <c r="B31" s="1305">
        <v>3</v>
      </c>
      <c r="C31" s="1305">
        <v>66</v>
      </c>
      <c r="D31" s="1305">
        <v>18</v>
      </c>
      <c r="E31" s="1306">
        <v>2.6</v>
      </c>
      <c r="F31" s="1305" t="s">
        <v>1093</v>
      </c>
      <c r="G31" s="60" t="s">
        <v>1102</v>
      </c>
      <c r="H31" s="57" t="s">
        <v>1198</v>
      </c>
      <c r="I31" s="1305" t="s">
        <v>1095</v>
      </c>
      <c r="J31" s="1305" t="s">
        <v>1096</v>
      </c>
      <c r="K31" s="1305" t="s">
        <v>1097</v>
      </c>
      <c r="L31" s="57" t="s">
        <v>1098</v>
      </c>
      <c r="M31" s="1307">
        <f>SUM(N31:S31)</f>
        <v>8.666</v>
      </c>
      <c r="N31" s="1307">
        <v>8.32</v>
      </c>
      <c r="O31" s="1307"/>
      <c r="P31" s="1308">
        <v>0.116</v>
      </c>
      <c r="Q31" s="1308"/>
      <c r="R31" s="1308">
        <v>0.115</v>
      </c>
      <c r="S31" s="1308">
        <v>0.115</v>
      </c>
      <c r="T31" s="1310"/>
    </row>
    <row r="32" spans="1:20" ht="18" customHeight="1">
      <c r="A32" s="57" t="s">
        <v>1112</v>
      </c>
      <c r="B32" s="57">
        <v>4</v>
      </c>
      <c r="C32" s="57">
        <v>68</v>
      </c>
      <c r="D32" s="57">
        <v>6.1</v>
      </c>
      <c r="E32" s="1301">
        <v>2.5</v>
      </c>
      <c r="F32" s="57" t="s">
        <v>1093</v>
      </c>
      <c r="G32" s="1295" t="s">
        <v>1102</v>
      </c>
      <c r="H32" s="57" t="s">
        <v>1198</v>
      </c>
      <c r="I32" s="1295" t="s">
        <v>1095</v>
      </c>
      <c r="J32" s="1295" t="s">
        <v>363</v>
      </c>
      <c r="K32" s="1295" t="s">
        <v>1199</v>
      </c>
      <c r="L32" s="57" t="s">
        <v>1200</v>
      </c>
      <c r="M32" s="1307">
        <f>SUM(N32:S32)</f>
        <v>8.332999999999998</v>
      </c>
      <c r="N32" s="1302">
        <v>8</v>
      </c>
      <c r="O32" s="1302"/>
      <c r="P32" s="1302">
        <v>0.113</v>
      </c>
      <c r="Q32" s="1302"/>
      <c r="R32" s="1302">
        <v>0.11</v>
      </c>
      <c r="S32" s="1302">
        <v>0.11</v>
      </c>
      <c r="T32" s="60"/>
    </row>
    <row r="33" spans="1:20" ht="18" customHeight="1">
      <c r="A33" s="1717" t="s">
        <v>1099</v>
      </c>
      <c r="B33" s="1718"/>
      <c r="C33" s="1718"/>
      <c r="D33" s="1719"/>
      <c r="E33" s="1304">
        <f>SUM(E29:E32)</f>
        <v>9</v>
      </c>
      <c r="F33" s="1303"/>
      <c r="G33" s="1303"/>
      <c r="H33" s="1303"/>
      <c r="I33" s="1303"/>
      <c r="J33" s="1303"/>
      <c r="K33" s="1303"/>
      <c r="L33" s="1303"/>
      <c r="M33" s="1311">
        <f aca="true" t="shared" si="3" ref="M33:S33">SUM(M29:M32)</f>
        <v>29.997999999999998</v>
      </c>
      <c r="N33" s="1311">
        <f t="shared" si="3"/>
        <v>28.8</v>
      </c>
      <c r="O33" s="1311">
        <f t="shared" si="3"/>
        <v>0</v>
      </c>
      <c r="P33" s="1311">
        <f t="shared" si="3"/>
        <v>0.40399999999999997</v>
      </c>
      <c r="Q33" s="1311">
        <f t="shared" si="3"/>
        <v>0</v>
      </c>
      <c r="R33" s="1311">
        <f t="shared" si="3"/>
        <v>0.39699999999999996</v>
      </c>
      <c r="S33" s="1311">
        <f t="shared" si="3"/>
        <v>0.39699999999999996</v>
      </c>
      <c r="T33" s="1311"/>
    </row>
    <row r="34" spans="1:20" ht="18" customHeight="1">
      <c r="A34" s="1677" t="s">
        <v>1114</v>
      </c>
      <c r="B34" s="1678"/>
      <c r="C34" s="1678"/>
      <c r="D34" s="1678"/>
      <c r="E34" s="1678"/>
      <c r="F34" s="1678"/>
      <c r="G34" s="1678"/>
      <c r="H34" s="1678"/>
      <c r="I34" s="1678"/>
      <c r="J34" s="1678"/>
      <c r="K34" s="1678"/>
      <c r="L34" s="1678"/>
      <c r="M34" s="1678"/>
      <c r="N34" s="1678"/>
      <c r="O34" s="1678"/>
      <c r="P34" s="1678"/>
      <c r="Q34" s="1678"/>
      <c r="R34" s="1678"/>
      <c r="S34" s="1678"/>
      <c r="T34" s="1679"/>
    </row>
    <row r="35" spans="1:20" ht="18" customHeight="1">
      <c r="A35" s="57" t="s">
        <v>1115</v>
      </c>
      <c r="B35" s="57">
        <v>1</v>
      </c>
      <c r="C35" s="57">
        <v>9</v>
      </c>
      <c r="D35" s="57">
        <v>37.1</v>
      </c>
      <c r="E35" s="1301">
        <v>1</v>
      </c>
      <c r="F35" s="57" t="s">
        <v>1093</v>
      </c>
      <c r="G35" s="1295" t="s">
        <v>1094</v>
      </c>
      <c r="H35" s="57" t="s">
        <v>1198</v>
      </c>
      <c r="I35" s="1295" t="s">
        <v>1095</v>
      </c>
      <c r="J35" s="1295" t="s">
        <v>363</v>
      </c>
      <c r="K35" s="1295" t="s">
        <v>1199</v>
      </c>
      <c r="L35" s="57" t="s">
        <v>1205</v>
      </c>
      <c r="M35" s="1302">
        <f>SUM(N35:S35)</f>
        <v>3.3329999999999997</v>
      </c>
      <c r="N35" s="1302">
        <v>3.266</v>
      </c>
      <c r="O35" s="1302"/>
      <c r="P35" s="1302">
        <v>0.034</v>
      </c>
      <c r="Q35" s="1302"/>
      <c r="R35" s="1302">
        <v>0.033</v>
      </c>
      <c r="S35" s="1302"/>
      <c r="T35" s="57"/>
    </row>
    <row r="36" spans="1:20" ht="18" customHeight="1">
      <c r="A36" s="57" t="s">
        <v>1206</v>
      </c>
      <c r="B36" s="57">
        <v>2</v>
      </c>
      <c r="C36" s="57">
        <v>19</v>
      </c>
      <c r="D36" s="57">
        <v>4.1</v>
      </c>
      <c r="E36" s="1301">
        <v>2.8</v>
      </c>
      <c r="F36" s="57" t="s">
        <v>1207</v>
      </c>
      <c r="G36" s="57" t="s">
        <v>1094</v>
      </c>
      <c r="H36" s="57" t="s">
        <v>1198</v>
      </c>
      <c r="I36" s="57" t="s">
        <v>1095</v>
      </c>
      <c r="J36" s="57" t="s">
        <v>1096</v>
      </c>
      <c r="K36" s="1295" t="s">
        <v>1097</v>
      </c>
      <c r="L36" s="1312" t="s">
        <v>1208</v>
      </c>
      <c r="M36" s="1302">
        <f aca="true" t="shared" si="4" ref="M36:M43">SUM(N36:S36)</f>
        <v>9.332</v>
      </c>
      <c r="N36" s="1302"/>
      <c r="O36" s="57">
        <v>4.572</v>
      </c>
      <c r="P36" s="57">
        <v>0.095</v>
      </c>
      <c r="Q36" s="1302">
        <v>4.572</v>
      </c>
      <c r="R36" s="1302">
        <v>0.093</v>
      </c>
      <c r="S36" s="1302"/>
      <c r="T36" s="57"/>
    </row>
    <row r="37" spans="1:20" ht="18" customHeight="1">
      <c r="A37" s="57" t="s">
        <v>1117</v>
      </c>
      <c r="B37" s="57">
        <v>3</v>
      </c>
      <c r="C37" s="57">
        <v>21</v>
      </c>
      <c r="D37" s="57">
        <v>3.2</v>
      </c>
      <c r="E37" s="1301">
        <v>1.2</v>
      </c>
      <c r="F37" s="57" t="s">
        <v>1093</v>
      </c>
      <c r="G37" s="57" t="s">
        <v>1094</v>
      </c>
      <c r="H37" s="57" t="s">
        <v>1198</v>
      </c>
      <c r="I37" s="57" t="s">
        <v>1095</v>
      </c>
      <c r="J37" s="57" t="s">
        <v>1096</v>
      </c>
      <c r="K37" s="1295" t="s">
        <v>1097</v>
      </c>
      <c r="L37" s="57" t="s">
        <v>1116</v>
      </c>
      <c r="M37" s="1302">
        <f t="shared" si="4"/>
        <v>4</v>
      </c>
      <c r="N37" s="1307">
        <v>3.919</v>
      </c>
      <c r="O37" s="1307"/>
      <c r="P37" s="1307">
        <v>0.041</v>
      </c>
      <c r="Q37" s="1307"/>
      <c r="R37" s="1307">
        <v>0.04</v>
      </c>
      <c r="S37" s="1307"/>
      <c r="T37" s="57"/>
    </row>
    <row r="38" spans="1:20" ht="18" customHeight="1">
      <c r="A38" s="57" t="s">
        <v>1117</v>
      </c>
      <c r="B38" s="57">
        <v>4</v>
      </c>
      <c r="C38" s="57">
        <v>26</v>
      </c>
      <c r="D38" s="57">
        <v>23</v>
      </c>
      <c r="E38" s="1301">
        <v>1.4</v>
      </c>
      <c r="F38" s="57" t="s">
        <v>1093</v>
      </c>
      <c r="G38" s="57" t="s">
        <v>1094</v>
      </c>
      <c r="H38" s="57" t="s">
        <v>1198</v>
      </c>
      <c r="I38" s="57" t="s">
        <v>1095</v>
      </c>
      <c r="J38" s="57" t="s">
        <v>1096</v>
      </c>
      <c r="K38" s="1295" t="s">
        <v>1097</v>
      </c>
      <c r="L38" s="57" t="s">
        <v>1116</v>
      </c>
      <c r="M38" s="1302">
        <f t="shared" si="4"/>
        <v>4.666</v>
      </c>
      <c r="N38" s="1302">
        <v>4.572</v>
      </c>
      <c r="O38" s="1302"/>
      <c r="P38" s="1302">
        <v>0.048</v>
      </c>
      <c r="Q38" s="1302"/>
      <c r="R38" s="1302">
        <v>0.046</v>
      </c>
      <c r="S38" s="1302"/>
      <c r="T38" s="57"/>
    </row>
    <row r="39" spans="1:20" ht="18" customHeight="1">
      <c r="A39" s="57" t="s">
        <v>1119</v>
      </c>
      <c r="B39" s="57">
        <v>5</v>
      </c>
      <c r="C39" s="57">
        <v>29</v>
      </c>
      <c r="D39" s="57">
        <v>17.1</v>
      </c>
      <c r="E39" s="1301">
        <v>1.6</v>
      </c>
      <c r="F39" s="57" t="s">
        <v>1093</v>
      </c>
      <c r="G39" s="57" t="s">
        <v>1102</v>
      </c>
      <c r="H39" s="57" t="s">
        <v>1198</v>
      </c>
      <c r="I39" s="57" t="str">
        <f aca="true" t="shared" si="5" ref="I39:J41">I38</f>
        <v>мех.</v>
      </c>
      <c r="J39" s="57" t="str">
        <f t="shared" si="5"/>
        <v>вручну</v>
      </c>
      <c r="K39" s="1295" t="s">
        <v>1097</v>
      </c>
      <c r="L39" s="57" t="s">
        <v>1116</v>
      </c>
      <c r="M39" s="1302">
        <f t="shared" si="4"/>
        <v>5.333</v>
      </c>
      <c r="N39" s="1302">
        <v>5.226</v>
      </c>
      <c r="O39" s="1302"/>
      <c r="P39" s="1302">
        <v>0.054</v>
      </c>
      <c r="Q39" s="1302"/>
      <c r="R39" s="1302">
        <v>0.053</v>
      </c>
      <c r="S39" s="1302"/>
      <c r="T39" s="57"/>
    </row>
    <row r="40" spans="1:20" ht="18" customHeight="1">
      <c r="A40" s="57" t="s">
        <v>1119</v>
      </c>
      <c r="B40" s="57">
        <v>6</v>
      </c>
      <c r="C40" s="57">
        <v>29</v>
      </c>
      <c r="D40" s="57">
        <v>21</v>
      </c>
      <c r="E40" s="1301">
        <v>3.8</v>
      </c>
      <c r="F40" s="57" t="s">
        <v>1093</v>
      </c>
      <c r="G40" s="57" t="s">
        <v>1102</v>
      </c>
      <c r="H40" s="57" t="s">
        <v>1198</v>
      </c>
      <c r="I40" s="57" t="str">
        <f t="shared" si="5"/>
        <v>мех.</v>
      </c>
      <c r="J40" s="57" t="str">
        <f t="shared" si="5"/>
        <v>вручну</v>
      </c>
      <c r="K40" s="1295" t="s">
        <v>1097</v>
      </c>
      <c r="L40" s="57" t="s">
        <v>1116</v>
      </c>
      <c r="M40" s="1302">
        <f t="shared" si="4"/>
        <v>12.665</v>
      </c>
      <c r="N40" s="1302">
        <v>12.411</v>
      </c>
      <c r="O40" s="1302"/>
      <c r="P40" s="1302">
        <v>0.129</v>
      </c>
      <c r="Q40" s="1302"/>
      <c r="R40" s="1302">
        <v>0.125</v>
      </c>
      <c r="S40" s="1302"/>
      <c r="T40" s="57"/>
    </row>
    <row r="41" spans="1:20" ht="18" customHeight="1">
      <c r="A41" s="57" t="s">
        <v>1119</v>
      </c>
      <c r="B41" s="57">
        <v>7</v>
      </c>
      <c r="C41" s="57">
        <v>30</v>
      </c>
      <c r="D41" s="57">
        <v>10.3</v>
      </c>
      <c r="E41" s="1301">
        <v>1.7</v>
      </c>
      <c r="F41" s="57" t="s">
        <v>1093</v>
      </c>
      <c r="G41" s="57" t="s">
        <v>1102</v>
      </c>
      <c r="H41" s="57" t="s">
        <v>1198</v>
      </c>
      <c r="I41" s="57" t="str">
        <f t="shared" si="5"/>
        <v>мех.</v>
      </c>
      <c r="J41" s="57" t="str">
        <f t="shared" si="5"/>
        <v>вручну</v>
      </c>
      <c r="K41" s="1295" t="s">
        <v>1097</v>
      </c>
      <c r="L41" s="57" t="s">
        <v>1116</v>
      </c>
      <c r="M41" s="1302">
        <f t="shared" si="4"/>
        <v>5.666000000000001</v>
      </c>
      <c r="N41" s="1302">
        <v>5.44</v>
      </c>
      <c r="O41" s="1302"/>
      <c r="P41" s="1302">
        <v>0.113</v>
      </c>
      <c r="Q41" s="1302"/>
      <c r="R41" s="1302">
        <v>0.113</v>
      </c>
      <c r="S41" s="1302"/>
      <c r="T41" s="57"/>
    </row>
    <row r="42" spans="1:20" ht="18" customHeight="1">
      <c r="A42" s="57" t="s">
        <v>1120</v>
      </c>
      <c r="B42" s="57">
        <v>8</v>
      </c>
      <c r="C42" s="57">
        <v>54</v>
      </c>
      <c r="D42" s="57">
        <v>22</v>
      </c>
      <c r="E42" s="1301">
        <v>3.1</v>
      </c>
      <c r="F42" s="57" t="s">
        <v>1093</v>
      </c>
      <c r="G42" s="1295" t="s">
        <v>1094</v>
      </c>
      <c r="H42" s="57" t="s">
        <v>1198</v>
      </c>
      <c r="I42" s="1295" t="s">
        <v>1095</v>
      </c>
      <c r="J42" s="1295" t="s">
        <v>363</v>
      </c>
      <c r="K42" s="1295" t="s">
        <v>1199</v>
      </c>
      <c r="L42" s="57" t="s">
        <v>1205</v>
      </c>
      <c r="M42" s="1302">
        <f t="shared" si="4"/>
        <v>10.332</v>
      </c>
      <c r="N42" s="1302">
        <v>10.125</v>
      </c>
      <c r="O42" s="1302"/>
      <c r="P42" s="1302">
        <v>0.105</v>
      </c>
      <c r="Q42" s="1302"/>
      <c r="R42" s="1302">
        <v>0.102</v>
      </c>
      <c r="S42" s="1302"/>
      <c r="T42" s="57"/>
    </row>
    <row r="43" spans="1:20" ht="18" customHeight="1">
      <c r="A43" s="57" t="s">
        <v>1121</v>
      </c>
      <c r="B43" s="57">
        <v>9</v>
      </c>
      <c r="C43" s="57">
        <v>69</v>
      </c>
      <c r="D43" s="57">
        <v>14</v>
      </c>
      <c r="E43" s="1301">
        <v>1.5</v>
      </c>
      <c r="F43" s="57" t="s">
        <v>1106</v>
      </c>
      <c r="G43" s="1295" t="s">
        <v>1094</v>
      </c>
      <c r="H43" s="57" t="s">
        <v>1198</v>
      </c>
      <c r="I43" s="57" t="s">
        <v>1095</v>
      </c>
      <c r="J43" s="57" t="s">
        <v>363</v>
      </c>
      <c r="K43" s="1295" t="s">
        <v>1199</v>
      </c>
      <c r="L43" s="57" t="s">
        <v>1209</v>
      </c>
      <c r="M43" s="1302">
        <f t="shared" si="4"/>
        <v>5</v>
      </c>
      <c r="N43" s="1302"/>
      <c r="O43" s="1302">
        <v>0.134</v>
      </c>
      <c r="P43" s="1302"/>
      <c r="Q43" s="1302">
        <v>4.866</v>
      </c>
      <c r="R43" s="1302"/>
      <c r="S43" s="1302"/>
      <c r="T43" s="59"/>
    </row>
    <row r="44" spans="1:20" ht="18" customHeight="1">
      <c r="A44" s="1690" t="s">
        <v>1099</v>
      </c>
      <c r="B44" s="1691"/>
      <c r="C44" s="1691"/>
      <c r="D44" s="1692"/>
      <c r="E44" s="1300">
        <f>SUM(E35:E43)</f>
        <v>18.1</v>
      </c>
      <c r="F44" s="58"/>
      <c r="G44" s="58"/>
      <c r="H44" s="58"/>
      <c r="I44" s="58"/>
      <c r="J44" s="58"/>
      <c r="K44" s="58"/>
      <c r="L44" s="58"/>
      <c r="M44" s="59">
        <f aca="true" t="shared" si="6" ref="M44:S44">SUM(M35:M43)</f>
        <v>60.327000000000005</v>
      </c>
      <c r="N44" s="59">
        <f t="shared" si="6"/>
        <v>44.958999999999996</v>
      </c>
      <c r="O44" s="59">
        <f t="shared" si="6"/>
        <v>4.706</v>
      </c>
      <c r="P44" s="59">
        <f t="shared" si="6"/>
        <v>0.619</v>
      </c>
      <c r="Q44" s="59">
        <f t="shared" si="6"/>
        <v>9.437999999999999</v>
      </c>
      <c r="R44" s="59">
        <f t="shared" si="6"/>
        <v>0.605</v>
      </c>
      <c r="S44" s="59">
        <f t="shared" si="6"/>
        <v>0</v>
      </c>
      <c r="T44" s="117" t="s">
        <v>1118</v>
      </c>
    </row>
    <row r="45" spans="1:20" ht="18" customHeight="1">
      <c r="A45" s="1681" t="s">
        <v>1122</v>
      </c>
      <c r="B45" s="1682"/>
      <c r="C45" s="1682"/>
      <c r="D45" s="1683"/>
      <c r="E45" s="66">
        <f>E9+E17+E24+E27+E33+E44</f>
        <v>45.3</v>
      </c>
      <c r="F45" s="66">
        <f aca="true" t="shared" si="7" ref="F45:S45">F44+F33+F27+F24+F17+F9</f>
        <v>0</v>
      </c>
      <c r="G45" s="66">
        <f t="shared" si="7"/>
        <v>0</v>
      </c>
      <c r="H45" s="66">
        <f t="shared" si="7"/>
        <v>0</v>
      </c>
      <c r="I45" s="66">
        <f t="shared" si="7"/>
        <v>0</v>
      </c>
      <c r="J45" s="66">
        <f t="shared" si="7"/>
        <v>0</v>
      </c>
      <c r="K45" s="66">
        <f t="shared" si="7"/>
        <v>0</v>
      </c>
      <c r="L45" s="66">
        <f t="shared" si="7"/>
        <v>0</v>
      </c>
      <c r="M45" s="67">
        <f t="shared" si="7"/>
        <v>150.99</v>
      </c>
      <c r="N45" s="67">
        <f t="shared" si="7"/>
        <v>128.47899999999998</v>
      </c>
      <c r="O45" s="67">
        <f t="shared" si="7"/>
        <v>8.226</v>
      </c>
      <c r="P45" s="67">
        <f t="shared" si="7"/>
        <v>1.8449999999999998</v>
      </c>
      <c r="Q45" s="67">
        <f t="shared" si="7"/>
        <v>9.437999999999999</v>
      </c>
      <c r="R45" s="67">
        <f t="shared" si="7"/>
        <v>1.804</v>
      </c>
      <c r="S45" s="67">
        <f t="shared" si="7"/>
        <v>1.1980000000000002</v>
      </c>
      <c r="T45" s="118" t="s">
        <v>1118</v>
      </c>
    </row>
    <row r="46" ht="18" customHeight="1"/>
    <row r="47" spans="1:13" ht="18" customHeight="1">
      <c r="A47" s="1685" t="s">
        <v>1124</v>
      </c>
      <c r="B47" s="1685"/>
      <c r="C47" s="1685"/>
      <c r="D47" s="1685"/>
      <c r="E47" s="1685"/>
      <c r="F47" s="1685"/>
      <c r="G47" s="1685"/>
      <c r="H47" s="1685"/>
      <c r="I47" s="1685"/>
      <c r="J47" s="1685"/>
      <c r="K47" s="1685"/>
      <c r="L47" s="1685"/>
      <c r="M47" s="1685"/>
    </row>
    <row r="48" spans="1:13" ht="18" customHeight="1">
      <c r="A48" s="1685" t="s">
        <v>703</v>
      </c>
      <c r="B48" s="1685"/>
      <c r="C48" s="1685"/>
      <c r="D48" s="1685"/>
      <c r="E48" s="1685"/>
      <c r="F48" s="1685"/>
      <c r="G48" s="1685"/>
      <c r="H48" s="1685"/>
      <c r="I48" s="1685"/>
      <c r="J48" s="1685"/>
      <c r="K48" s="1685"/>
      <c r="L48" s="1685"/>
      <c r="M48" s="1685"/>
    </row>
    <row r="49" spans="1:13" ht="18" customHeight="1">
      <c r="A49" s="1685" t="s">
        <v>1125</v>
      </c>
      <c r="B49" s="1685"/>
      <c r="C49" s="1685"/>
      <c r="D49" s="1685"/>
      <c r="E49" s="1685"/>
      <c r="F49" s="1685"/>
      <c r="G49" s="1685"/>
      <c r="H49" s="1685"/>
      <c r="I49" s="1685"/>
      <c r="J49" s="1685"/>
      <c r="K49" s="1685"/>
      <c r="L49" s="1685"/>
      <c r="M49" s="1685"/>
    </row>
    <row r="50" spans="1:13" ht="18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</row>
    <row r="51" spans="1:13" ht="18" customHeight="1">
      <c r="A51" s="1686" t="s">
        <v>1126</v>
      </c>
      <c r="B51" s="1698" t="s">
        <v>1072</v>
      </c>
      <c r="C51" s="1694" t="s">
        <v>1073</v>
      </c>
      <c r="D51" s="1695" t="s">
        <v>1074</v>
      </c>
      <c r="E51" s="1695" t="s">
        <v>1076</v>
      </c>
      <c r="F51" s="120" t="s">
        <v>1127</v>
      </c>
      <c r="G51" s="1673" t="s">
        <v>1128</v>
      </c>
      <c r="H51" s="1673"/>
      <c r="I51" s="1673"/>
      <c r="J51" s="1673"/>
      <c r="K51" s="1673"/>
      <c r="L51" s="1686" t="s">
        <v>1129</v>
      </c>
      <c r="M51" s="1686" t="s">
        <v>1130</v>
      </c>
    </row>
    <row r="52" spans="1:13" ht="18" customHeight="1">
      <c r="A52" s="1687"/>
      <c r="B52" s="1699"/>
      <c r="C52" s="1694"/>
      <c r="D52" s="1696"/>
      <c r="E52" s="1696"/>
      <c r="F52" s="1686" t="s">
        <v>1131</v>
      </c>
      <c r="G52" s="1689" t="s">
        <v>1132</v>
      </c>
      <c r="H52" s="1689" t="s">
        <v>1133</v>
      </c>
      <c r="I52" s="1686" t="s">
        <v>1134</v>
      </c>
      <c r="J52" s="1686" t="s">
        <v>1135</v>
      </c>
      <c r="K52" s="1673" t="s">
        <v>1136</v>
      </c>
      <c r="L52" s="1687"/>
      <c r="M52" s="1687"/>
    </row>
    <row r="53" spans="1:13" ht="18" customHeight="1">
      <c r="A53" s="1687"/>
      <c r="B53" s="1699"/>
      <c r="C53" s="1694"/>
      <c r="D53" s="1696"/>
      <c r="E53" s="1696"/>
      <c r="F53" s="1687"/>
      <c r="G53" s="1689"/>
      <c r="H53" s="1689"/>
      <c r="I53" s="1687"/>
      <c r="J53" s="1687"/>
      <c r="K53" s="1673"/>
      <c r="L53" s="1687"/>
      <c r="M53" s="1687"/>
    </row>
    <row r="54" spans="1:13" ht="18" customHeight="1">
      <c r="A54" s="1687"/>
      <c r="B54" s="1699"/>
      <c r="C54" s="1694"/>
      <c r="D54" s="1696"/>
      <c r="E54" s="1696"/>
      <c r="F54" s="1687"/>
      <c r="G54" s="1689"/>
      <c r="H54" s="1689"/>
      <c r="I54" s="1687"/>
      <c r="J54" s="1687"/>
      <c r="K54" s="1673"/>
      <c r="L54" s="1687"/>
      <c r="M54" s="1687"/>
    </row>
    <row r="55" spans="1:13" ht="18" customHeight="1">
      <c r="A55" s="1687"/>
      <c r="B55" s="1699"/>
      <c r="C55" s="1694"/>
      <c r="D55" s="1696"/>
      <c r="E55" s="1696"/>
      <c r="F55" s="1687"/>
      <c r="G55" s="1689"/>
      <c r="H55" s="1689"/>
      <c r="I55" s="1687"/>
      <c r="J55" s="1687"/>
      <c r="K55" s="1673"/>
      <c r="L55" s="1687"/>
      <c r="M55" s="1687"/>
    </row>
    <row r="56" spans="1:13" ht="18" customHeight="1">
      <c r="A56" s="1687"/>
      <c r="B56" s="1699"/>
      <c r="C56" s="1694"/>
      <c r="D56" s="1696"/>
      <c r="E56" s="1696"/>
      <c r="F56" s="1687"/>
      <c r="G56" s="1689"/>
      <c r="H56" s="1689"/>
      <c r="I56" s="1687"/>
      <c r="J56" s="1687"/>
      <c r="K56" s="1673"/>
      <c r="L56" s="1687"/>
      <c r="M56" s="1687"/>
    </row>
    <row r="57" spans="1:13" ht="18" customHeight="1">
      <c r="A57" s="1687"/>
      <c r="B57" s="1699"/>
      <c r="C57" s="1694"/>
      <c r="D57" s="1696"/>
      <c r="E57" s="1696"/>
      <c r="F57" s="1687"/>
      <c r="G57" s="1689"/>
      <c r="H57" s="1689"/>
      <c r="I57" s="1687"/>
      <c r="J57" s="1687"/>
      <c r="K57" s="1673"/>
      <c r="L57" s="1687"/>
      <c r="M57" s="1687"/>
    </row>
    <row r="58" spans="1:13" ht="18" customHeight="1">
      <c r="A58" s="1688"/>
      <c r="B58" s="1693"/>
      <c r="C58" s="1694"/>
      <c r="D58" s="1697"/>
      <c r="E58" s="1697"/>
      <c r="F58" s="1688"/>
      <c r="G58" s="1689"/>
      <c r="H58" s="1689"/>
      <c r="I58" s="1688"/>
      <c r="J58" s="1688"/>
      <c r="K58" s="1673"/>
      <c r="L58" s="1688"/>
      <c r="M58" s="1688"/>
    </row>
    <row r="59" spans="1:13" ht="18" customHeight="1">
      <c r="A59" s="1708" t="s">
        <v>1103</v>
      </c>
      <c r="B59" s="1674"/>
      <c r="C59" s="1674"/>
      <c r="D59" s="1674"/>
      <c r="E59" s="1674"/>
      <c r="F59" s="1674"/>
      <c r="G59" s="1674"/>
      <c r="H59" s="1674"/>
      <c r="I59" s="1674"/>
      <c r="J59" s="1674"/>
      <c r="K59" s="1674"/>
      <c r="L59" s="1674"/>
      <c r="M59" s="1675"/>
    </row>
    <row r="60" spans="1:13" ht="42" customHeight="1">
      <c r="A60" s="1704" t="s">
        <v>1145</v>
      </c>
      <c r="B60" s="1711">
        <v>19</v>
      </c>
      <c r="C60" s="1711">
        <v>7.2</v>
      </c>
      <c r="D60" s="1712">
        <v>3.6</v>
      </c>
      <c r="E60" s="1711" t="s">
        <v>1102</v>
      </c>
      <c r="F60" s="1704" t="s">
        <v>1843</v>
      </c>
      <c r="G60" s="1442" t="s">
        <v>1137</v>
      </c>
      <c r="H60" s="1442" t="s">
        <v>1138</v>
      </c>
      <c r="I60" s="1443">
        <v>12.695</v>
      </c>
      <c r="J60" s="1442" t="s">
        <v>1139</v>
      </c>
      <c r="K60" s="1442" t="s">
        <v>1140</v>
      </c>
      <c r="L60" s="1700" t="s">
        <v>1849</v>
      </c>
      <c r="M60" s="1702">
        <v>2023</v>
      </c>
    </row>
    <row r="61" spans="1:13" ht="33" customHeight="1">
      <c r="A61" s="1705"/>
      <c r="B61" s="1711"/>
      <c r="C61" s="1711"/>
      <c r="D61" s="1712"/>
      <c r="E61" s="1711"/>
      <c r="F61" s="1705"/>
      <c r="G61" s="1442" t="s">
        <v>1141</v>
      </c>
      <c r="H61" s="1442" t="s">
        <v>1138</v>
      </c>
      <c r="I61" s="1443">
        <v>1.139</v>
      </c>
      <c r="J61" s="1442" t="s">
        <v>1142</v>
      </c>
      <c r="K61" s="1442" t="s">
        <v>1140</v>
      </c>
      <c r="L61" s="1701"/>
      <c r="M61" s="1703"/>
    </row>
    <row r="62" spans="1:13" ht="36.75" customHeight="1">
      <c r="A62" s="1704" t="s">
        <v>1848</v>
      </c>
      <c r="B62" s="1704">
        <v>37</v>
      </c>
      <c r="C62" s="1704">
        <v>15</v>
      </c>
      <c r="D62" s="1706">
        <v>4.8</v>
      </c>
      <c r="E62" s="1704" t="s">
        <v>1102</v>
      </c>
      <c r="F62" s="1704" t="s">
        <v>1843</v>
      </c>
      <c r="G62" s="1442" t="s">
        <v>1137</v>
      </c>
      <c r="H62" s="1442" t="s">
        <v>1138</v>
      </c>
      <c r="I62" s="1442">
        <v>12.958</v>
      </c>
      <c r="J62" s="1442" t="s">
        <v>1139</v>
      </c>
      <c r="K62" s="1442" t="s">
        <v>1140</v>
      </c>
      <c r="L62" s="1700" t="s">
        <v>1850</v>
      </c>
      <c r="M62" s="1702">
        <v>2023</v>
      </c>
    </row>
    <row r="63" spans="1:13" ht="40.5" customHeight="1">
      <c r="A63" s="1705"/>
      <c r="B63" s="1705"/>
      <c r="C63" s="1705"/>
      <c r="D63" s="1707"/>
      <c r="E63" s="1705"/>
      <c r="F63" s="1705"/>
      <c r="G63" s="1442" t="s">
        <v>1141</v>
      </c>
      <c r="H63" s="1442" t="s">
        <v>1138</v>
      </c>
      <c r="I63" s="1443">
        <v>2.833</v>
      </c>
      <c r="J63" s="1442" t="s">
        <v>1142</v>
      </c>
      <c r="K63" s="1442" t="s">
        <v>1140</v>
      </c>
      <c r="L63" s="1701"/>
      <c r="M63" s="1703"/>
    </row>
    <row r="64" spans="1:13" ht="18" customHeight="1">
      <c r="A64" s="1568" t="s">
        <v>1143</v>
      </c>
      <c r="B64" s="1568"/>
      <c r="C64" s="1568"/>
      <c r="D64" s="1300">
        <f>D60+D62</f>
        <v>8.4</v>
      </c>
      <c r="E64" s="58"/>
      <c r="F64" s="57"/>
      <c r="G64" s="60"/>
      <c r="H64" s="60"/>
      <c r="I64" s="68"/>
      <c r="J64" s="60"/>
      <c r="K64" s="60"/>
      <c r="L64" s="57"/>
      <c r="M64" s="60"/>
    </row>
    <row r="65" spans="1:13" ht="18" customHeight="1">
      <c r="A65" s="1678" t="s">
        <v>1100</v>
      </c>
      <c r="B65" s="1676"/>
      <c r="C65" s="1676"/>
      <c r="D65" s="1676"/>
      <c r="E65" s="1676"/>
      <c r="F65" s="1676"/>
      <c r="G65" s="1676"/>
      <c r="H65" s="1676"/>
      <c r="I65" s="1676"/>
      <c r="J65" s="1676"/>
      <c r="K65" s="1676"/>
      <c r="L65" s="1676"/>
      <c r="M65" s="1676"/>
    </row>
    <row r="66" spans="1:13" ht="38.25" customHeight="1">
      <c r="A66" s="1704" t="s">
        <v>1144</v>
      </c>
      <c r="B66" s="1704">
        <v>34</v>
      </c>
      <c r="C66" s="1704">
        <v>35</v>
      </c>
      <c r="D66" s="1706">
        <v>2.3</v>
      </c>
      <c r="E66" s="1704" t="s">
        <v>1094</v>
      </c>
      <c r="F66" s="1704" t="s">
        <v>1843</v>
      </c>
      <c r="G66" s="1442" t="s">
        <v>1137</v>
      </c>
      <c r="H66" s="1442" t="s">
        <v>1138</v>
      </c>
      <c r="I66" s="1443">
        <v>11.779</v>
      </c>
      <c r="J66" s="1442" t="s">
        <v>1139</v>
      </c>
      <c r="K66" s="1442" t="s">
        <v>1140</v>
      </c>
      <c r="L66" s="1704" t="s">
        <v>1844</v>
      </c>
      <c r="M66" s="1702">
        <v>2023</v>
      </c>
    </row>
    <row r="67" spans="1:13" ht="37.5" customHeight="1">
      <c r="A67" s="1705"/>
      <c r="B67" s="1705"/>
      <c r="C67" s="1705"/>
      <c r="D67" s="1707"/>
      <c r="E67" s="1705"/>
      <c r="F67" s="1705"/>
      <c r="G67" s="1442" t="s">
        <v>1141</v>
      </c>
      <c r="H67" s="1442" t="s">
        <v>1138</v>
      </c>
      <c r="I67" s="1443">
        <v>3.043</v>
      </c>
      <c r="J67" s="1442" t="s">
        <v>1142</v>
      </c>
      <c r="K67" s="1442" t="s">
        <v>1140</v>
      </c>
      <c r="L67" s="1705"/>
      <c r="M67" s="1703"/>
    </row>
    <row r="68" spans="1:13" ht="27.75" customHeight="1">
      <c r="A68" s="1704" t="s">
        <v>1144</v>
      </c>
      <c r="B68" s="1704">
        <v>47</v>
      </c>
      <c r="C68" s="1704">
        <v>1.1</v>
      </c>
      <c r="D68" s="1706">
        <v>5</v>
      </c>
      <c r="E68" s="1704" t="s">
        <v>1102</v>
      </c>
      <c r="F68" s="1704" t="s">
        <v>1843</v>
      </c>
      <c r="G68" s="1442" t="s">
        <v>1137</v>
      </c>
      <c r="H68" s="1442" t="s">
        <v>1138</v>
      </c>
      <c r="I68" s="1443">
        <v>11.18</v>
      </c>
      <c r="J68" s="1442" t="s">
        <v>1139</v>
      </c>
      <c r="K68" s="1442" t="s">
        <v>1140</v>
      </c>
      <c r="L68" s="1704" t="s">
        <v>1845</v>
      </c>
      <c r="M68" s="1702">
        <v>2023</v>
      </c>
    </row>
    <row r="69" spans="1:13" ht="56.25" customHeight="1">
      <c r="A69" s="1705"/>
      <c r="B69" s="1705"/>
      <c r="C69" s="1705"/>
      <c r="D69" s="1707"/>
      <c r="E69" s="1705"/>
      <c r="F69" s="1705"/>
      <c r="G69" s="1442" t="s">
        <v>1141</v>
      </c>
      <c r="H69" s="1442" t="s">
        <v>1138</v>
      </c>
      <c r="I69" s="1443">
        <v>1.78</v>
      </c>
      <c r="J69" s="1442" t="s">
        <v>1142</v>
      </c>
      <c r="K69" s="1442" t="s">
        <v>1140</v>
      </c>
      <c r="L69" s="1705"/>
      <c r="M69" s="1703"/>
    </row>
    <row r="70" spans="1:13" ht="47.25" customHeight="1">
      <c r="A70" s="1704" t="s">
        <v>1144</v>
      </c>
      <c r="B70" s="1704">
        <v>59</v>
      </c>
      <c r="C70" s="1704">
        <v>14.1</v>
      </c>
      <c r="D70" s="1706">
        <v>3</v>
      </c>
      <c r="E70" s="1704" t="s">
        <v>1102</v>
      </c>
      <c r="F70" s="1704" t="s">
        <v>1843</v>
      </c>
      <c r="G70" s="1442" t="s">
        <v>1137</v>
      </c>
      <c r="H70" s="1442" t="s">
        <v>1138</v>
      </c>
      <c r="I70" s="1443">
        <v>11.8</v>
      </c>
      <c r="J70" s="1442" t="s">
        <v>1139</v>
      </c>
      <c r="K70" s="1442" t="s">
        <v>1140</v>
      </c>
      <c r="L70" s="1704" t="s">
        <v>1846</v>
      </c>
      <c r="M70" s="1702">
        <v>2023</v>
      </c>
    </row>
    <row r="71" spans="1:13" ht="40.5" customHeight="1">
      <c r="A71" s="1705"/>
      <c r="B71" s="1705"/>
      <c r="C71" s="1705"/>
      <c r="D71" s="1707"/>
      <c r="E71" s="1705"/>
      <c r="F71" s="1705"/>
      <c r="G71" s="1442" t="s">
        <v>1141</v>
      </c>
      <c r="H71" s="1442" t="s">
        <v>1138</v>
      </c>
      <c r="I71" s="1443">
        <v>2.8</v>
      </c>
      <c r="J71" s="1442" t="s">
        <v>1142</v>
      </c>
      <c r="K71" s="1442" t="s">
        <v>1140</v>
      </c>
      <c r="L71" s="1705"/>
      <c r="M71" s="1703"/>
    </row>
    <row r="72" spans="1:13" ht="42" customHeight="1">
      <c r="A72" s="1704" t="s">
        <v>1101</v>
      </c>
      <c r="B72" s="1704">
        <v>77</v>
      </c>
      <c r="C72" s="1704">
        <v>4</v>
      </c>
      <c r="D72" s="1706">
        <v>4.8</v>
      </c>
      <c r="E72" s="1704" t="s">
        <v>1094</v>
      </c>
      <c r="F72" s="1704" t="s">
        <v>1843</v>
      </c>
      <c r="G72" s="1442" t="s">
        <v>1137</v>
      </c>
      <c r="H72" s="1442" t="s">
        <v>1138</v>
      </c>
      <c r="I72" s="1443">
        <v>11.479</v>
      </c>
      <c r="J72" s="1442" t="s">
        <v>1139</v>
      </c>
      <c r="K72" s="1442" t="s">
        <v>1140</v>
      </c>
      <c r="L72" s="1704" t="s">
        <v>1847</v>
      </c>
      <c r="M72" s="1702">
        <v>2023</v>
      </c>
    </row>
    <row r="73" spans="1:13" ht="43.5" customHeight="1">
      <c r="A73" s="1705"/>
      <c r="B73" s="1705"/>
      <c r="C73" s="1705"/>
      <c r="D73" s="1707"/>
      <c r="E73" s="1705"/>
      <c r="F73" s="1705"/>
      <c r="G73" s="1442" t="s">
        <v>1141</v>
      </c>
      <c r="H73" s="1442" t="s">
        <v>1138</v>
      </c>
      <c r="I73" s="1443">
        <v>2.083</v>
      </c>
      <c r="J73" s="1442" t="s">
        <v>1142</v>
      </c>
      <c r="K73" s="1442" t="s">
        <v>1140</v>
      </c>
      <c r="L73" s="1705"/>
      <c r="M73" s="1703"/>
    </row>
    <row r="74" spans="1:13" ht="18" customHeight="1">
      <c r="A74" s="1444" t="s">
        <v>1143</v>
      </c>
      <c r="B74" s="1444"/>
      <c r="C74" s="1444"/>
      <c r="D74" s="1445">
        <f>SUM(D66:D73)</f>
        <v>15.100000000000001</v>
      </c>
      <c r="E74" s="1442"/>
      <c r="F74" s="1442"/>
      <c r="G74" s="1442"/>
      <c r="H74" s="1442"/>
      <c r="I74" s="1442"/>
      <c r="J74" s="1442"/>
      <c r="K74" s="1442"/>
      <c r="L74" s="1442"/>
      <c r="M74" s="1442"/>
    </row>
    <row r="75" spans="1:13" ht="18" customHeight="1">
      <c r="A75" s="1678" t="s">
        <v>1108</v>
      </c>
      <c r="B75" s="1676"/>
      <c r="C75" s="1676"/>
      <c r="D75" s="1676"/>
      <c r="E75" s="1676"/>
      <c r="F75" s="1676"/>
      <c r="G75" s="1676"/>
      <c r="H75" s="1676"/>
      <c r="I75" s="1676"/>
      <c r="J75" s="1676"/>
      <c r="K75" s="1676"/>
      <c r="L75" s="1676"/>
      <c r="M75" s="1676"/>
    </row>
    <row r="76" spans="1:13" ht="29.25" customHeight="1">
      <c r="A76" s="1704" t="s">
        <v>1146</v>
      </c>
      <c r="B76" s="1702">
        <v>20</v>
      </c>
      <c r="C76" s="1702">
        <v>18</v>
      </c>
      <c r="D76" s="1702">
        <v>2.2</v>
      </c>
      <c r="E76" s="1704" t="s">
        <v>1094</v>
      </c>
      <c r="F76" s="1704" t="s">
        <v>1843</v>
      </c>
      <c r="G76" s="1442" t="s">
        <v>1137</v>
      </c>
      <c r="H76" s="1442" t="s">
        <v>1138</v>
      </c>
      <c r="I76" s="1443">
        <v>11.59</v>
      </c>
      <c r="J76" s="1442" t="s">
        <v>1139</v>
      </c>
      <c r="K76" s="1442" t="s">
        <v>1140</v>
      </c>
      <c r="L76" s="1700" t="s">
        <v>1851</v>
      </c>
      <c r="M76" s="1702">
        <v>2023</v>
      </c>
    </row>
    <row r="77" spans="1:13" ht="62.25" customHeight="1">
      <c r="A77" s="1705"/>
      <c r="B77" s="1703"/>
      <c r="C77" s="1703"/>
      <c r="D77" s="1703"/>
      <c r="E77" s="1705"/>
      <c r="F77" s="1705"/>
      <c r="G77" s="1442" t="s">
        <v>1141</v>
      </c>
      <c r="H77" s="1442" t="s">
        <v>1138</v>
      </c>
      <c r="I77" s="1443">
        <v>1.888</v>
      </c>
      <c r="J77" s="1442">
        <v>5.727</v>
      </c>
      <c r="K77" s="1442" t="s">
        <v>1140</v>
      </c>
      <c r="L77" s="1701"/>
      <c r="M77" s="1703"/>
    </row>
    <row r="78" spans="1:13" ht="62.25" customHeight="1">
      <c r="A78" s="1704" t="s">
        <v>1146</v>
      </c>
      <c r="B78" s="1704">
        <v>24</v>
      </c>
      <c r="C78" s="1704">
        <v>7.2</v>
      </c>
      <c r="D78" s="1706">
        <v>3.5</v>
      </c>
      <c r="E78" s="1704" t="s">
        <v>1102</v>
      </c>
      <c r="F78" s="1704" t="s">
        <v>1843</v>
      </c>
      <c r="G78" s="1442" t="s">
        <v>1137</v>
      </c>
      <c r="H78" s="1442" t="s">
        <v>1138</v>
      </c>
      <c r="I78" s="1443">
        <v>11.886</v>
      </c>
      <c r="J78" s="1442" t="s">
        <v>1139</v>
      </c>
      <c r="K78" s="1442" t="s">
        <v>1140</v>
      </c>
      <c r="L78" s="1700" t="s">
        <v>1852</v>
      </c>
      <c r="M78" s="1702">
        <v>2023</v>
      </c>
    </row>
    <row r="79" spans="1:13" ht="62.25" customHeight="1">
      <c r="A79" s="1705"/>
      <c r="B79" s="1705"/>
      <c r="C79" s="1705"/>
      <c r="D79" s="1707"/>
      <c r="E79" s="1705"/>
      <c r="F79" s="1705"/>
      <c r="G79" s="1442" t="s">
        <v>1141</v>
      </c>
      <c r="H79" s="1442" t="s">
        <v>1138</v>
      </c>
      <c r="I79" s="1443">
        <v>6.657</v>
      </c>
      <c r="J79" s="1442" t="s">
        <v>1142</v>
      </c>
      <c r="K79" s="1442" t="s">
        <v>1140</v>
      </c>
      <c r="L79" s="1701"/>
      <c r="M79" s="1703"/>
    </row>
    <row r="80" spans="1:13" ht="62.25" customHeight="1">
      <c r="A80" s="1704" t="s">
        <v>1146</v>
      </c>
      <c r="B80" s="1704">
        <v>32</v>
      </c>
      <c r="C80" s="1704">
        <v>2.1</v>
      </c>
      <c r="D80" s="1706">
        <v>5</v>
      </c>
      <c r="E80" s="1704" t="s">
        <v>1102</v>
      </c>
      <c r="F80" s="1704" t="s">
        <v>1843</v>
      </c>
      <c r="G80" s="1442" t="s">
        <v>1137</v>
      </c>
      <c r="H80" s="1442" t="s">
        <v>1138</v>
      </c>
      <c r="I80" s="1443">
        <v>11.64</v>
      </c>
      <c r="J80" s="1442" t="s">
        <v>1139</v>
      </c>
      <c r="K80" s="1442" t="s">
        <v>1140</v>
      </c>
      <c r="L80" s="1700" t="s">
        <v>1854</v>
      </c>
      <c r="M80" s="1702">
        <v>2023</v>
      </c>
    </row>
    <row r="81" spans="1:13" ht="40.5" customHeight="1">
      <c r="A81" s="1705"/>
      <c r="B81" s="1705"/>
      <c r="C81" s="1705"/>
      <c r="D81" s="1707"/>
      <c r="E81" s="1705"/>
      <c r="F81" s="1705"/>
      <c r="G81" s="1442" t="s">
        <v>1141</v>
      </c>
      <c r="H81" s="1442" t="s">
        <v>1138</v>
      </c>
      <c r="I81" s="1443">
        <v>8.1</v>
      </c>
      <c r="J81" s="1442" t="s">
        <v>1142</v>
      </c>
      <c r="K81" s="1442" t="s">
        <v>1140</v>
      </c>
      <c r="L81" s="1701"/>
      <c r="M81" s="1703"/>
    </row>
    <row r="82" spans="1:13" ht="49.5" customHeight="1">
      <c r="A82" s="1704" t="s">
        <v>1109</v>
      </c>
      <c r="B82" s="1704">
        <v>65</v>
      </c>
      <c r="C82" s="1704">
        <v>14.2</v>
      </c>
      <c r="D82" s="1706">
        <v>5</v>
      </c>
      <c r="E82" s="1704" t="s">
        <v>1102</v>
      </c>
      <c r="F82" s="1704" t="s">
        <v>1843</v>
      </c>
      <c r="G82" s="1442" t="s">
        <v>1137</v>
      </c>
      <c r="H82" s="1442" t="s">
        <v>1138</v>
      </c>
      <c r="I82" s="1443">
        <v>11.5</v>
      </c>
      <c r="J82" s="1442" t="s">
        <v>1139</v>
      </c>
      <c r="K82" s="1442" t="s">
        <v>1140</v>
      </c>
      <c r="L82" s="1700" t="s">
        <v>1196</v>
      </c>
      <c r="M82" s="1702">
        <v>2023</v>
      </c>
    </row>
    <row r="83" spans="1:13" ht="39" customHeight="1">
      <c r="A83" s="1705"/>
      <c r="B83" s="1705"/>
      <c r="C83" s="1705"/>
      <c r="D83" s="1707"/>
      <c r="E83" s="1705"/>
      <c r="F83" s="1705"/>
      <c r="G83" s="1442" t="s">
        <v>1141</v>
      </c>
      <c r="H83" s="1442" t="s">
        <v>1138</v>
      </c>
      <c r="I83" s="1443">
        <v>3.7</v>
      </c>
      <c r="J83" s="1442" t="s">
        <v>1142</v>
      </c>
      <c r="K83" s="1442" t="s">
        <v>1140</v>
      </c>
      <c r="L83" s="1701"/>
      <c r="M83" s="1703"/>
    </row>
    <row r="84" spans="1:13" ht="48" customHeight="1">
      <c r="A84" s="1704" t="s">
        <v>1109</v>
      </c>
      <c r="B84" s="1704">
        <v>78</v>
      </c>
      <c r="C84" s="1704">
        <v>10</v>
      </c>
      <c r="D84" s="1706">
        <v>2</v>
      </c>
      <c r="E84" s="1704" t="s">
        <v>1102</v>
      </c>
      <c r="F84" s="1704" t="s">
        <v>1843</v>
      </c>
      <c r="G84" s="1442" t="s">
        <v>1137</v>
      </c>
      <c r="H84" s="1442" t="s">
        <v>1138</v>
      </c>
      <c r="I84" s="1443">
        <v>11.2</v>
      </c>
      <c r="J84" s="1442" t="s">
        <v>1139</v>
      </c>
      <c r="K84" s="1442" t="s">
        <v>1140</v>
      </c>
      <c r="L84" s="1700" t="s">
        <v>1855</v>
      </c>
      <c r="M84" s="1702">
        <v>2023</v>
      </c>
    </row>
    <row r="85" spans="1:13" ht="18" customHeight="1">
      <c r="A85" s="1705"/>
      <c r="B85" s="1705"/>
      <c r="C85" s="1705"/>
      <c r="D85" s="1707"/>
      <c r="E85" s="1705"/>
      <c r="F85" s="1705"/>
      <c r="G85" s="1442" t="s">
        <v>1141</v>
      </c>
      <c r="H85" s="1442" t="s">
        <v>1138</v>
      </c>
      <c r="I85" s="1443">
        <v>6.9</v>
      </c>
      <c r="J85" s="1442" t="s">
        <v>1142</v>
      </c>
      <c r="K85" s="1442" t="s">
        <v>1140</v>
      </c>
      <c r="L85" s="1701"/>
      <c r="M85" s="1703"/>
    </row>
    <row r="86" spans="1:13" ht="18" customHeight="1">
      <c r="A86" s="1444" t="s">
        <v>1143</v>
      </c>
      <c r="B86" s="1444"/>
      <c r="C86" s="1444"/>
      <c r="D86" s="1445">
        <f>SUM(D76:D85)</f>
        <v>17.7</v>
      </c>
      <c r="E86" s="1444"/>
      <c r="F86" s="1444"/>
      <c r="G86" s="1442"/>
      <c r="H86" s="1442"/>
      <c r="I86" s="1442"/>
      <c r="J86" s="1442"/>
      <c r="K86" s="1442"/>
      <c r="L86" s="1442"/>
      <c r="M86" s="1442"/>
    </row>
    <row r="87" spans="1:13" ht="18" customHeight="1">
      <c r="A87" s="1708" t="s">
        <v>1110</v>
      </c>
      <c r="B87" s="1709"/>
      <c r="C87" s="1709"/>
      <c r="D87" s="1709"/>
      <c r="E87" s="1709"/>
      <c r="F87" s="1709"/>
      <c r="G87" s="1709"/>
      <c r="H87" s="1709"/>
      <c r="I87" s="1709"/>
      <c r="J87" s="1709"/>
      <c r="K87" s="1709"/>
      <c r="L87" s="1709"/>
      <c r="M87" s="1710"/>
    </row>
    <row r="88" spans="1:13" ht="45.75" customHeight="1">
      <c r="A88" s="1704" t="s">
        <v>1112</v>
      </c>
      <c r="B88" s="1704">
        <v>18</v>
      </c>
      <c r="C88" s="1704">
        <v>14.1</v>
      </c>
      <c r="D88" s="1706">
        <v>5</v>
      </c>
      <c r="E88" s="1704" t="s">
        <v>1102</v>
      </c>
      <c r="F88" s="1704" t="s">
        <v>1843</v>
      </c>
      <c r="G88" s="1442" t="s">
        <v>1137</v>
      </c>
      <c r="H88" s="1442" t="s">
        <v>1138</v>
      </c>
      <c r="I88" s="1443">
        <v>11.18</v>
      </c>
      <c r="J88" s="1442" t="s">
        <v>1139</v>
      </c>
      <c r="K88" s="1442" t="s">
        <v>1140</v>
      </c>
      <c r="L88" s="1704" t="s">
        <v>0</v>
      </c>
      <c r="M88" s="1702">
        <v>2023</v>
      </c>
    </row>
    <row r="89" spans="1:13" ht="44.25" customHeight="1">
      <c r="A89" s="1705"/>
      <c r="B89" s="1705"/>
      <c r="C89" s="1705"/>
      <c r="D89" s="1707"/>
      <c r="E89" s="1705"/>
      <c r="F89" s="1705"/>
      <c r="G89" s="1442" t="s">
        <v>1141</v>
      </c>
      <c r="H89" s="1442" t="s">
        <v>1138</v>
      </c>
      <c r="I89" s="1443">
        <v>1.78</v>
      </c>
      <c r="J89" s="1442" t="s">
        <v>1142</v>
      </c>
      <c r="K89" s="1442" t="s">
        <v>1140</v>
      </c>
      <c r="L89" s="1705"/>
      <c r="M89" s="1703"/>
    </row>
    <row r="90" spans="1:13" ht="18" customHeight="1">
      <c r="A90" s="1704" t="s">
        <v>1112</v>
      </c>
      <c r="B90" s="1704">
        <v>20</v>
      </c>
      <c r="C90" s="1704">
        <v>14.3</v>
      </c>
      <c r="D90" s="1706">
        <v>3.2</v>
      </c>
      <c r="E90" s="1704" t="s">
        <v>1102</v>
      </c>
      <c r="F90" s="1704" t="s">
        <v>1843</v>
      </c>
      <c r="G90" s="1442" t="s">
        <v>1137</v>
      </c>
      <c r="H90" s="1442" t="s">
        <v>1138</v>
      </c>
      <c r="I90" s="1443">
        <v>11.813</v>
      </c>
      <c r="J90" s="1442" t="s">
        <v>1139</v>
      </c>
      <c r="K90" s="1442" t="s">
        <v>1140</v>
      </c>
      <c r="L90" s="1704" t="s">
        <v>1</v>
      </c>
      <c r="M90" s="1702">
        <v>2023</v>
      </c>
    </row>
    <row r="91" spans="1:13" ht="57" customHeight="1">
      <c r="A91" s="1705"/>
      <c r="B91" s="1705"/>
      <c r="C91" s="1705"/>
      <c r="D91" s="1707"/>
      <c r="E91" s="1705"/>
      <c r="F91" s="1705"/>
      <c r="G91" s="1442" t="s">
        <v>1141</v>
      </c>
      <c r="H91" s="1442" t="s">
        <v>1138</v>
      </c>
      <c r="I91" s="1443">
        <v>2.75</v>
      </c>
      <c r="J91" s="1442" t="s">
        <v>1142</v>
      </c>
      <c r="K91" s="1442" t="s">
        <v>1140</v>
      </c>
      <c r="L91" s="1705"/>
      <c r="M91" s="1703"/>
    </row>
    <row r="92" spans="1:13" ht="48.75" customHeight="1">
      <c r="A92" s="1704" t="s">
        <v>2</v>
      </c>
      <c r="B92" s="1704">
        <v>53</v>
      </c>
      <c r="C92" s="1704">
        <v>11.1</v>
      </c>
      <c r="D92" s="1706">
        <v>5</v>
      </c>
      <c r="E92" s="1704" t="s">
        <v>1102</v>
      </c>
      <c r="F92" s="1704" t="s">
        <v>1843</v>
      </c>
      <c r="G92" s="1442" t="s">
        <v>1137</v>
      </c>
      <c r="H92" s="1442" t="s">
        <v>1138</v>
      </c>
      <c r="I92" s="1443">
        <v>11.75</v>
      </c>
      <c r="J92" s="1442" t="s">
        <v>1139</v>
      </c>
      <c r="K92" s="1442" t="s">
        <v>1140</v>
      </c>
      <c r="L92" s="1704" t="s">
        <v>3</v>
      </c>
      <c r="M92" s="1702">
        <v>2023</v>
      </c>
    </row>
    <row r="93" spans="1:13" ht="44.25" customHeight="1">
      <c r="A93" s="1705"/>
      <c r="B93" s="1705"/>
      <c r="C93" s="1705"/>
      <c r="D93" s="1707"/>
      <c r="E93" s="1705"/>
      <c r="F93" s="1705"/>
      <c r="G93" s="1442" t="s">
        <v>1141</v>
      </c>
      <c r="H93" s="1442" t="s">
        <v>1138</v>
      </c>
      <c r="I93" s="1443">
        <v>2.1</v>
      </c>
      <c r="J93" s="1442" t="s">
        <v>1142</v>
      </c>
      <c r="K93" s="1442" t="s">
        <v>1140</v>
      </c>
      <c r="L93" s="1705"/>
      <c r="M93" s="1703"/>
    </row>
    <row r="94" spans="1:13" ht="18" customHeight="1">
      <c r="A94" s="1444" t="s">
        <v>1143</v>
      </c>
      <c r="B94" s="1444"/>
      <c r="C94" s="1444"/>
      <c r="D94" s="1445">
        <f>SUM(D88:D93)</f>
        <v>13.2</v>
      </c>
      <c r="E94" s="1442"/>
      <c r="F94" s="1442"/>
      <c r="G94" s="1442"/>
      <c r="H94" s="1442"/>
      <c r="I94" s="1442"/>
      <c r="J94" s="1442"/>
      <c r="K94" s="1442"/>
      <c r="L94" s="1442"/>
      <c r="M94" s="1442"/>
    </row>
    <row r="95" spans="1:13" ht="18" customHeight="1">
      <c r="A95" s="1678" t="s">
        <v>1114</v>
      </c>
      <c r="B95" s="1676"/>
      <c r="C95" s="1676"/>
      <c r="D95" s="1676"/>
      <c r="E95" s="1676"/>
      <c r="F95" s="1676"/>
      <c r="G95" s="1676"/>
      <c r="H95" s="1676"/>
      <c r="I95" s="1676"/>
      <c r="J95" s="1676"/>
      <c r="K95" s="1676"/>
      <c r="L95" s="1676"/>
      <c r="M95" s="1676"/>
    </row>
    <row r="96" spans="1:13" ht="54.75" customHeight="1">
      <c r="A96" s="1704" t="s">
        <v>1115</v>
      </c>
      <c r="B96" s="1704">
        <v>10</v>
      </c>
      <c r="C96" s="1704">
        <v>15.2</v>
      </c>
      <c r="D96" s="1706">
        <v>10</v>
      </c>
      <c r="E96" s="1704" t="s">
        <v>1094</v>
      </c>
      <c r="F96" s="1704" t="s">
        <v>1843</v>
      </c>
      <c r="G96" s="1442" t="s">
        <v>1137</v>
      </c>
      <c r="H96" s="1442" t="s">
        <v>1138</v>
      </c>
      <c r="I96" s="1443">
        <v>15.69</v>
      </c>
      <c r="J96" s="1442" t="s">
        <v>1139</v>
      </c>
      <c r="K96" s="1442" t="s">
        <v>1140</v>
      </c>
      <c r="L96" s="1704" t="s">
        <v>4</v>
      </c>
      <c r="M96" s="1702">
        <v>2023</v>
      </c>
    </row>
    <row r="97" spans="1:13" ht="47.25" customHeight="1">
      <c r="A97" s="1705"/>
      <c r="B97" s="1705"/>
      <c r="C97" s="1705"/>
      <c r="D97" s="1707"/>
      <c r="E97" s="1705"/>
      <c r="F97" s="1705"/>
      <c r="G97" s="1442" t="s">
        <v>1141</v>
      </c>
      <c r="H97" s="1442" t="s">
        <v>1138</v>
      </c>
      <c r="I97" s="1443">
        <v>0.91</v>
      </c>
      <c r="J97" s="1442" t="s">
        <v>1142</v>
      </c>
      <c r="K97" s="1442" t="s">
        <v>1140</v>
      </c>
      <c r="L97" s="1705"/>
      <c r="M97" s="1703"/>
    </row>
    <row r="98" spans="1:13" ht="57.75" customHeight="1">
      <c r="A98" s="1704" t="s">
        <v>1121</v>
      </c>
      <c r="B98" s="1704">
        <v>63</v>
      </c>
      <c r="C98" s="1704">
        <v>8.1</v>
      </c>
      <c r="D98" s="1706">
        <v>4.4</v>
      </c>
      <c r="E98" s="1704" t="s">
        <v>1102</v>
      </c>
      <c r="F98" s="1704" t="s">
        <v>1843</v>
      </c>
      <c r="G98" s="1442" t="s">
        <v>1137</v>
      </c>
      <c r="H98" s="1442" t="s">
        <v>1138</v>
      </c>
      <c r="I98" s="1443">
        <v>15.159</v>
      </c>
      <c r="J98" s="1442" t="s">
        <v>1139</v>
      </c>
      <c r="K98" s="1442" t="s">
        <v>1140</v>
      </c>
      <c r="L98" s="1704" t="s">
        <v>5</v>
      </c>
      <c r="M98" s="1702">
        <v>2023</v>
      </c>
    </row>
    <row r="99" spans="1:13" ht="42.75" customHeight="1">
      <c r="A99" s="1705"/>
      <c r="B99" s="1705"/>
      <c r="C99" s="1705"/>
      <c r="D99" s="1707"/>
      <c r="E99" s="1705"/>
      <c r="F99" s="1705"/>
      <c r="G99" s="1442" t="s">
        <v>1141</v>
      </c>
      <c r="H99" s="1442" t="s">
        <v>1138</v>
      </c>
      <c r="I99" s="1443">
        <v>0.75</v>
      </c>
      <c r="J99" s="1442" t="s">
        <v>1142</v>
      </c>
      <c r="K99" s="1442" t="s">
        <v>1140</v>
      </c>
      <c r="L99" s="1705"/>
      <c r="M99" s="1703"/>
    </row>
    <row r="100" spans="1:13" ht="18" customHeight="1">
      <c r="A100" s="1442" t="s">
        <v>1143</v>
      </c>
      <c r="B100" s="1442"/>
      <c r="C100" s="1442"/>
      <c r="D100" s="1446">
        <f>SUM(D96:D99)</f>
        <v>14.4</v>
      </c>
      <c r="E100" s="1442"/>
      <c r="F100" s="1442"/>
      <c r="G100" s="1442"/>
      <c r="H100" s="1442"/>
      <c r="I100" s="1442"/>
      <c r="J100" s="1442"/>
      <c r="K100" s="1442"/>
      <c r="L100" s="1442"/>
      <c r="M100" s="1442"/>
    </row>
    <row r="101" spans="1:13" ht="18" customHeight="1">
      <c r="A101" s="1708" t="s">
        <v>1147</v>
      </c>
      <c r="B101" s="1709"/>
      <c r="C101" s="1710"/>
      <c r="D101" s="1445">
        <f>D100+D94+D86+D74+D64</f>
        <v>68.8</v>
      </c>
      <c r="E101" s="1442"/>
      <c r="F101" s="1442"/>
      <c r="G101" s="1442"/>
      <c r="H101" s="1442"/>
      <c r="I101" s="1442"/>
      <c r="J101" s="1442"/>
      <c r="K101" s="1442"/>
      <c r="L101" s="1442"/>
      <c r="M101" s="1442"/>
    </row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</sheetData>
  <sheetProtection/>
  <mergeCells count="184">
    <mergeCell ref="F96:F97"/>
    <mergeCell ref="A96:A97"/>
    <mergeCell ref="B96:B97"/>
    <mergeCell ref="M98:M99"/>
    <mergeCell ref="A98:A99"/>
    <mergeCell ref="B98:B99"/>
    <mergeCell ref="L96:L97"/>
    <mergeCell ref="D96:D97"/>
    <mergeCell ref="L98:L99"/>
    <mergeCell ref="D98:D99"/>
    <mergeCell ref="E98:E99"/>
    <mergeCell ref="F98:F99"/>
    <mergeCell ref="E96:E97"/>
    <mergeCell ref="F88:F89"/>
    <mergeCell ref="E88:E89"/>
    <mergeCell ref="A95:M95"/>
    <mergeCell ref="M96:M97"/>
    <mergeCell ref="C96:C97"/>
    <mergeCell ref="D88:D89"/>
    <mergeCell ref="M92:M93"/>
    <mergeCell ref="M88:M89"/>
    <mergeCell ref="F90:F91"/>
    <mergeCell ref="M90:M91"/>
    <mergeCell ref="E92:E93"/>
    <mergeCell ref="F92:F93"/>
    <mergeCell ref="L88:L89"/>
    <mergeCell ref="D92:D93"/>
    <mergeCell ref="L92:L93"/>
    <mergeCell ref="L90:L91"/>
    <mergeCell ref="C90:C91"/>
    <mergeCell ref="D90:D91"/>
    <mergeCell ref="E90:E91"/>
    <mergeCell ref="A68:A69"/>
    <mergeCell ref="B68:B69"/>
    <mergeCell ref="A76:A77"/>
    <mergeCell ref="E80:E81"/>
    <mergeCell ref="D76:D77"/>
    <mergeCell ref="E76:E77"/>
    <mergeCell ref="D72:D73"/>
    <mergeCell ref="B72:B73"/>
    <mergeCell ref="B78:B79"/>
    <mergeCell ref="C78:C79"/>
    <mergeCell ref="A101:C101"/>
    <mergeCell ref="A88:A89"/>
    <mergeCell ref="B88:B89"/>
    <mergeCell ref="C88:C89"/>
    <mergeCell ref="A90:A91"/>
    <mergeCell ref="B90:B91"/>
    <mergeCell ref="A92:A93"/>
    <mergeCell ref="C98:C99"/>
    <mergeCell ref="B92:B93"/>
    <mergeCell ref="C92:C93"/>
    <mergeCell ref="F80:F81"/>
    <mergeCell ref="A75:M75"/>
    <mergeCell ref="A70:A71"/>
    <mergeCell ref="L76:L77"/>
    <mergeCell ref="M76:M77"/>
    <mergeCell ref="A72:A73"/>
    <mergeCell ref="E72:E73"/>
    <mergeCell ref="F72:F73"/>
    <mergeCell ref="B76:B77"/>
    <mergeCell ref="C76:C77"/>
    <mergeCell ref="L60:L61"/>
    <mergeCell ref="D78:D79"/>
    <mergeCell ref="M68:M69"/>
    <mergeCell ref="K52:K58"/>
    <mergeCell ref="M51:M58"/>
    <mergeCell ref="G51:K51"/>
    <mergeCell ref="L51:L58"/>
    <mergeCell ref="M62:M63"/>
    <mergeCell ref="F76:F77"/>
    <mergeCell ref="A59:M59"/>
    <mergeCell ref="M66:M67"/>
    <mergeCell ref="B66:B67"/>
    <mergeCell ref="C66:C67"/>
    <mergeCell ref="L62:L63"/>
    <mergeCell ref="A65:M65"/>
    <mergeCell ref="L66:L67"/>
    <mergeCell ref="A66:A67"/>
    <mergeCell ref="E62:E63"/>
    <mergeCell ref="B62:B63"/>
    <mergeCell ref="D66:D67"/>
    <mergeCell ref="E66:E67"/>
    <mergeCell ref="M70:M71"/>
    <mergeCell ref="A28:T28"/>
    <mergeCell ref="A48:M48"/>
    <mergeCell ref="E51:E58"/>
    <mergeCell ref="A49:M49"/>
    <mergeCell ref="J52:J58"/>
    <mergeCell ref="E70:E71"/>
    <mergeCell ref="F68:F69"/>
    <mergeCell ref="A45:D45"/>
    <mergeCell ref="A62:A63"/>
    <mergeCell ref="A1:S1"/>
    <mergeCell ref="A2:S2"/>
    <mergeCell ref="A34:T34"/>
    <mergeCell ref="A44:D44"/>
    <mergeCell ref="A3:S3"/>
    <mergeCell ref="A4:A6"/>
    <mergeCell ref="A18:T18"/>
    <mergeCell ref="A60:A61"/>
    <mergeCell ref="A9:D9"/>
    <mergeCell ref="B4:B6"/>
    <mergeCell ref="G4:G6"/>
    <mergeCell ref="A27:D27"/>
    <mergeCell ref="A25:T25"/>
    <mergeCell ref="E4:E6"/>
    <mergeCell ref="F4:F6"/>
    <mergeCell ref="A17:D17"/>
    <mergeCell ref="K4:K6"/>
    <mergeCell ref="J5:J6"/>
    <mergeCell ref="B51:B58"/>
    <mergeCell ref="C51:C58"/>
    <mergeCell ref="D51:D58"/>
    <mergeCell ref="A47:M47"/>
    <mergeCell ref="F52:F58"/>
    <mergeCell ref="G52:G58"/>
    <mergeCell ref="H52:H58"/>
    <mergeCell ref="I52:I58"/>
    <mergeCell ref="A51:A58"/>
    <mergeCell ref="T4:T6"/>
    <mergeCell ref="M5:M6"/>
    <mergeCell ref="N5:S5"/>
    <mergeCell ref="H4:H6"/>
    <mergeCell ref="L4:L6"/>
    <mergeCell ref="C68:C69"/>
    <mergeCell ref="A7:T7"/>
    <mergeCell ref="C4:C6"/>
    <mergeCell ref="D4:D6"/>
    <mergeCell ref="I5:I6"/>
    <mergeCell ref="A33:D33"/>
    <mergeCell ref="M4:S4"/>
    <mergeCell ref="A24:D24"/>
    <mergeCell ref="A10:T10"/>
    <mergeCell ref="I4:J4"/>
    <mergeCell ref="M60:M61"/>
    <mergeCell ref="B70:B71"/>
    <mergeCell ref="C70:C71"/>
    <mergeCell ref="D70:D71"/>
    <mergeCell ref="B60:B61"/>
    <mergeCell ref="C60:C61"/>
    <mergeCell ref="D60:D61"/>
    <mergeCell ref="C62:C63"/>
    <mergeCell ref="D62:D63"/>
    <mergeCell ref="D68:D69"/>
    <mergeCell ref="E60:E61"/>
    <mergeCell ref="F60:F61"/>
    <mergeCell ref="E78:E79"/>
    <mergeCell ref="F78:F79"/>
    <mergeCell ref="F62:F63"/>
    <mergeCell ref="F70:F71"/>
    <mergeCell ref="F66:F67"/>
    <mergeCell ref="L78:L79"/>
    <mergeCell ref="M78:M79"/>
    <mergeCell ref="L68:L69"/>
    <mergeCell ref="E68:E69"/>
    <mergeCell ref="L70:L71"/>
    <mergeCell ref="M72:M73"/>
    <mergeCell ref="A80:A81"/>
    <mergeCell ref="B80:B81"/>
    <mergeCell ref="C80:C81"/>
    <mergeCell ref="D80:D81"/>
    <mergeCell ref="L80:L81"/>
    <mergeCell ref="M80:M81"/>
    <mergeCell ref="L72:L73"/>
    <mergeCell ref="C72:C73"/>
    <mergeCell ref="A78:A79"/>
    <mergeCell ref="A82:A83"/>
    <mergeCell ref="B82:B83"/>
    <mergeCell ref="C82:C83"/>
    <mergeCell ref="M82:M83"/>
    <mergeCell ref="A87:M87"/>
    <mergeCell ref="A84:A85"/>
    <mergeCell ref="B84:B85"/>
    <mergeCell ref="C84:C85"/>
    <mergeCell ref="D84:D85"/>
    <mergeCell ref="F84:F85"/>
    <mergeCell ref="L84:L85"/>
    <mergeCell ref="M84:M85"/>
    <mergeCell ref="F82:F83"/>
    <mergeCell ref="D82:D83"/>
    <mergeCell ref="E82:E83"/>
    <mergeCell ref="E84:E85"/>
    <mergeCell ref="L82:L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V259"/>
  <sheetViews>
    <sheetView zoomScalePageLayoutView="0" workbookViewId="0" topLeftCell="A1">
      <selection activeCell="E207" sqref="E207"/>
    </sheetView>
  </sheetViews>
  <sheetFormatPr defaultColWidth="9.140625" defaultRowHeight="15"/>
  <cols>
    <col min="1" max="1" width="25.140625" style="103" customWidth="1"/>
    <col min="2" max="2" width="7.57421875" style="103" customWidth="1"/>
    <col min="3" max="3" width="7.7109375" style="103" customWidth="1"/>
    <col min="4" max="4" width="8.57421875" style="103" customWidth="1"/>
    <col min="5" max="5" width="7.7109375" style="103" customWidth="1"/>
    <col min="6" max="6" width="13.421875" style="103" customWidth="1"/>
    <col min="7" max="7" width="9.421875" style="103" customWidth="1"/>
    <col min="8" max="8" width="11.8515625" style="103" customWidth="1"/>
    <col min="9" max="9" width="12.00390625" style="103" customWidth="1"/>
    <col min="10" max="10" width="10.140625" style="103" customWidth="1"/>
    <col min="11" max="11" width="8.28125" style="103" customWidth="1"/>
    <col min="12" max="12" width="33.7109375" style="103" customWidth="1"/>
    <col min="13" max="13" width="11.8515625" style="103" customWidth="1"/>
    <col min="14" max="14" width="10.421875" style="103" customWidth="1"/>
    <col min="15" max="16" width="11.28125" style="103" customWidth="1"/>
    <col min="17" max="17" width="10.28125" style="103" customWidth="1"/>
    <col min="18" max="18" width="12.8515625" style="103" customWidth="1"/>
    <col min="19" max="19" width="8.28125" style="103" customWidth="1"/>
    <col min="20" max="20" width="9.00390625" style="103" customWidth="1"/>
    <col min="21" max="21" width="6.28125" style="103" customWidth="1"/>
    <col min="22" max="22" width="11.140625" style="103" customWidth="1"/>
    <col min="23" max="16384" width="9.140625" style="103" customWidth="1"/>
  </cols>
  <sheetData>
    <row r="2" spans="1:22" ht="15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ht="15.75">
      <c r="A3" s="106"/>
      <c r="B3" s="106"/>
      <c r="C3" s="106"/>
      <c r="D3" s="106"/>
      <c r="E3" s="106"/>
      <c r="F3" s="106"/>
      <c r="G3" s="106"/>
      <c r="H3" s="106" t="s">
        <v>456</v>
      </c>
      <c r="I3" s="106"/>
      <c r="J3" s="106" t="s">
        <v>457</v>
      </c>
      <c r="K3" s="106"/>
      <c r="L3" s="106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15.75">
      <c r="A4" s="106"/>
      <c r="B4" s="106" t="s">
        <v>951</v>
      </c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15.7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5.75">
      <c r="A6" s="106" t="s">
        <v>458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5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5.75">
      <c r="A8" s="640" t="s">
        <v>459</v>
      </c>
      <c r="B8" s="641" t="s">
        <v>1530</v>
      </c>
      <c r="C8" s="640"/>
      <c r="D8" s="641"/>
      <c r="E8" s="640" t="s">
        <v>127</v>
      </c>
      <c r="F8" s="640" t="s">
        <v>172</v>
      </c>
      <c r="G8" s="642" t="s">
        <v>460</v>
      </c>
      <c r="H8" s="642" t="s">
        <v>1534</v>
      </c>
      <c r="I8" s="643" t="s">
        <v>461</v>
      </c>
      <c r="J8" s="644"/>
      <c r="K8" s="640" t="s">
        <v>1535</v>
      </c>
      <c r="L8" s="645"/>
      <c r="M8" s="643" t="s">
        <v>462</v>
      </c>
      <c r="N8" s="646"/>
      <c r="O8" s="646"/>
      <c r="P8" s="646"/>
      <c r="Q8" s="646"/>
      <c r="R8" s="646"/>
      <c r="S8" s="646"/>
      <c r="T8" s="646"/>
      <c r="U8" s="647"/>
      <c r="V8" s="648"/>
    </row>
    <row r="9" spans="1:22" ht="15.75">
      <c r="A9" s="649" t="s">
        <v>463</v>
      </c>
      <c r="B9" s="650" t="s">
        <v>136</v>
      </c>
      <c r="C9" s="649" t="s">
        <v>125</v>
      </c>
      <c r="D9" s="650" t="s">
        <v>464</v>
      </c>
      <c r="E9" s="108" t="s">
        <v>139</v>
      </c>
      <c r="F9" s="649" t="s">
        <v>179</v>
      </c>
      <c r="G9" s="651" t="s">
        <v>465</v>
      </c>
      <c r="H9" s="651" t="s">
        <v>466</v>
      </c>
      <c r="I9" s="648" t="s">
        <v>467</v>
      </c>
      <c r="J9" s="640" t="s">
        <v>468</v>
      </c>
      <c r="K9" s="649" t="s">
        <v>88</v>
      </c>
      <c r="L9" s="652" t="s">
        <v>469</v>
      </c>
      <c r="M9" s="653" t="s">
        <v>325</v>
      </c>
      <c r="N9" s="643" t="s">
        <v>470</v>
      </c>
      <c r="O9" s="654"/>
      <c r="P9" s="654"/>
      <c r="Q9" s="654"/>
      <c r="R9" s="654"/>
      <c r="S9" s="654"/>
      <c r="T9" s="654"/>
      <c r="U9" s="644"/>
      <c r="V9" s="652" t="s">
        <v>1082</v>
      </c>
    </row>
    <row r="10" spans="1:22" ht="15.75">
      <c r="A10" s="649" t="s">
        <v>471</v>
      </c>
      <c r="B10" s="650" t="s">
        <v>143</v>
      </c>
      <c r="C10" s="649" t="s">
        <v>137</v>
      </c>
      <c r="D10" s="650"/>
      <c r="E10" s="649" t="s">
        <v>1540</v>
      </c>
      <c r="F10" s="649"/>
      <c r="G10" s="651" t="s">
        <v>337</v>
      </c>
      <c r="H10" s="651" t="s">
        <v>329</v>
      </c>
      <c r="I10" s="652" t="s">
        <v>1558</v>
      </c>
      <c r="J10" s="649" t="s">
        <v>96</v>
      </c>
      <c r="K10" s="649"/>
      <c r="L10" s="652"/>
      <c r="M10" s="652" t="s">
        <v>472</v>
      </c>
      <c r="N10" s="649" t="s">
        <v>473</v>
      </c>
      <c r="O10" s="649" t="s">
        <v>474</v>
      </c>
      <c r="P10" s="649" t="s">
        <v>475</v>
      </c>
      <c r="Q10" s="649" t="s">
        <v>476</v>
      </c>
      <c r="R10" s="649" t="s">
        <v>477</v>
      </c>
      <c r="S10" s="649" t="s">
        <v>473</v>
      </c>
      <c r="T10" s="652" t="s">
        <v>478</v>
      </c>
      <c r="U10" s="640" t="s">
        <v>479</v>
      </c>
      <c r="V10" s="652"/>
    </row>
    <row r="11" spans="1:22" ht="15.75">
      <c r="A11" s="655" t="s">
        <v>480</v>
      </c>
      <c r="B11" s="656"/>
      <c r="C11" s="655"/>
      <c r="D11" s="656"/>
      <c r="E11" s="655"/>
      <c r="F11" s="655"/>
      <c r="G11" s="657"/>
      <c r="H11" s="657"/>
      <c r="I11" s="657"/>
      <c r="J11" s="657"/>
      <c r="K11" s="657"/>
      <c r="L11" s="657"/>
      <c r="M11" s="655" t="s">
        <v>481</v>
      </c>
      <c r="N11" s="655" t="s">
        <v>482</v>
      </c>
      <c r="O11" s="655" t="s">
        <v>482</v>
      </c>
      <c r="P11" s="655" t="s">
        <v>483</v>
      </c>
      <c r="Q11" s="655" t="s">
        <v>484</v>
      </c>
      <c r="R11" s="655" t="s">
        <v>485</v>
      </c>
      <c r="S11" s="655" t="s">
        <v>486</v>
      </c>
      <c r="T11" s="657" t="s">
        <v>487</v>
      </c>
      <c r="U11" s="657"/>
      <c r="V11" s="657"/>
    </row>
    <row r="12" spans="1:22" ht="15.75">
      <c r="A12" s="655">
        <v>1</v>
      </c>
      <c r="B12" s="658">
        <v>2</v>
      </c>
      <c r="C12" s="658">
        <v>3</v>
      </c>
      <c r="D12" s="658">
        <v>4</v>
      </c>
      <c r="E12" s="658">
        <v>5</v>
      </c>
      <c r="F12" s="658">
        <v>6</v>
      </c>
      <c r="G12" s="658">
        <v>7</v>
      </c>
      <c r="H12" s="658">
        <v>8</v>
      </c>
      <c r="I12" s="658">
        <v>9</v>
      </c>
      <c r="J12" s="658">
        <v>10</v>
      </c>
      <c r="K12" s="658">
        <v>11</v>
      </c>
      <c r="L12" s="658">
        <v>12</v>
      </c>
      <c r="M12" s="658">
        <v>13</v>
      </c>
      <c r="N12" s="658">
        <v>14</v>
      </c>
      <c r="O12" s="658">
        <v>15</v>
      </c>
      <c r="P12" s="658">
        <v>18</v>
      </c>
      <c r="Q12" s="658">
        <v>17</v>
      </c>
      <c r="R12" s="658">
        <v>18</v>
      </c>
      <c r="S12" s="658">
        <v>19</v>
      </c>
      <c r="T12" s="658">
        <v>20</v>
      </c>
      <c r="U12" s="658">
        <v>21</v>
      </c>
      <c r="V12" s="658">
        <v>22</v>
      </c>
    </row>
    <row r="13" spans="1:22" ht="15.75">
      <c r="A13" s="1160" t="s">
        <v>488</v>
      </c>
      <c r="B13" s="1161"/>
      <c r="C13" s="666"/>
      <c r="D13" s="667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</row>
    <row r="14" spans="1:22" ht="15.75">
      <c r="A14" s="1142" t="s">
        <v>491</v>
      </c>
      <c r="B14" s="1143">
        <v>1</v>
      </c>
      <c r="C14" s="1142">
        <v>21</v>
      </c>
      <c r="D14" s="1144">
        <v>11</v>
      </c>
      <c r="E14" s="1145">
        <v>0.4</v>
      </c>
      <c r="F14" s="1144" t="s">
        <v>344</v>
      </c>
      <c r="G14" s="1142" t="s">
        <v>1657</v>
      </c>
      <c r="H14" s="1142" t="s">
        <v>1699</v>
      </c>
      <c r="I14" s="625" t="s">
        <v>489</v>
      </c>
      <c r="J14" s="625" t="s">
        <v>490</v>
      </c>
      <c r="K14" s="1142" t="s">
        <v>1656</v>
      </c>
      <c r="L14" s="625" t="s">
        <v>492</v>
      </c>
      <c r="M14" s="1146">
        <f aca="true" t="shared" si="0" ref="M14:M21">SUM(N14:U14)</f>
        <v>1.4300000000000002</v>
      </c>
      <c r="N14" s="1147">
        <v>1.37</v>
      </c>
      <c r="O14" s="1147"/>
      <c r="P14" s="1147">
        <v>0.06</v>
      </c>
      <c r="Q14" s="1147"/>
      <c r="R14" s="1145"/>
      <c r="S14" s="1145"/>
      <c r="T14" s="1148"/>
      <c r="U14" s="1142"/>
      <c r="V14" s="625"/>
    </row>
    <row r="15" spans="1:22" ht="15.75">
      <c r="A15" s="1142" t="s">
        <v>491</v>
      </c>
      <c r="B15" s="1142">
        <v>2</v>
      </c>
      <c r="C15" s="1149">
        <v>23</v>
      </c>
      <c r="D15" s="1149">
        <v>13</v>
      </c>
      <c r="E15" s="1150">
        <v>0.7</v>
      </c>
      <c r="F15" s="1144" t="s">
        <v>344</v>
      </c>
      <c r="G15" s="1142" t="s">
        <v>1657</v>
      </c>
      <c r="H15" s="1142" t="s">
        <v>1699</v>
      </c>
      <c r="I15" s="625" t="s">
        <v>489</v>
      </c>
      <c r="J15" s="625" t="s">
        <v>490</v>
      </c>
      <c r="K15" s="1142" t="s">
        <v>1656</v>
      </c>
      <c r="L15" s="625" t="s">
        <v>492</v>
      </c>
      <c r="M15" s="1146">
        <f t="shared" si="0"/>
        <v>2.5</v>
      </c>
      <c r="N15" s="1147">
        <v>2.4</v>
      </c>
      <c r="O15" s="1147"/>
      <c r="P15" s="1147">
        <v>0.1</v>
      </c>
      <c r="Q15" s="1147"/>
      <c r="R15" s="1145"/>
      <c r="S15" s="1145"/>
      <c r="T15" s="1148"/>
      <c r="U15" s="625"/>
      <c r="V15" s="625"/>
    </row>
    <row r="16" spans="1:22" ht="15.75">
      <c r="A16" s="1142" t="s">
        <v>491</v>
      </c>
      <c r="B16" s="1143">
        <v>3</v>
      </c>
      <c r="C16" s="104">
        <v>23</v>
      </c>
      <c r="D16" s="104">
        <v>22</v>
      </c>
      <c r="E16" s="626">
        <v>0.6</v>
      </c>
      <c r="F16" s="1144" t="s">
        <v>344</v>
      </c>
      <c r="G16" s="1142" t="s">
        <v>1647</v>
      </c>
      <c r="H16" s="1142" t="s">
        <v>1699</v>
      </c>
      <c r="I16" s="625" t="s">
        <v>489</v>
      </c>
      <c r="J16" s="625" t="s">
        <v>490</v>
      </c>
      <c r="K16" s="1142" t="s">
        <v>1656</v>
      </c>
      <c r="L16" s="625" t="s">
        <v>492</v>
      </c>
      <c r="M16" s="1146">
        <f t="shared" si="0"/>
        <v>2.14</v>
      </c>
      <c r="N16" s="1147">
        <v>2.06</v>
      </c>
      <c r="O16" s="1147"/>
      <c r="P16" s="1147">
        <v>0.08</v>
      </c>
      <c r="Q16" s="1147"/>
      <c r="R16" s="1145"/>
      <c r="S16" s="1145"/>
      <c r="T16" s="1148"/>
      <c r="U16" s="625"/>
      <c r="V16" s="625"/>
    </row>
    <row r="17" spans="1:22" ht="15.75">
      <c r="A17" s="1142" t="s">
        <v>493</v>
      </c>
      <c r="B17" s="1143">
        <v>4</v>
      </c>
      <c r="C17" s="104">
        <v>40</v>
      </c>
      <c r="D17" s="104">
        <v>7</v>
      </c>
      <c r="E17" s="626">
        <v>1.8</v>
      </c>
      <c r="F17" s="1144" t="s">
        <v>344</v>
      </c>
      <c r="G17" s="1142" t="s">
        <v>1657</v>
      </c>
      <c r="H17" s="1142" t="s">
        <v>1699</v>
      </c>
      <c r="I17" s="625" t="s">
        <v>489</v>
      </c>
      <c r="J17" s="625" t="s">
        <v>490</v>
      </c>
      <c r="K17" s="1142" t="s">
        <v>1656</v>
      </c>
      <c r="L17" s="625" t="s">
        <v>492</v>
      </c>
      <c r="M17" s="1146">
        <f t="shared" si="0"/>
        <v>6.43</v>
      </c>
      <c r="N17" s="1147">
        <v>6.18</v>
      </c>
      <c r="O17" s="1147"/>
      <c r="P17" s="1147">
        <v>0.25</v>
      </c>
      <c r="Q17" s="1147"/>
      <c r="R17" s="1145"/>
      <c r="S17" s="1145"/>
      <c r="T17" s="1148"/>
      <c r="U17" s="625"/>
      <c r="V17" s="625"/>
    </row>
    <row r="18" spans="1:22" ht="15.75">
      <c r="A18" s="1142" t="s">
        <v>493</v>
      </c>
      <c r="B18" s="1143">
        <v>5</v>
      </c>
      <c r="C18" s="104">
        <v>42</v>
      </c>
      <c r="D18" s="104">
        <v>8</v>
      </c>
      <c r="E18" s="626">
        <v>1.3</v>
      </c>
      <c r="F18" s="1144" t="s">
        <v>344</v>
      </c>
      <c r="G18" s="1142" t="s">
        <v>1647</v>
      </c>
      <c r="H18" s="1142" t="s">
        <v>1699</v>
      </c>
      <c r="I18" s="625" t="s">
        <v>489</v>
      </c>
      <c r="J18" s="625" t="s">
        <v>490</v>
      </c>
      <c r="K18" s="1142" t="s">
        <v>1656</v>
      </c>
      <c r="L18" s="625" t="s">
        <v>492</v>
      </c>
      <c r="M18" s="1146">
        <f t="shared" si="0"/>
        <v>4.64</v>
      </c>
      <c r="N18" s="1147">
        <v>4.46</v>
      </c>
      <c r="O18" s="1147"/>
      <c r="P18" s="1147">
        <v>0.18</v>
      </c>
      <c r="Q18" s="1147"/>
      <c r="R18" s="1145"/>
      <c r="S18" s="1145"/>
      <c r="T18" s="1148"/>
      <c r="U18" s="625"/>
      <c r="V18" s="625"/>
    </row>
    <row r="19" spans="1:22" ht="15.75">
      <c r="A19" s="1142" t="s">
        <v>494</v>
      </c>
      <c r="B19" s="1143">
        <v>6</v>
      </c>
      <c r="C19" s="104">
        <v>57</v>
      </c>
      <c r="D19" s="104">
        <v>4</v>
      </c>
      <c r="E19" s="626">
        <v>1</v>
      </c>
      <c r="F19" s="1144" t="s">
        <v>344</v>
      </c>
      <c r="G19" s="1142" t="s">
        <v>1647</v>
      </c>
      <c r="H19" s="1142" t="s">
        <v>1699</v>
      </c>
      <c r="I19" s="625" t="s">
        <v>489</v>
      </c>
      <c r="J19" s="625" t="s">
        <v>490</v>
      </c>
      <c r="K19" s="1142" t="s">
        <v>1656</v>
      </c>
      <c r="L19" s="625" t="s">
        <v>492</v>
      </c>
      <c r="M19" s="1146">
        <f t="shared" si="0"/>
        <v>3.5700000000000003</v>
      </c>
      <c r="N19" s="1147">
        <v>3.43</v>
      </c>
      <c r="O19" s="1147"/>
      <c r="P19" s="1147">
        <v>0.14</v>
      </c>
      <c r="Q19" s="1147"/>
      <c r="R19" s="1145"/>
      <c r="S19" s="1145"/>
      <c r="T19" s="1148"/>
      <c r="U19" s="625"/>
      <c r="V19" s="625"/>
    </row>
    <row r="20" spans="1:22" ht="15.75">
      <c r="A20" s="1142" t="s">
        <v>494</v>
      </c>
      <c r="B20" s="1151">
        <v>7</v>
      </c>
      <c r="C20" s="104">
        <v>61</v>
      </c>
      <c r="D20" s="1152" t="s">
        <v>952</v>
      </c>
      <c r="E20" s="626">
        <v>1</v>
      </c>
      <c r="F20" s="1144" t="s">
        <v>344</v>
      </c>
      <c r="G20" s="1142" t="s">
        <v>1647</v>
      </c>
      <c r="H20" s="1149" t="s">
        <v>1699</v>
      </c>
      <c r="I20" s="1153" t="s">
        <v>489</v>
      </c>
      <c r="J20" s="1153" t="s">
        <v>490</v>
      </c>
      <c r="K20" s="1142" t="s">
        <v>1656</v>
      </c>
      <c r="L20" s="625" t="s">
        <v>492</v>
      </c>
      <c r="M20" s="1154">
        <f t="shared" si="0"/>
        <v>3.5700000000000003</v>
      </c>
      <c r="N20" s="1155">
        <v>3.43</v>
      </c>
      <c r="O20" s="1147"/>
      <c r="P20" s="1147">
        <v>0.14</v>
      </c>
      <c r="Q20" s="1147"/>
      <c r="R20" s="1145"/>
      <c r="S20" s="1145"/>
      <c r="T20" s="1148"/>
      <c r="U20" s="625"/>
      <c r="V20" s="625"/>
    </row>
    <row r="21" spans="1:22" ht="15.75">
      <c r="A21" s="1143" t="s">
        <v>494</v>
      </c>
      <c r="B21" s="660">
        <v>8</v>
      </c>
      <c r="C21" s="660">
        <v>61</v>
      </c>
      <c r="D21" s="1156" t="s">
        <v>953</v>
      </c>
      <c r="E21" s="1157">
        <v>1</v>
      </c>
      <c r="F21" s="1144" t="s">
        <v>344</v>
      </c>
      <c r="G21" s="1149" t="s">
        <v>1647</v>
      </c>
      <c r="H21" s="1149" t="s">
        <v>1699</v>
      </c>
      <c r="I21" s="1153" t="s">
        <v>489</v>
      </c>
      <c r="J21" s="1153" t="s">
        <v>490</v>
      </c>
      <c r="K21" s="1149" t="s">
        <v>1656</v>
      </c>
      <c r="L21" s="625" t="s">
        <v>492</v>
      </c>
      <c r="M21" s="1154">
        <f t="shared" si="0"/>
        <v>3.5700000000000003</v>
      </c>
      <c r="N21" s="1158">
        <v>3.43</v>
      </c>
      <c r="O21" s="1159"/>
      <c r="P21" s="1147">
        <v>0.14</v>
      </c>
      <c r="Q21" s="1147"/>
      <c r="R21" s="1145"/>
      <c r="S21" s="1145"/>
      <c r="T21" s="1148"/>
      <c r="U21" s="625"/>
      <c r="V21" s="625"/>
    </row>
    <row r="22" spans="1:22" ht="15.75">
      <c r="A22" s="627" t="s">
        <v>1553</v>
      </c>
      <c r="B22" s="627"/>
      <c r="C22" s="627"/>
      <c r="D22" s="627"/>
      <c r="E22" s="1162">
        <f>E14+E15+E16+E17+E18+E19+E20+E21</f>
        <v>7.8</v>
      </c>
      <c r="F22" s="627"/>
      <c r="G22" s="627"/>
      <c r="H22" s="627"/>
      <c r="I22" s="627"/>
      <c r="J22" s="627"/>
      <c r="K22" s="627"/>
      <c r="L22" s="627"/>
      <c r="M22" s="628">
        <f>U22+T22+S22+R22+Q22+P22+O22+N22</f>
        <v>27.849999999999998</v>
      </c>
      <c r="N22" s="628">
        <f>N14+N15+N16+N17+N18+N19+N20+N21</f>
        <v>26.759999999999998</v>
      </c>
      <c r="O22" s="628">
        <f aca="true" t="shared" si="1" ref="O22:U22">SUM(O14:O21)</f>
        <v>0</v>
      </c>
      <c r="P22" s="628">
        <f>P14+P15+P16+P17+P18+P19+P20+P21</f>
        <v>1.0899999999999999</v>
      </c>
      <c r="Q22" s="628">
        <f t="shared" si="1"/>
        <v>0</v>
      </c>
      <c r="R22" s="628">
        <f t="shared" si="1"/>
        <v>0</v>
      </c>
      <c r="S22" s="628">
        <f t="shared" si="1"/>
        <v>0</v>
      </c>
      <c r="T22" s="628">
        <f t="shared" si="1"/>
        <v>0</v>
      </c>
      <c r="U22" s="628">
        <f t="shared" si="1"/>
        <v>0</v>
      </c>
      <c r="V22" s="625"/>
    </row>
    <row r="23" spans="1:22" ht="15.75">
      <c r="A23" s="1160" t="s">
        <v>495</v>
      </c>
      <c r="B23" s="1165"/>
      <c r="C23" s="104"/>
      <c r="D23" s="104"/>
      <c r="E23" s="104"/>
      <c r="F23" s="105"/>
      <c r="G23" s="104"/>
      <c r="H23" s="104"/>
      <c r="I23" s="105"/>
      <c r="J23" s="105"/>
      <c r="K23" s="105"/>
      <c r="L23" s="105"/>
      <c r="M23" s="629"/>
      <c r="N23" s="630"/>
      <c r="O23" s="630"/>
      <c r="P23" s="630"/>
      <c r="Q23" s="630"/>
      <c r="R23" s="631"/>
      <c r="S23" s="630"/>
      <c r="T23" s="630"/>
      <c r="U23" s="632"/>
      <c r="V23" s="105"/>
    </row>
    <row r="24" spans="1:22" ht="15.75">
      <c r="A24" s="104" t="s">
        <v>498</v>
      </c>
      <c r="B24" s="104">
        <v>1</v>
      </c>
      <c r="C24" s="104">
        <v>5</v>
      </c>
      <c r="D24" s="104">
        <v>18</v>
      </c>
      <c r="E24" s="104">
        <v>1.6</v>
      </c>
      <c r="F24" s="104" t="s">
        <v>1093</v>
      </c>
      <c r="G24" s="104" t="s">
        <v>1616</v>
      </c>
      <c r="H24" s="104" t="s">
        <v>1699</v>
      </c>
      <c r="I24" s="104" t="s">
        <v>489</v>
      </c>
      <c r="J24" s="104" t="s">
        <v>490</v>
      </c>
      <c r="K24" s="104" t="s">
        <v>954</v>
      </c>
      <c r="L24" s="104" t="s">
        <v>496</v>
      </c>
      <c r="M24" s="1623">
        <f>U24+P24+O24+N24</f>
        <v>11.4</v>
      </c>
      <c r="N24" s="626">
        <v>6.79</v>
      </c>
      <c r="O24" s="104">
        <v>4.45</v>
      </c>
      <c r="P24" s="104">
        <v>0.1</v>
      </c>
      <c r="Q24" s="1163"/>
      <c r="R24" s="104"/>
      <c r="S24" s="104"/>
      <c r="T24" s="104"/>
      <c r="U24" s="632">
        <v>0.06</v>
      </c>
      <c r="V24" s="105"/>
    </row>
    <row r="25" spans="1:22" ht="15.75">
      <c r="A25" s="104" t="s">
        <v>499</v>
      </c>
      <c r="B25" s="104">
        <v>2</v>
      </c>
      <c r="C25" s="104">
        <v>14</v>
      </c>
      <c r="D25" s="104">
        <v>19</v>
      </c>
      <c r="E25" s="626">
        <v>0.6</v>
      </c>
      <c r="F25" s="104" t="s">
        <v>1611</v>
      </c>
      <c r="G25" s="104" t="s">
        <v>1616</v>
      </c>
      <c r="H25" s="104" t="s">
        <v>1699</v>
      </c>
      <c r="I25" s="104" t="s">
        <v>489</v>
      </c>
      <c r="J25" s="104" t="s">
        <v>490</v>
      </c>
      <c r="K25" s="104" t="s">
        <v>955</v>
      </c>
      <c r="L25" s="104" t="s">
        <v>956</v>
      </c>
      <c r="M25" s="1623">
        <f>U25+P25+O25+N25</f>
        <v>4</v>
      </c>
      <c r="N25" s="626">
        <v>1.58</v>
      </c>
      <c r="O25" s="104">
        <v>2.37</v>
      </c>
      <c r="P25" s="104">
        <v>0.04</v>
      </c>
      <c r="Q25" s="1163"/>
      <c r="R25" s="104"/>
      <c r="S25" s="104"/>
      <c r="T25" s="104"/>
      <c r="U25" s="632">
        <v>0.01</v>
      </c>
      <c r="V25" s="105"/>
    </row>
    <row r="26" spans="1:22" ht="15.75">
      <c r="A26" s="104" t="s">
        <v>499</v>
      </c>
      <c r="B26" s="104">
        <v>3</v>
      </c>
      <c r="C26" s="104">
        <v>14</v>
      </c>
      <c r="D26" s="104">
        <v>16</v>
      </c>
      <c r="E26" s="626">
        <v>1</v>
      </c>
      <c r="F26" s="104" t="s">
        <v>1611</v>
      </c>
      <c r="G26" s="104" t="s">
        <v>1616</v>
      </c>
      <c r="H26" s="104" t="s">
        <v>1699</v>
      </c>
      <c r="I26" s="104" t="s">
        <v>489</v>
      </c>
      <c r="J26" s="104" t="s">
        <v>490</v>
      </c>
      <c r="K26" s="104" t="s">
        <v>955</v>
      </c>
      <c r="L26" s="104" t="s">
        <v>956</v>
      </c>
      <c r="M26" s="1623">
        <f>U26+P26+O26+N26</f>
        <v>6.699999999999999</v>
      </c>
      <c r="N26" s="104">
        <v>2.65</v>
      </c>
      <c r="O26" s="104">
        <v>3.97</v>
      </c>
      <c r="P26" s="104">
        <v>0.06</v>
      </c>
      <c r="Q26" s="1163"/>
      <c r="R26" s="104"/>
      <c r="S26" s="104"/>
      <c r="T26" s="104"/>
      <c r="U26" s="632">
        <v>0.02</v>
      </c>
      <c r="V26" s="105"/>
    </row>
    <row r="27" spans="1:22" ht="15.75">
      <c r="A27" s="104" t="s">
        <v>499</v>
      </c>
      <c r="B27" s="104">
        <v>4</v>
      </c>
      <c r="C27" s="104">
        <v>26</v>
      </c>
      <c r="D27" s="104">
        <v>2</v>
      </c>
      <c r="E27" s="626">
        <v>1</v>
      </c>
      <c r="F27" s="104" t="s">
        <v>1611</v>
      </c>
      <c r="G27" s="104" t="s">
        <v>1616</v>
      </c>
      <c r="H27" s="104" t="s">
        <v>1699</v>
      </c>
      <c r="I27" s="104" t="s">
        <v>489</v>
      </c>
      <c r="J27" s="104" t="s">
        <v>490</v>
      </c>
      <c r="K27" s="104" t="s">
        <v>955</v>
      </c>
      <c r="L27" s="104" t="s">
        <v>956</v>
      </c>
      <c r="M27" s="1623">
        <f>U27+P27+O27+N27</f>
        <v>6.699999999999999</v>
      </c>
      <c r="N27" s="104">
        <v>2.65</v>
      </c>
      <c r="O27" s="104">
        <v>3.97</v>
      </c>
      <c r="P27" s="104">
        <v>0.06</v>
      </c>
      <c r="Q27" s="1163"/>
      <c r="R27" s="104"/>
      <c r="S27" s="104"/>
      <c r="T27" s="104"/>
      <c r="U27" s="632">
        <v>0.02</v>
      </c>
      <c r="V27" s="105"/>
    </row>
    <row r="28" spans="1:22" ht="15.75">
      <c r="A28" s="104" t="s">
        <v>499</v>
      </c>
      <c r="B28" s="104">
        <v>5</v>
      </c>
      <c r="C28" s="104">
        <v>26</v>
      </c>
      <c r="D28" s="104">
        <v>8</v>
      </c>
      <c r="E28" s="626">
        <v>1</v>
      </c>
      <c r="F28" s="104" t="s">
        <v>1611</v>
      </c>
      <c r="G28" s="104" t="s">
        <v>1107</v>
      </c>
      <c r="H28" s="104" t="s">
        <v>1699</v>
      </c>
      <c r="I28" s="104" t="s">
        <v>489</v>
      </c>
      <c r="J28" s="104" t="s">
        <v>490</v>
      </c>
      <c r="K28" s="104" t="s">
        <v>955</v>
      </c>
      <c r="L28" s="104" t="s">
        <v>956</v>
      </c>
      <c r="M28" s="1623">
        <f>U28+P28+O28+N28</f>
        <v>6.699999999999999</v>
      </c>
      <c r="N28" s="104">
        <v>2.65</v>
      </c>
      <c r="O28" s="104">
        <v>3.97</v>
      </c>
      <c r="P28" s="104">
        <v>0.06</v>
      </c>
      <c r="Q28" s="1163"/>
      <c r="R28" s="104"/>
      <c r="S28" s="104"/>
      <c r="T28" s="104"/>
      <c r="U28" s="632">
        <v>0.02</v>
      </c>
      <c r="V28" s="105"/>
    </row>
    <row r="29" spans="1:22" ht="15.75">
      <c r="A29" s="104" t="s">
        <v>957</v>
      </c>
      <c r="B29" s="104">
        <v>6</v>
      </c>
      <c r="C29" s="104">
        <v>58</v>
      </c>
      <c r="D29" s="104">
        <v>14</v>
      </c>
      <c r="E29" s="626">
        <v>0.3</v>
      </c>
      <c r="F29" s="104" t="s">
        <v>1611</v>
      </c>
      <c r="G29" s="104" t="s">
        <v>1624</v>
      </c>
      <c r="H29" s="104" t="s">
        <v>1699</v>
      </c>
      <c r="I29" s="104" t="s">
        <v>489</v>
      </c>
      <c r="J29" s="104" t="s">
        <v>490</v>
      </c>
      <c r="K29" s="104" t="s">
        <v>955</v>
      </c>
      <c r="L29" s="104" t="s">
        <v>958</v>
      </c>
      <c r="M29" s="1623">
        <f>U29+S29+P29+O29</f>
        <v>2.02</v>
      </c>
      <c r="N29" s="104"/>
      <c r="O29" s="104">
        <v>1.58</v>
      </c>
      <c r="P29" s="104">
        <v>0.02</v>
      </c>
      <c r="Q29" s="1163"/>
      <c r="R29" s="104"/>
      <c r="S29" s="1158">
        <v>0.4</v>
      </c>
      <c r="T29" s="1158"/>
      <c r="U29" s="632">
        <v>0.02</v>
      </c>
      <c r="V29" s="105"/>
    </row>
    <row r="30" spans="1:22" ht="15.75">
      <c r="A30" s="104" t="s">
        <v>499</v>
      </c>
      <c r="B30" s="104">
        <v>7</v>
      </c>
      <c r="C30" s="104">
        <v>45</v>
      </c>
      <c r="D30" s="104">
        <v>1</v>
      </c>
      <c r="E30" s="626">
        <v>0.6</v>
      </c>
      <c r="F30" s="104" t="s">
        <v>1611</v>
      </c>
      <c r="G30" s="104" t="s">
        <v>506</v>
      </c>
      <c r="H30" s="104" t="s">
        <v>1699</v>
      </c>
      <c r="I30" s="104" t="s">
        <v>489</v>
      </c>
      <c r="J30" s="104" t="s">
        <v>490</v>
      </c>
      <c r="K30" s="104" t="s">
        <v>955</v>
      </c>
      <c r="L30" s="104" t="s">
        <v>507</v>
      </c>
      <c r="M30" s="1623">
        <f>U30+T30+P30+O30</f>
        <v>4</v>
      </c>
      <c r="N30" s="626"/>
      <c r="O30" s="1158">
        <v>3.15</v>
      </c>
      <c r="P30" s="1158">
        <v>0.04</v>
      </c>
      <c r="Q30" s="1164"/>
      <c r="R30" s="626"/>
      <c r="S30" s="1158"/>
      <c r="T30" s="1158">
        <v>0.79</v>
      </c>
      <c r="U30" s="632">
        <v>0.02</v>
      </c>
      <c r="V30" s="105"/>
    </row>
    <row r="31" spans="1:22" ht="15.75">
      <c r="A31" s="104" t="s">
        <v>499</v>
      </c>
      <c r="B31" s="104">
        <v>8</v>
      </c>
      <c r="C31" s="104">
        <v>45</v>
      </c>
      <c r="D31" s="104">
        <v>14</v>
      </c>
      <c r="E31" s="626">
        <v>0.6</v>
      </c>
      <c r="F31" s="104" t="s">
        <v>1611</v>
      </c>
      <c r="G31" s="104" t="s">
        <v>1628</v>
      </c>
      <c r="H31" s="104" t="s">
        <v>1699</v>
      </c>
      <c r="I31" s="104" t="s">
        <v>489</v>
      </c>
      <c r="J31" s="104" t="s">
        <v>490</v>
      </c>
      <c r="K31" s="104" t="s">
        <v>955</v>
      </c>
      <c r="L31" s="104" t="s">
        <v>507</v>
      </c>
      <c r="M31" s="1623">
        <f>U31+T31+P31+O31</f>
        <v>4</v>
      </c>
      <c r="N31" s="626"/>
      <c r="O31" s="1158">
        <v>3.15</v>
      </c>
      <c r="P31" s="1158">
        <v>0.04</v>
      </c>
      <c r="Q31" s="1164"/>
      <c r="R31" s="626"/>
      <c r="S31" s="1158"/>
      <c r="T31" s="1158">
        <v>0.79</v>
      </c>
      <c r="U31" s="632">
        <v>0.02</v>
      </c>
      <c r="V31" s="105"/>
    </row>
    <row r="32" spans="1:22" ht="15.75">
      <c r="A32" s="104" t="s">
        <v>497</v>
      </c>
      <c r="B32" s="104">
        <v>9</v>
      </c>
      <c r="C32" s="104">
        <v>63</v>
      </c>
      <c r="D32" s="104">
        <v>24</v>
      </c>
      <c r="E32" s="626">
        <v>1</v>
      </c>
      <c r="F32" s="104" t="s">
        <v>1611</v>
      </c>
      <c r="G32" s="104" t="s">
        <v>1616</v>
      </c>
      <c r="H32" s="104" t="s">
        <v>1699</v>
      </c>
      <c r="I32" s="104" t="s">
        <v>489</v>
      </c>
      <c r="J32" s="104" t="s">
        <v>490</v>
      </c>
      <c r="K32" s="104" t="s">
        <v>955</v>
      </c>
      <c r="L32" s="104" t="s">
        <v>956</v>
      </c>
      <c r="M32" s="1623">
        <f>U32+P32+O32+N32</f>
        <v>6.699999999999999</v>
      </c>
      <c r="N32" s="1158">
        <v>2.65</v>
      </c>
      <c r="O32" s="1158">
        <v>3.97</v>
      </c>
      <c r="P32" s="1158">
        <v>0.06</v>
      </c>
      <c r="Q32" s="1164"/>
      <c r="R32" s="626"/>
      <c r="S32" s="626"/>
      <c r="T32" s="104"/>
      <c r="U32" s="632">
        <v>0.02</v>
      </c>
      <c r="V32" s="105"/>
    </row>
    <row r="33" spans="1:22" ht="15.75">
      <c r="A33" s="104" t="s">
        <v>498</v>
      </c>
      <c r="B33" s="104">
        <v>10</v>
      </c>
      <c r="C33" s="104">
        <v>16</v>
      </c>
      <c r="D33" s="1622" t="s">
        <v>406</v>
      </c>
      <c r="E33" s="626">
        <v>0.4</v>
      </c>
      <c r="F33" s="104" t="s">
        <v>1611</v>
      </c>
      <c r="G33" s="104" t="s">
        <v>1616</v>
      </c>
      <c r="H33" s="104" t="s">
        <v>1699</v>
      </c>
      <c r="I33" s="104" t="s">
        <v>489</v>
      </c>
      <c r="J33" s="104" t="s">
        <v>490</v>
      </c>
      <c r="K33" s="104" t="s">
        <v>955</v>
      </c>
      <c r="L33" s="104" t="s">
        <v>611</v>
      </c>
      <c r="M33" s="1623">
        <f>P33+O33+N33</f>
        <v>2.6999999999999997</v>
      </c>
      <c r="N33" s="626">
        <v>0.3</v>
      </c>
      <c r="O33" s="1158">
        <v>2.3</v>
      </c>
      <c r="P33" s="1158">
        <v>0.1</v>
      </c>
      <c r="Q33" s="1164"/>
      <c r="R33" s="626"/>
      <c r="S33" s="1158"/>
      <c r="T33" s="1158"/>
      <c r="U33" s="632"/>
      <c r="V33" s="105"/>
    </row>
    <row r="34" spans="1:22" ht="15.75">
      <c r="A34" s="104" t="s">
        <v>498</v>
      </c>
      <c r="B34" s="104">
        <v>11</v>
      </c>
      <c r="C34" s="104">
        <v>16</v>
      </c>
      <c r="D34" s="1622" t="s">
        <v>441</v>
      </c>
      <c r="E34" s="626">
        <v>1</v>
      </c>
      <c r="F34" s="104" t="s">
        <v>1611</v>
      </c>
      <c r="G34" s="104" t="s">
        <v>1616</v>
      </c>
      <c r="H34" s="104" t="s">
        <v>1699</v>
      </c>
      <c r="I34" s="104" t="s">
        <v>489</v>
      </c>
      <c r="J34" s="104" t="s">
        <v>490</v>
      </c>
      <c r="K34" s="104" t="s">
        <v>955</v>
      </c>
      <c r="L34" s="104" t="s">
        <v>611</v>
      </c>
      <c r="M34" s="1623">
        <f>U34+P34+O34+N34</f>
        <v>6.3999999999999995</v>
      </c>
      <c r="N34" s="626">
        <v>0.6</v>
      </c>
      <c r="O34" s="1158">
        <v>5.6</v>
      </c>
      <c r="P34" s="1158">
        <v>0.1</v>
      </c>
      <c r="Q34" s="1164"/>
      <c r="R34" s="626"/>
      <c r="S34" s="1158"/>
      <c r="T34" s="1158"/>
      <c r="U34" s="632">
        <v>0.1</v>
      </c>
      <c r="V34" s="105"/>
    </row>
    <row r="35" spans="1:22" ht="15.75">
      <c r="A35" s="104" t="s">
        <v>498</v>
      </c>
      <c r="B35" s="104">
        <v>12</v>
      </c>
      <c r="C35" s="104">
        <v>16</v>
      </c>
      <c r="D35" s="1622" t="s">
        <v>1645</v>
      </c>
      <c r="E35" s="626">
        <v>0.3</v>
      </c>
      <c r="F35" s="104" t="s">
        <v>1611</v>
      </c>
      <c r="G35" s="104" t="s">
        <v>1616</v>
      </c>
      <c r="H35" s="104" t="s">
        <v>1699</v>
      </c>
      <c r="I35" s="104" t="s">
        <v>489</v>
      </c>
      <c r="J35" s="104" t="s">
        <v>490</v>
      </c>
      <c r="K35" s="104" t="s">
        <v>955</v>
      </c>
      <c r="L35" s="104" t="s">
        <v>611</v>
      </c>
      <c r="M35" s="1623">
        <f>O35+N35</f>
        <v>1.9</v>
      </c>
      <c r="N35" s="626">
        <v>0.2</v>
      </c>
      <c r="O35" s="1158">
        <v>1.7</v>
      </c>
      <c r="P35" s="1158"/>
      <c r="Q35" s="1164"/>
      <c r="R35" s="626"/>
      <c r="S35" s="1158"/>
      <c r="T35" s="1158"/>
      <c r="U35" s="632"/>
      <c r="V35" s="105"/>
    </row>
    <row r="36" spans="1:22" ht="15.75">
      <c r="A36" s="104" t="s">
        <v>499</v>
      </c>
      <c r="B36" s="104">
        <v>13</v>
      </c>
      <c r="C36" s="104">
        <v>24</v>
      </c>
      <c r="D36" s="1622" t="s">
        <v>434</v>
      </c>
      <c r="E36" s="626">
        <v>1</v>
      </c>
      <c r="F36" s="104" t="s">
        <v>1611</v>
      </c>
      <c r="G36" s="104" t="s">
        <v>1624</v>
      </c>
      <c r="H36" s="104" t="s">
        <v>1699</v>
      </c>
      <c r="I36" s="104" t="s">
        <v>489</v>
      </c>
      <c r="J36" s="104" t="s">
        <v>490</v>
      </c>
      <c r="K36" s="104" t="s">
        <v>955</v>
      </c>
      <c r="L36" s="104" t="s">
        <v>507</v>
      </c>
      <c r="M36" s="1623">
        <f>T36+P36+O36</f>
        <v>6.6000000000000005</v>
      </c>
      <c r="N36" s="626"/>
      <c r="O36" s="1158">
        <v>5.2</v>
      </c>
      <c r="P36" s="1158">
        <v>0.1</v>
      </c>
      <c r="Q36" s="1164"/>
      <c r="R36" s="626"/>
      <c r="S36" s="1158"/>
      <c r="T36" s="1158">
        <v>1.3</v>
      </c>
      <c r="U36" s="632"/>
      <c r="V36" s="105"/>
    </row>
    <row r="37" spans="1:22" ht="15.75">
      <c r="A37" s="104" t="s">
        <v>499</v>
      </c>
      <c r="B37" s="104">
        <v>14</v>
      </c>
      <c r="C37" s="104">
        <v>24</v>
      </c>
      <c r="D37" s="1622" t="s">
        <v>432</v>
      </c>
      <c r="E37" s="626">
        <v>0.6</v>
      </c>
      <c r="F37" s="104" t="s">
        <v>1611</v>
      </c>
      <c r="G37" s="104" t="s">
        <v>1624</v>
      </c>
      <c r="H37" s="104" t="s">
        <v>1699</v>
      </c>
      <c r="I37" s="104" t="s">
        <v>489</v>
      </c>
      <c r="J37" s="104" t="s">
        <v>490</v>
      </c>
      <c r="K37" s="104" t="s">
        <v>955</v>
      </c>
      <c r="L37" s="104" t="s">
        <v>507</v>
      </c>
      <c r="M37" s="1623">
        <f>T37+O37</f>
        <v>3.9000000000000004</v>
      </c>
      <c r="N37" s="626"/>
      <c r="O37" s="1158">
        <v>3.1</v>
      </c>
      <c r="P37" s="1158"/>
      <c r="Q37" s="1164"/>
      <c r="R37" s="626"/>
      <c r="S37" s="1158"/>
      <c r="T37" s="1158">
        <v>0.8</v>
      </c>
      <c r="U37" s="632"/>
      <c r="V37" s="105"/>
    </row>
    <row r="38" spans="1:22" ht="15.75">
      <c r="A38" s="104" t="s">
        <v>499</v>
      </c>
      <c r="B38" s="104">
        <v>15</v>
      </c>
      <c r="C38" s="104">
        <v>24</v>
      </c>
      <c r="D38" s="1622" t="s">
        <v>612</v>
      </c>
      <c r="E38" s="626">
        <v>0.5</v>
      </c>
      <c r="F38" s="104" t="s">
        <v>1611</v>
      </c>
      <c r="G38" s="104" t="s">
        <v>1624</v>
      </c>
      <c r="H38" s="104" t="s">
        <v>1699</v>
      </c>
      <c r="I38" s="104" t="s">
        <v>489</v>
      </c>
      <c r="J38" s="104" t="s">
        <v>490</v>
      </c>
      <c r="K38" s="104" t="s">
        <v>955</v>
      </c>
      <c r="L38" s="104" t="s">
        <v>507</v>
      </c>
      <c r="M38" s="1623">
        <f>T38+P38+O38</f>
        <v>3.4</v>
      </c>
      <c r="N38" s="626"/>
      <c r="O38" s="1158">
        <v>2.6</v>
      </c>
      <c r="P38" s="1158">
        <v>0.1</v>
      </c>
      <c r="Q38" s="1164"/>
      <c r="R38" s="626"/>
      <c r="S38" s="1158"/>
      <c r="T38" s="1158">
        <v>0.7</v>
      </c>
      <c r="U38" s="632"/>
      <c r="V38" s="105"/>
    </row>
    <row r="39" spans="1:22" ht="15.75">
      <c r="A39" s="104" t="s">
        <v>499</v>
      </c>
      <c r="B39" s="104">
        <v>16</v>
      </c>
      <c r="C39" s="104">
        <v>24</v>
      </c>
      <c r="D39" s="1622" t="s">
        <v>613</v>
      </c>
      <c r="E39" s="626">
        <v>0.4</v>
      </c>
      <c r="F39" s="104" t="s">
        <v>1611</v>
      </c>
      <c r="G39" s="104" t="s">
        <v>1624</v>
      </c>
      <c r="H39" s="104" t="s">
        <v>1699</v>
      </c>
      <c r="I39" s="104" t="s">
        <v>489</v>
      </c>
      <c r="J39" s="104" t="s">
        <v>490</v>
      </c>
      <c r="K39" s="104" t="s">
        <v>955</v>
      </c>
      <c r="L39" s="104" t="s">
        <v>507</v>
      </c>
      <c r="M39" s="1623">
        <f>T39+O39</f>
        <v>2.6</v>
      </c>
      <c r="N39" s="626"/>
      <c r="O39" s="1158">
        <v>2.1</v>
      </c>
      <c r="P39" s="1158"/>
      <c r="Q39" s="1164"/>
      <c r="R39" s="626"/>
      <c r="S39" s="1158"/>
      <c r="T39" s="1158">
        <v>0.5</v>
      </c>
      <c r="U39" s="632"/>
      <c r="V39" s="105"/>
    </row>
    <row r="40" spans="1:22" ht="15.75">
      <c r="A40" s="104" t="s">
        <v>499</v>
      </c>
      <c r="B40" s="104">
        <v>17</v>
      </c>
      <c r="C40" s="104">
        <v>24</v>
      </c>
      <c r="D40" s="1622" t="s">
        <v>614</v>
      </c>
      <c r="E40" s="626">
        <v>0.4</v>
      </c>
      <c r="F40" s="104" t="s">
        <v>1611</v>
      </c>
      <c r="G40" s="104" t="s">
        <v>1624</v>
      </c>
      <c r="H40" s="104" t="s">
        <v>1699</v>
      </c>
      <c r="I40" s="104" t="s">
        <v>489</v>
      </c>
      <c r="J40" s="104" t="s">
        <v>490</v>
      </c>
      <c r="K40" s="104" t="s">
        <v>955</v>
      </c>
      <c r="L40" s="104" t="s">
        <v>507</v>
      </c>
      <c r="M40" s="1623">
        <f>SUM(N40:U40)</f>
        <v>2.6</v>
      </c>
      <c r="N40" s="626"/>
      <c r="O40" s="1158">
        <v>2.1</v>
      </c>
      <c r="P40" s="1158"/>
      <c r="Q40" s="1164"/>
      <c r="R40" s="626"/>
      <c r="S40" s="1158"/>
      <c r="T40" s="1158">
        <v>0.5</v>
      </c>
      <c r="U40" s="632"/>
      <c r="V40" s="105"/>
    </row>
    <row r="41" spans="1:22" ht="15.75">
      <c r="A41" s="104" t="s">
        <v>498</v>
      </c>
      <c r="B41" s="104">
        <v>18</v>
      </c>
      <c r="C41" s="104">
        <v>29</v>
      </c>
      <c r="D41" s="104">
        <v>1</v>
      </c>
      <c r="E41" s="626">
        <v>0.6</v>
      </c>
      <c r="F41" s="104" t="s">
        <v>1611</v>
      </c>
      <c r="G41" s="104" t="s">
        <v>1616</v>
      </c>
      <c r="H41" s="104" t="s">
        <v>1699</v>
      </c>
      <c r="I41" s="104" t="s">
        <v>489</v>
      </c>
      <c r="J41" s="104" t="s">
        <v>490</v>
      </c>
      <c r="K41" s="104" t="s">
        <v>955</v>
      </c>
      <c r="L41" s="104" t="s">
        <v>611</v>
      </c>
      <c r="M41" s="1623">
        <f>P41+O41+N41</f>
        <v>4.1000000000000005</v>
      </c>
      <c r="N41" s="626">
        <v>0.4</v>
      </c>
      <c r="O41" s="1158">
        <v>3.6</v>
      </c>
      <c r="P41" s="1158">
        <v>0.1</v>
      </c>
      <c r="Q41" s="1164"/>
      <c r="R41" s="626"/>
      <c r="S41" s="1158"/>
      <c r="T41" s="1158"/>
      <c r="U41" s="632"/>
      <c r="V41" s="105"/>
    </row>
    <row r="42" spans="1:22" ht="15.75">
      <c r="A42" s="104" t="s">
        <v>498</v>
      </c>
      <c r="B42" s="104">
        <v>19</v>
      </c>
      <c r="C42" s="104">
        <v>29</v>
      </c>
      <c r="D42" s="104">
        <v>19</v>
      </c>
      <c r="E42" s="626">
        <v>0.3</v>
      </c>
      <c r="F42" s="104" t="s">
        <v>1611</v>
      </c>
      <c r="G42" s="104" t="s">
        <v>1616</v>
      </c>
      <c r="H42" s="104" t="s">
        <v>1699</v>
      </c>
      <c r="I42" s="104" t="s">
        <v>489</v>
      </c>
      <c r="J42" s="104" t="s">
        <v>490</v>
      </c>
      <c r="K42" s="104" t="s">
        <v>955</v>
      </c>
      <c r="L42" s="104" t="s">
        <v>611</v>
      </c>
      <c r="M42" s="1623">
        <f>O42+N42</f>
        <v>2</v>
      </c>
      <c r="N42" s="626">
        <v>0.2</v>
      </c>
      <c r="O42" s="1158">
        <v>1.8</v>
      </c>
      <c r="P42" s="1158"/>
      <c r="Q42" s="1164"/>
      <c r="R42" s="626"/>
      <c r="S42" s="1158"/>
      <c r="T42" s="1158"/>
      <c r="U42" s="632"/>
      <c r="V42" s="105"/>
    </row>
    <row r="43" spans="1:22" ht="15.75">
      <c r="A43" s="104" t="s">
        <v>498</v>
      </c>
      <c r="B43" s="104">
        <v>20</v>
      </c>
      <c r="C43" s="104">
        <v>29</v>
      </c>
      <c r="D43" s="104">
        <v>21</v>
      </c>
      <c r="E43" s="626">
        <v>0.6</v>
      </c>
      <c r="F43" s="104" t="s">
        <v>1611</v>
      </c>
      <c r="G43" s="104" t="s">
        <v>1616</v>
      </c>
      <c r="H43" s="104" t="s">
        <v>1699</v>
      </c>
      <c r="I43" s="104" t="s">
        <v>489</v>
      </c>
      <c r="J43" s="104" t="s">
        <v>490</v>
      </c>
      <c r="K43" s="104" t="s">
        <v>955</v>
      </c>
      <c r="L43" s="104" t="s">
        <v>611</v>
      </c>
      <c r="M43" s="1623">
        <f>SUM(N43:U43)</f>
        <v>4</v>
      </c>
      <c r="N43" s="626">
        <v>0.4</v>
      </c>
      <c r="O43" s="1158">
        <v>3.6</v>
      </c>
      <c r="P43" s="1158"/>
      <c r="Q43" s="1164"/>
      <c r="R43" s="626"/>
      <c r="S43" s="1158"/>
      <c r="T43" s="1158"/>
      <c r="U43" s="632"/>
      <c r="V43" s="105"/>
    </row>
    <row r="44" spans="1:22" ht="15.75">
      <c r="A44" s="104" t="s">
        <v>957</v>
      </c>
      <c r="B44" s="104">
        <v>21</v>
      </c>
      <c r="C44" s="104">
        <v>54</v>
      </c>
      <c r="D44" s="104">
        <v>19</v>
      </c>
      <c r="E44" s="626">
        <v>0.8</v>
      </c>
      <c r="F44" s="104" t="s">
        <v>1611</v>
      </c>
      <c r="G44" s="104" t="s">
        <v>1628</v>
      </c>
      <c r="H44" s="104" t="s">
        <v>1699</v>
      </c>
      <c r="I44" s="104" t="s">
        <v>489</v>
      </c>
      <c r="J44" s="104" t="s">
        <v>490</v>
      </c>
      <c r="K44" s="104" t="s">
        <v>955</v>
      </c>
      <c r="L44" s="104" t="s">
        <v>507</v>
      </c>
      <c r="M44" s="1623">
        <f>SUM(N44:U44)</f>
        <v>0</v>
      </c>
      <c r="N44" s="626"/>
      <c r="O44" s="1158"/>
      <c r="P44" s="1158"/>
      <c r="Q44" s="1164"/>
      <c r="R44" s="626"/>
      <c r="S44" s="1158"/>
      <c r="T44" s="1158"/>
      <c r="U44" s="632"/>
      <c r="V44" s="105"/>
    </row>
    <row r="45" spans="1:22" ht="15.75">
      <c r="A45" s="104" t="s">
        <v>957</v>
      </c>
      <c r="B45" s="104">
        <v>22</v>
      </c>
      <c r="C45" s="104">
        <v>57</v>
      </c>
      <c r="D45" s="104">
        <v>2</v>
      </c>
      <c r="E45" s="626">
        <v>0.5</v>
      </c>
      <c r="F45" s="104" t="s">
        <v>1611</v>
      </c>
      <c r="G45" s="104" t="s">
        <v>1616</v>
      </c>
      <c r="H45" s="104" t="s">
        <v>1699</v>
      </c>
      <c r="I45" s="104" t="s">
        <v>489</v>
      </c>
      <c r="J45" s="104" t="s">
        <v>490</v>
      </c>
      <c r="K45" s="104" t="s">
        <v>955</v>
      </c>
      <c r="L45" s="104" t="s">
        <v>507</v>
      </c>
      <c r="M45" s="1623">
        <f>SUM(N45:U45)</f>
        <v>3.2</v>
      </c>
      <c r="N45" s="626">
        <v>0.6</v>
      </c>
      <c r="O45" s="1158">
        <v>2.6</v>
      </c>
      <c r="P45" s="1158"/>
      <c r="Q45" s="1164"/>
      <c r="R45" s="626"/>
      <c r="S45" s="1158"/>
      <c r="T45" s="1158"/>
      <c r="U45" s="632"/>
      <c r="V45" s="105"/>
    </row>
    <row r="46" spans="1:22" ht="15.75">
      <c r="A46" s="104" t="s">
        <v>957</v>
      </c>
      <c r="B46" s="104">
        <v>23</v>
      </c>
      <c r="C46" s="104">
        <v>58</v>
      </c>
      <c r="D46" s="104">
        <v>14</v>
      </c>
      <c r="E46" s="626">
        <v>0.9</v>
      </c>
      <c r="F46" s="104" t="s">
        <v>1611</v>
      </c>
      <c r="G46" s="104" t="s">
        <v>1624</v>
      </c>
      <c r="H46" s="104" t="s">
        <v>1699</v>
      </c>
      <c r="I46" s="104" t="s">
        <v>489</v>
      </c>
      <c r="J46" s="104" t="s">
        <v>490</v>
      </c>
      <c r="K46" s="104" t="s">
        <v>955</v>
      </c>
      <c r="L46" s="104" t="s">
        <v>507</v>
      </c>
      <c r="M46" s="1623">
        <f>P46+O46+N46</f>
        <v>6</v>
      </c>
      <c r="N46" s="626">
        <v>1.2</v>
      </c>
      <c r="O46" s="1158">
        <v>4.7</v>
      </c>
      <c r="P46" s="1158">
        <v>0.1</v>
      </c>
      <c r="Q46" s="1164"/>
      <c r="R46" s="626"/>
      <c r="S46" s="1158"/>
      <c r="T46" s="1158"/>
      <c r="U46" s="632"/>
      <c r="V46" s="105"/>
    </row>
    <row r="47" spans="1:22" ht="15.75">
      <c r="A47" s="104" t="s">
        <v>497</v>
      </c>
      <c r="B47" s="104">
        <v>24</v>
      </c>
      <c r="C47" s="104">
        <v>61</v>
      </c>
      <c r="D47" s="104">
        <v>1</v>
      </c>
      <c r="E47" s="626">
        <v>0.4</v>
      </c>
      <c r="F47" s="104" t="s">
        <v>1611</v>
      </c>
      <c r="G47" s="104" t="s">
        <v>1107</v>
      </c>
      <c r="H47" s="104" t="s">
        <v>1699</v>
      </c>
      <c r="I47" s="104" t="s">
        <v>489</v>
      </c>
      <c r="J47" s="104" t="s">
        <v>490</v>
      </c>
      <c r="K47" s="104" t="s">
        <v>955</v>
      </c>
      <c r="L47" s="104" t="s">
        <v>611</v>
      </c>
      <c r="M47" s="1623">
        <f>SUM(N47:U47)</f>
        <v>2.6999999999999997</v>
      </c>
      <c r="N47" s="626">
        <v>0.3</v>
      </c>
      <c r="O47" s="1158">
        <v>2.3</v>
      </c>
      <c r="P47" s="1158">
        <v>0.1</v>
      </c>
      <c r="Q47" s="1164"/>
      <c r="R47" s="626"/>
      <c r="S47" s="1158"/>
      <c r="T47" s="1158"/>
      <c r="U47" s="632"/>
      <c r="V47" s="105"/>
    </row>
    <row r="48" spans="1:22" ht="16.5" thickBot="1">
      <c r="A48" s="104" t="s">
        <v>494</v>
      </c>
      <c r="B48" s="104">
        <v>25</v>
      </c>
      <c r="C48" s="104">
        <v>2</v>
      </c>
      <c r="D48" s="104">
        <v>24</v>
      </c>
      <c r="E48" s="626">
        <v>0.8</v>
      </c>
      <c r="F48" s="104" t="s">
        <v>1611</v>
      </c>
      <c r="G48" s="104" t="s">
        <v>1107</v>
      </c>
      <c r="H48" s="104" t="s">
        <v>1699</v>
      </c>
      <c r="I48" s="104" t="s">
        <v>489</v>
      </c>
      <c r="J48" s="104" t="s">
        <v>490</v>
      </c>
      <c r="K48" s="104" t="s">
        <v>955</v>
      </c>
      <c r="L48" s="104" t="s">
        <v>611</v>
      </c>
      <c r="M48" s="1623">
        <f>U48+P48+O48+N48</f>
        <v>5.3</v>
      </c>
      <c r="N48" s="626">
        <v>1</v>
      </c>
      <c r="O48" s="1158">
        <v>4</v>
      </c>
      <c r="P48" s="1158">
        <v>0.2</v>
      </c>
      <c r="Q48" s="1164"/>
      <c r="R48" s="626"/>
      <c r="S48" s="1158"/>
      <c r="T48" s="1158"/>
      <c r="U48" s="632">
        <v>0.1</v>
      </c>
      <c r="V48" s="105"/>
    </row>
    <row r="49" spans="1:22" ht="16.5" thickBot="1">
      <c r="A49" s="635" t="s">
        <v>1143</v>
      </c>
      <c r="B49" s="636"/>
      <c r="C49" s="636"/>
      <c r="D49" s="636"/>
      <c r="E49" s="1166">
        <f>E24+E25+E26+E27+E28+E29+E30+E31+E32+E33+E34+E35+E36+E37+E38+E39+E40+E41+E42+E43+E44+E45+E46+E47+E48</f>
        <v>17.2</v>
      </c>
      <c r="F49" s="638"/>
      <c r="G49" s="636"/>
      <c r="H49" s="638"/>
      <c r="I49" s="638"/>
      <c r="J49" s="638"/>
      <c r="K49" s="638"/>
      <c r="L49" s="638"/>
      <c r="M49" s="1624">
        <f>U49+T49+S49+R49+Q49+P49+O49+N49</f>
        <v>109.61999999999999</v>
      </c>
      <c r="N49" s="637">
        <f>N24+N25+N26+N27+N28+N29+N30+N31+N32+N33+N34+N35+N36+N37+N38+N39+N40+N41+N42+N43+N44+N45+N46+N47+N48</f>
        <v>24.169999999999998</v>
      </c>
      <c r="O49" s="637">
        <f>O24+O25+O26+O27+O28+O29+O30+O31+O32+O33+O34+O35+O36+O37+O38+O39+O40+O41+O42+O43+O44+O45+O46+O47+O48</f>
        <v>77.88</v>
      </c>
      <c r="P49" s="637">
        <f>P24+P25+P26+P27+P28+P29+P30+P31+P32+P33+P34+P35+P36+P37+P38+P39+P40+P41+P42+P43+P44+P45+P46+P47+P48</f>
        <v>1.38</v>
      </c>
      <c r="Q49" s="637">
        <f>SUM(Q24:Q48)</f>
        <v>0</v>
      </c>
      <c r="R49" s="637">
        <f>SUM(R24:R48)</f>
        <v>0</v>
      </c>
      <c r="S49" s="637">
        <f>S29</f>
        <v>0.4</v>
      </c>
      <c r="T49" s="637">
        <f>T30+T31+T36+T37+T38+T39+T40</f>
        <v>5.38</v>
      </c>
      <c r="U49" s="637">
        <f>U24+U25+U26+U27+U28+U29+U30+U31+U32+U34+U48</f>
        <v>0.4099999999999999</v>
      </c>
      <c r="V49" s="639"/>
    </row>
    <row r="50" spans="1:22" ht="15.75">
      <c r="A50" s="1160" t="s">
        <v>500</v>
      </c>
      <c r="B50" s="1172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4" t="s">
        <v>1093</v>
      </c>
      <c r="O50" s="104" t="s">
        <v>1611</v>
      </c>
      <c r="P50" s="104" t="s">
        <v>1565</v>
      </c>
      <c r="Q50" s="104" t="s">
        <v>1563</v>
      </c>
      <c r="R50" s="104" t="s">
        <v>1613</v>
      </c>
      <c r="S50" s="104" t="s">
        <v>1612</v>
      </c>
      <c r="T50" s="105" t="s">
        <v>390</v>
      </c>
      <c r="U50" s="104" t="s">
        <v>479</v>
      </c>
      <c r="V50" s="104" t="s">
        <v>1082</v>
      </c>
    </row>
    <row r="51" spans="1:22" ht="15.75">
      <c r="A51" s="1167" t="s">
        <v>501</v>
      </c>
      <c r="B51" s="1168">
        <v>1</v>
      </c>
      <c r="C51" s="1168">
        <v>90</v>
      </c>
      <c r="D51" s="1168">
        <v>1</v>
      </c>
      <c r="E51" s="1168">
        <v>0.3</v>
      </c>
      <c r="F51" s="104" t="s">
        <v>341</v>
      </c>
      <c r="G51" s="1167" t="s">
        <v>1624</v>
      </c>
      <c r="H51" s="1168" t="s">
        <v>1699</v>
      </c>
      <c r="I51" s="1168" t="s">
        <v>489</v>
      </c>
      <c r="J51" s="1168" t="s">
        <v>490</v>
      </c>
      <c r="K51" s="1168" t="s">
        <v>502</v>
      </c>
      <c r="L51" s="1168" t="s">
        <v>503</v>
      </c>
      <c r="M51" s="1169">
        <f aca="true" t="shared" si="2" ref="M51:M69">SUM(N51:U51)</f>
        <v>2.5</v>
      </c>
      <c r="N51" s="630"/>
      <c r="O51" s="630">
        <v>2</v>
      </c>
      <c r="P51" s="630">
        <v>0.1</v>
      </c>
      <c r="Q51" s="630"/>
      <c r="R51" s="630"/>
      <c r="S51" s="630">
        <v>0.4</v>
      </c>
      <c r="T51" s="630"/>
      <c r="U51" s="630"/>
      <c r="V51" s="105"/>
    </row>
    <row r="52" spans="1:22" ht="15.75">
      <c r="A52" s="1167" t="s">
        <v>501</v>
      </c>
      <c r="B52" s="1168">
        <v>2</v>
      </c>
      <c r="C52" s="1168">
        <v>90</v>
      </c>
      <c r="D52" s="1168">
        <v>3</v>
      </c>
      <c r="E52" s="1168">
        <v>0.5</v>
      </c>
      <c r="F52" s="104" t="s">
        <v>341</v>
      </c>
      <c r="G52" s="1167" t="s">
        <v>1624</v>
      </c>
      <c r="H52" s="1168" t="s">
        <v>1699</v>
      </c>
      <c r="I52" s="1168" t="s">
        <v>489</v>
      </c>
      <c r="J52" s="1168" t="s">
        <v>490</v>
      </c>
      <c r="K52" s="1168" t="s">
        <v>502</v>
      </c>
      <c r="L52" s="1168" t="s">
        <v>503</v>
      </c>
      <c r="M52" s="1169">
        <f t="shared" si="2"/>
        <v>4.1</v>
      </c>
      <c r="N52" s="630"/>
      <c r="O52" s="630">
        <v>3.3</v>
      </c>
      <c r="P52" s="630">
        <v>0.1</v>
      </c>
      <c r="Q52" s="630"/>
      <c r="R52" s="630"/>
      <c r="S52" s="630">
        <v>0.7</v>
      </c>
      <c r="T52" s="630"/>
      <c r="U52" s="630"/>
      <c r="V52" s="105"/>
    </row>
    <row r="53" spans="1:22" ht="15.75">
      <c r="A53" s="1167" t="s">
        <v>504</v>
      </c>
      <c r="B53" s="1168">
        <v>3</v>
      </c>
      <c r="C53" s="1168">
        <v>38</v>
      </c>
      <c r="D53" s="1168">
        <v>24</v>
      </c>
      <c r="E53" s="1170">
        <v>2</v>
      </c>
      <c r="F53" s="104" t="s">
        <v>341</v>
      </c>
      <c r="G53" s="1167" t="s">
        <v>1616</v>
      </c>
      <c r="H53" s="1168" t="s">
        <v>1699</v>
      </c>
      <c r="I53" s="1168" t="s">
        <v>489</v>
      </c>
      <c r="J53" s="1168" t="s">
        <v>490</v>
      </c>
      <c r="K53" s="1168" t="s">
        <v>502</v>
      </c>
      <c r="L53" s="1171" t="s">
        <v>959</v>
      </c>
      <c r="M53" s="1169">
        <f t="shared" si="2"/>
        <v>16.4</v>
      </c>
      <c r="N53" s="630">
        <v>5.7</v>
      </c>
      <c r="O53" s="630">
        <v>10</v>
      </c>
      <c r="P53" s="630">
        <v>0.4</v>
      </c>
      <c r="Q53" s="630">
        <v>0.2</v>
      </c>
      <c r="R53" s="630"/>
      <c r="S53" s="630"/>
      <c r="T53" s="630"/>
      <c r="U53" s="630">
        <v>0.1</v>
      </c>
      <c r="V53" s="105"/>
    </row>
    <row r="54" spans="1:22" ht="15.75">
      <c r="A54" s="1167" t="s">
        <v>504</v>
      </c>
      <c r="B54" s="1168">
        <v>4</v>
      </c>
      <c r="C54" s="1168">
        <v>40</v>
      </c>
      <c r="D54" s="1168">
        <v>1</v>
      </c>
      <c r="E54" s="1170">
        <v>2.5</v>
      </c>
      <c r="F54" s="104" t="s">
        <v>341</v>
      </c>
      <c r="G54" s="1167" t="s">
        <v>1616</v>
      </c>
      <c r="H54" s="1168" t="s">
        <v>1699</v>
      </c>
      <c r="I54" s="1168" t="s">
        <v>489</v>
      </c>
      <c r="J54" s="1168" t="s">
        <v>490</v>
      </c>
      <c r="K54" s="1168" t="s">
        <v>502</v>
      </c>
      <c r="L54" s="1168" t="s">
        <v>505</v>
      </c>
      <c r="M54" s="1169">
        <f t="shared" si="2"/>
        <v>21.300000000000004</v>
      </c>
      <c r="N54" s="630">
        <v>3.6</v>
      </c>
      <c r="O54" s="630">
        <v>16.7</v>
      </c>
      <c r="P54" s="630">
        <v>0.6</v>
      </c>
      <c r="Q54" s="630">
        <v>0.3</v>
      </c>
      <c r="R54" s="630"/>
      <c r="S54" s="630"/>
      <c r="T54" s="630"/>
      <c r="U54" s="630">
        <v>0.1</v>
      </c>
      <c r="V54" s="105"/>
    </row>
    <row r="55" spans="1:22" ht="15.75">
      <c r="A55" s="1167" t="s">
        <v>501</v>
      </c>
      <c r="B55" s="1168">
        <v>5</v>
      </c>
      <c r="C55" s="1168">
        <v>83</v>
      </c>
      <c r="D55" s="1168">
        <v>21</v>
      </c>
      <c r="E55" s="1168">
        <v>0.6</v>
      </c>
      <c r="F55" s="104" t="s">
        <v>341</v>
      </c>
      <c r="G55" s="1167" t="s">
        <v>506</v>
      </c>
      <c r="H55" s="1168" t="s">
        <v>1699</v>
      </c>
      <c r="I55" s="1168" t="s">
        <v>489</v>
      </c>
      <c r="J55" s="1168" t="s">
        <v>490</v>
      </c>
      <c r="K55" s="1168" t="s">
        <v>502</v>
      </c>
      <c r="L55" s="1168" t="s">
        <v>507</v>
      </c>
      <c r="M55" s="1169">
        <f t="shared" si="2"/>
        <v>4.9</v>
      </c>
      <c r="N55" s="630"/>
      <c r="O55" s="630">
        <v>4</v>
      </c>
      <c r="P55" s="630"/>
      <c r="Q55" s="630"/>
      <c r="R55" s="630"/>
      <c r="S55" s="630"/>
      <c r="T55" s="630">
        <v>0.9</v>
      </c>
      <c r="U55" s="630"/>
      <c r="V55" s="105"/>
    </row>
    <row r="56" spans="1:22" ht="15.75">
      <c r="A56" s="1167" t="s">
        <v>504</v>
      </c>
      <c r="B56" s="1168">
        <v>6</v>
      </c>
      <c r="C56" s="1168">
        <v>19</v>
      </c>
      <c r="D56" s="1168">
        <v>2</v>
      </c>
      <c r="E56" s="1168">
        <v>1.1</v>
      </c>
      <c r="F56" s="104" t="s">
        <v>341</v>
      </c>
      <c r="G56" s="1167" t="s">
        <v>1624</v>
      </c>
      <c r="H56" s="1168" t="s">
        <v>1699</v>
      </c>
      <c r="I56" s="1168" t="s">
        <v>489</v>
      </c>
      <c r="J56" s="1168" t="s">
        <v>490</v>
      </c>
      <c r="K56" s="1168" t="s">
        <v>502</v>
      </c>
      <c r="L56" s="1168" t="s">
        <v>505</v>
      </c>
      <c r="M56" s="1169">
        <f t="shared" si="2"/>
        <v>9.299999999999999</v>
      </c>
      <c r="N56" s="630">
        <v>1.6</v>
      </c>
      <c r="O56" s="630">
        <v>7.3</v>
      </c>
      <c r="P56" s="630">
        <v>0.2</v>
      </c>
      <c r="Q56" s="630">
        <v>0.1</v>
      </c>
      <c r="R56" s="630"/>
      <c r="S56" s="630"/>
      <c r="T56" s="630"/>
      <c r="U56" s="630">
        <v>0.1</v>
      </c>
      <c r="V56" s="661"/>
    </row>
    <row r="57" spans="1:22" ht="15.75">
      <c r="A57" s="1167" t="s">
        <v>504</v>
      </c>
      <c r="B57" s="1168">
        <v>7</v>
      </c>
      <c r="C57" s="1168">
        <v>40</v>
      </c>
      <c r="D57" s="1168">
        <v>12</v>
      </c>
      <c r="E57" s="1168">
        <v>0.9</v>
      </c>
      <c r="F57" s="104" t="s">
        <v>341</v>
      </c>
      <c r="G57" s="1167" t="s">
        <v>1616</v>
      </c>
      <c r="H57" s="1168" t="s">
        <v>1699</v>
      </c>
      <c r="I57" s="1168" t="s">
        <v>489</v>
      </c>
      <c r="J57" s="1168" t="s">
        <v>490</v>
      </c>
      <c r="K57" s="1168" t="s">
        <v>502</v>
      </c>
      <c r="L57" s="1168" t="s">
        <v>505</v>
      </c>
      <c r="M57" s="1169">
        <f t="shared" si="2"/>
        <v>7.699999999999999</v>
      </c>
      <c r="N57" s="630">
        <v>1.3</v>
      </c>
      <c r="O57" s="630">
        <v>6</v>
      </c>
      <c r="P57" s="630">
        <v>0.2</v>
      </c>
      <c r="Q57" s="630">
        <v>0.1</v>
      </c>
      <c r="R57" s="630"/>
      <c r="S57" s="630"/>
      <c r="T57" s="630"/>
      <c r="U57" s="630">
        <v>0.1</v>
      </c>
      <c r="V57" s="661"/>
    </row>
    <row r="58" spans="1:22" ht="15.75">
      <c r="A58" s="1167" t="s">
        <v>501</v>
      </c>
      <c r="B58" s="1168">
        <v>8</v>
      </c>
      <c r="C58" s="1168">
        <v>87</v>
      </c>
      <c r="D58" s="1168">
        <v>10</v>
      </c>
      <c r="E58" s="1170">
        <v>0.7</v>
      </c>
      <c r="F58" s="104" t="s">
        <v>341</v>
      </c>
      <c r="G58" s="1167" t="s">
        <v>1624</v>
      </c>
      <c r="H58" s="1168" t="s">
        <v>1699</v>
      </c>
      <c r="I58" s="1168" t="s">
        <v>489</v>
      </c>
      <c r="J58" s="1168" t="s">
        <v>490</v>
      </c>
      <c r="K58" s="1168" t="s">
        <v>502</v>
      </c>
      <c r="L58" s="1168" t="s">
        <v>503</v>
      </c>
      <c r="M58" s="1169">
        <f t="shared" si="2"/>
        <v>5.8</v>
      </c>
      <c r="N58" s="630"/>
      <c r="O58" s="630">
        <v>4.7</v>
      </c>
      <c r="P58" s="630">
        <v>0.1</v>
      </c>
      <c r="Q58" s="630"/>
      <c r="R58" s="630"/>
      <c r="S58" s="630">
        <v>1</v>
      </c>
      <c r="T58" s="630"/>
      <c r="U58" s="630"/>
      <c r="V58" s="661"/>
    </row>
    <row r="59" spans="1:22" ht="15.75">
      <c r="A59" s="1167" t="s">
        <v>501</v>
      </c>
      <c r="B59" s="1168">
        <v>9</v>
      </c>
      <c r="C59" s="1168">
        <v>57</v>
      </c>
      <c r="D59" s="1168">
        <v>6</v>
      </c>
      <c r="E59" s="1168">
        <v>0.5</v>
      </c>
      <c r="F59" s="104" t="s">
        <v>341</v>
      </c>
      <c r="G59" s="1167" t="s">
        <v>1628</v>
      </c>
      <c r="H59" s="1168" t="s">
        <v>1699</v>
      </c>
      <c r="I59" s="1168" t="s">
        <v>489</v>
      </c>
      <c r="J59" s="1168" t="s">
        <v>490</v>
      </c>
      <c r="K59" s="1168" t="s">
        <v>502</v>
      </c>
      <c r="L59" s="1168" t="s">
        <v>503</v>
      </c>
      <c r="M59" s="1169">
        <f t="shared" si="2"/>
        <v>4.1</v>
      </c>
      <c r="N59" s="630"/>
      <c r="O59" s="630">
        <v>3.3</v>
      </c>
      <c r="P59" s="630">
        <v>0.1</v>
      </c>
      <c r="Q59" s="630"/>
      <c r="R59" s="630"/>
      <c r="S59" s="630">
        <v>0.7</v>
      </c>
      <c r="T59" s="630"/>
      <c r="U59" s="630"/>
      <c r="V59" s="661"/>
    </row>
    <row r="60" spans="1:22" ht="15.75">
      <c r="A60" s="1167" t="s">
        <v>501</v>
      </c>
      <c r="B60" s="1168">
        <v>10</v>
      </c>
      <c r="C60" s="1168">
        <v>88</v>
      </c>
      <c r="D60" s="1168">
        <v>4</v>
      </c>
      <c r="E60" s="1168">
        <v>0.6</v>
      </c>
      <c r="F60" s="104" t="s">
        <v>341</v>
      </c>
      <c r="G60" s="1167" t="s">
        <v>1624</v>
      </c>
      <c r="H60" s="1168" t="s">
        <v>1699</v>
      </c>
      <c r="I60" s="1168" t="s">
        <v>489</v>
      </c>
      <c r="J60" s="1168" t="s">
        <v>490</v>
      </c>
      <c r="K60" s="1168" t="s">
        <v>502</v>
      </c>
      <c r="L60" s="1168" t="s">
        <v>503</v>
      </c>
      <c r="M60" s="1169">
        <f t="shared" si="2"/>
        <v>5</v>
      </c>
      <c r="N60" s="630"/>
      <c r="O60" s="630">
        <v>4</v>
      </c>
      <c r="P60" s="630">
        <v>0.1</v>
      </c>
      <c r="Q60" s="630"/>
      <c r="R60" s="630"/>
      <c r="S60" s="630">
        <v>0.9</v>
      </c>
      <c r="T60" s="630"/>
      <c r="U60" s="630"/>
      <c r="V60" s="661"/>
    </row>
    <row r="61" spans="1:22" ht="15.75">
      <c r="A61" s="1167" t="s">
        <v>504</v>
      </c>
      <c r="B61" s="1168">
        <v>11</v>
      </c>
      <c r="C61" s="1168">
        <v>9</v>
      </c>
      <c r="D61" s="1168">
        <v>11</v>
      </c>
      <c r="E61" s="1170">
        <v>2.6</v>
      </c>
      <c r="F61" s="104" t="s">
        <v>341</v>
      </c>
      <c r="G61" s="1167" t="s">
        <v>1107</v>
      </c>
      <c r="H61" s="1168" t="s">
        <v>1699</v>
      </c>
      <c r="I61" s="1168" t="s">
        <v>489</v>
      </c>
      <c r="J61" s="1168" t="s">
        <v>490</v>
      </c>
      <c r="K61" s="1168" t="s">
        <v>502</v>
      </c>
      <c r="L61" s="1168" t="s">
        <v>508</v>
      </c>
      <c r="M61" s="1169">
        <f t="shared" si="2"/>
        <v>22.000000000000004</v>
      </c>
      <c r="N61" s="630">
        <v>3.7</v>
      </c>
      <c r="O61" s="630">
        <v>17.3</v>
      </c>
      <c r="P61" s="630">
        <v>0.6</v>
      </c>
      <c r="Q61" s="630">
        <v>0.3</v>
      </c>
      <c r="R61" s="630"/>
      <c r="S61" s="630"/>
      <c r="T61" s="630"/>
      <c r="U61" s="630">
        <v>0.1</v>
      </c>
      <c r="V61" s="661"/>
    </row>
    <row r="62" spans="1:22" ht="15.75">
      <c r="A62" s="1167" t="s">
        <v>504</v>
      </c>
      <c r="B62" s="1168">
        <v>12</v>
      </c>
      <c r="C62" s="1168">
        <v>36</v>
      </c>
      <c r="D62" s="1168">
        <v>22</v>
      </c>
      <c r="E62" s="1170">
        <v>2.4</v>
      </c>
      <c r="F62" s="104" t="s">
        <v>341</v>
      </c>
      <c r="G62" s="1167" t="s">
        <v>1624</v>
      </c>
      <c r="H62" s="1168" t="s">
        <v>1699</v>
      </c>
      <c r="I62" s="1168" t="s">
        <v>489</v>
      </c>
      <c r="J62" s="1168" t="s">
        <v>490</v>
      </c>
      <c r="K62" s="1168" t="s">
        <v>502</v>
      </c>
      <c r="L62" s="1168" t="s">
        <v>508</v>
      </c>
      <c r="M62" s="1169">
        <f t="shared" si="2"/>
        <v>20.3</v>
      </c>
      <c r="N62" s="630">
        <v>3.4</v>
      </c>
      <c r="O62" s="630">
        <v>16</v>
      </c>
      <c r="P62" s="630">
        <v>0.5</v>
      </c>
      <c r="Q62" s="630">
        <v>0.3</v>
      </c>
      <c r="R62" s="630"/>
      <c r="S62" s="630"/>
      <c r="T62" s="630"/>
      <c r="U62" s="630">
        <v>0.1</v>
      </c>
      <c r="V62" s="661"/>
    </row>
    <row r="63" spans="1:22" ht="15.75">
      <c r="A63" s="1167" t="s">
        <v>501</v>
      </c>
      <c r="B63" s="1168">
        <v>13</v>
      </c>
      <c r="C63" s="1168">
        <v>49</v>
      </c>
      <c r="D63" s="1168">
        <v>17</v>
      </c>
      <c r="E63" s="1168">
        <v>2.5</v>
      </c>
      <c r="F63" s="104" t="s">
        <v>341</v>
      </c>
      <c r="G63" s="1167" t="s">
        <v>1616</v>
      </c>
      <c r="H63" s="1168" t="s">
        <v>1699</v>
      </c>
      <c r="I63" s="1168" t="s">
        <v>489</v>
      </c>
      <c r="J63" s="1168" t="s">
        <v>490</v>
      </c>
      <c r="K63" s="1168" t="s">
        <v>502</v>
      </c>
      <c r="L63" s="1168" t="s">
        <v>508</v>
      </c>
      <c r="M63" s="1169">
        <f t="shared" si="2"/>
        <v>21.200000000000003</v>
      </c>
      <c r="N63" s="630">
        <v>3.6</v>
      </c>
      <c r="O63" s="630">
        <v>16.7</v>
      </c>
      <c r="P63" s="630">
        <v>0.5</v>
      </c>
      <c r="Q63" s="630">
        <v>0.3</v>
      </c>
      <c r="R63" s="630"/>
      <c r="S63" s="630"/>
      <c r="T63" s="630"/>
      <c r="U63" s="630">
        <v>0.1</v>
      </c>
      <c r="V63" s="661"/>
    </row>
    <row r="64" spans="1:22" ht="15.75">
      <c r="A64" s="1167" t="s">
        <v>501</v>
      </c>
      <c r="B64" s="1168">
        <v>14</v>
      </c>
      <c r="C64" s="1168">
        <v>89</v>
      </c>
      <c r="D64" s="1168">
        <v>5</v>
      </c>
      <c r="E64" s="1168">
        <v>0.3</v>
      </c>
      <c r="F64" s="104" t="s">
        <v>341</v>
      </c>
      <c r="G64" s="1167" t="s">
        <v>1624</v>
      </c>
      <c r="H64" s="1168" t="s">
        <v>1699</v>
      </c>
      <c r="I64" s="1168" t="s">
        <v>489</v>
      </c>
      <c r="J64" s="1168" t="s">
        <v>490</v>
      </c>
      <c r="K64" s="1168" t="s">
        <v>502</v>
      </c>
      <c r="L64" s="1168" t="s">
        <v>503</v>
      </c>
      <c r="M64" s="1169">
        <f t="shared" si="2"/>
        <v>2.5</v>
      </c>
      <c r="N64" s="630"/>
      <c r="O64" s="630">
        <v>2</v>
      </c>
      <c r="P64" s="630">
        <v>0.1</v>
      </c>
      <c r="Q64" s="630"/>
      <c r="R64" s="630"/>
      <c r="S64" s="630">
        <v>0.4</v>
      </c>
      <c r="T64" s="630"/>
      <c r="U64" s="630"/>
      <c r="V64" s="661"/>
    </row>
    <row r="65" spans="1:22" ht="15.75">
      <c r="A65" s="1167" t="s">
        <v>501</v>
      </c>
      <c r="B65" s="1168">
        <v>15</v>
      </c>
      <c r="C65" s="1168">
        <v>72</v>
      </c>
      <c r="D65" s="1168">
        <v>6</v>
      </c>
      <c r="E65" s="1168">
        <v>1.1</v>
      </c>
      <c r="F65" s="104" t="s">
        <v>341</v>
      </c>
      <c r="G65" s="1167" t="s">
        <v>509</v>
      </c>
      <c r="H65" s="1168" t="s">
        <v>1699</v>
      </c>
      <c r="I65" s="1168" t="s">
        <v>489</v>
      </c>
      <c r="J65" s="1168" t="s">
        <v>490</v>
      </c>
      <c r="K65" s="1168" t="s">
        <v>502</v>
      </c>
      <c r="L65" s="1168" t="s">
        <v>507</v>
      </c>
      <c r="M65" s="1169">
        <f t="shared" si="2"/>
        <v>9</v>
      </c>
      <c r="N65" s="630"/>
      <c r="O65" s="630">
        <v>7.3</v>
      </c>
      <c r="P65" s="630"/>
      <c r="Q65" s="630"/>
      <c r="R65" s="630"/>
      <c r="S65" s="630"/>
      <c r="T65" s="630">
        <v>1.6</v>
      </c>
      <c r="U65" s="630">
        <v>0.1</v>
      </c>
      <c r="V65" s="661"/>
    </row>
    <row r="66" spans="1:22" ht="15.75">
      <c r="A66" s="1167" t="s">
        <v>501</v>
      </c>
      <c r="B66" s="1168">
        <v>16</v>
      </c>
      <c r="C66" s="1168">
        <v>89</v>
      </c>
      <c r="D66" s="1168">
        <v>10</v>
      </c>
      <c r="E66" s="1168">
        <v>0.3</v>
      </c>
      <c r="F66" s="104" t="s">
        <v>341</v>
      </c>
      <c r="G66" s="1167" t="s">
        <v>1624</v>
      </c>
      <c r="H66" s="1168" t="s">
        <v>1699</v>
      </c>
      <c r="I66" s="1168" t="s">
        <v>489</v>
      </c>
      <c r="J66" s="1168" t="s">
        <v>490</v>
      </c>
      <c r="K66" s="1168" t="s">
        <v>502</v>
      </c>
      <c r="L66" s="1168" t="s">
        <v>503</v>
      </c>
      <c r="M66" s="1169">
        <f t="shared" si="2"/>
        <v>2.5</v>
      </c>
      <c r="N66" s="630"/>
      <c r="O66" s="630">
        <v>2</v>
      </c>
      <c r="P66" s="630">
        <v>0.1</v>
      </c>
      <c r="Q66" s="630"/>
      <c r="R66" s="630"/>
      <c r="S66" s="630">
        <v>0.4</v>
      </c>
      <c r="T66" s="630"/>
      <c r="U66" s="630"/>
      <c r="V66" s="661"/>
    </row>
    <row r="67" spans="1:22" ht="15.75">
      <c r="A67" s="1167" t="s">
        <v>960</v>
      </c>
      <c r="B67" s="1168">
        <v>17</v>
      </c>
      <c r="C67" s="1168">
        <v>94</v>
      </c>
      <c r="D67" s="1168">
        <v>3</v>
      </c>
      <c r="E67" s="1168">
        <v>0.4</v>
      </c>
      <c r="F67" s="104" t="s">
        <v>341</v>
      </c>
      <c r="G67" s="1167" t="s">
        <v>1628</v>
      </c>
      <c r="H67" s="1168" t="s">
        <v>1699</v>
      </c>
      <c r="I67" s="1168" t="s">
        <v>489</v>
      </c>
      <c r="J67" s="1168" t="s">
        <v>490</v>
      </c>
      <c r="K67" s="1168" t="s">
        <v>502</v>
      </c>
      <c r="L67" s="1168" t="s">
        <v>503</v>
      </c>
      <c r="M67" s="1169">
        <f t="shared" si="2"/>
        <v>3.5000000000000004</v>
      </c>
      <c r="N67" s="630"/>
      <c r="O67" s="630">
        <v>2.7</v>
      </c>
      <c r="P67" s="630">
        <v>0.1</v>
      </c>
      <c r="Q67" s="630"/>
      <c r="R67" s="630"/>
      <c r="S67" s="630">
        <v>0.6</v>
      </c>
      <c r="T67" s="630"/>
      <c r="U67" s="630">
        <v>0.1</v>
      </c>
      <c r="V67" s="661"/>
    </row>
    <row r="68" spans="1:22" ht="15.75">
      <c r="A68" s="1167" t="s">
        <v>501</v>
      </c>
      <c r="B68" s="1168">
        <v>18</v>
      </c>
      <c r="C68" s="1168">
        <v>87</v>
      </c>
      <c r="D68" s="1168">
        <v>8</v>
      </c>
      <c r="E68" s="1170">
        <v>3</v>
      </c>
      <c r="F68" s="104" t="s">
        <v>341</v>
      </c>
      <c r="G68" s="1167" t="s">
        <v>509</v>
      </c>
      <c r="H68" s="1168" t="s">
        <v>1699</v>
      </c>
      <c r="I68" s="1168" t="s">
        <v>489</v>
      </c>
      <c r="J68" s="1168" t="s">
        <v>490</v>
      </c>
      <c r="K68" s="1168" t="s">
        <v>502</v>
      </c>
      <c r="L68" s="1168" t="s">
        <v>503</v>
      </c>
      <c r="M68" s="1169">
        <f t="shared" si="2"/>
        <v>24.500000000000004</v>
      </c>
      <c r="N68" s="630"/>
      <c r="O68" s="630">
        <v>20</v>
      </c>
      <c r="P68" s="630">
        <v>0.1</v>
      </c>
      <c r="Q68" s="630"/>
      <c r="R68" s="630"/>
      <c r="S68" s="630">
        <v>4.3</v>
      </c>
      <c r="T68" s="630"/>
      <c r="U68" s="630">
        <v>0.1</v>
      </c>
      <c r="V68" s="661"/>
    </row>
    <row r="69" spans="1:22" ht="15.75">
      <c r="A69" s="1167" t="s">
        <v>501</v>
      </c>
      <c r="B69" s="1168">
        <v>19</v>
      </c>
      <c r="C69" s="1168">
        <v>85</v>
      </c>
      <c r="D69" s="1168">
        <v>18</v>
      </c>
      <c r="E69" s="1168">
        <v>2.2</v>
      </c>
      <c r="F69" s="104" t="s">
        <v>341</v>
      </c>
      <c r="G69" s="1167" t="s">
        <v>506</v>
      </c>
      <c r="H69" s="1168" t="s">
        <v>1699</v>
      </c>
      <c r="I69" s="1168" t="s">
        <v>489</v>
      </c>
      <c r="J69" s="1168" t="s">
        <v>490</v>
      </c>
      <c r="K69" s="1168" t="s">
        <v>502</v>
      </c>
      <c r="L69" s="1168" t="s">
        <v>507</v>
      </c>
      <c r="M69" s="1169">
        <f t="shared" si="2"/>
        <v>18</v>
      </c>
      <c r="N69" s="630"/>
      <c r="O69" s="630">
        <v>14.7</v>
      </c>
      <c r="P69" s="630">
        <v>0.1</v>
      </c>
      <c r="Q69" s="630"/>
      <c r="R69" s="630"/>
      <c r="S69" s="630"/>
      <c r="T69" s="630">
        <v>3.2</v>
      </c>
      <c r="U69" s="630"/>
      <c r="V69" s="661"/>
    </row>
    <row r="70" spans="1:22" ht="15.75">
      <c r="A70" s="1167" t="s">
        <v>501</v>
      </c>
      <c r="B70" s="1168">
        <v>20</v>
      </c>
      <c r="C70" s="1168">
        <v>77</v>
      </c>
      <c r="D70" s="1168">
        <v>32</v>
      </c>
      <c r="E70" s="1168">
        <v>0.2</v>
      </c>
      <c r="F70" s="104" t="s">
        <v>341</v>
      </c>
      <c r="G70" s="104" t="s">
        <v>1628</v>
      </c>
      <c r="H70" s="1168" t="s">
        <v>1699</v>
      </c>
      <c r="I70" s="1168" t="s">
        <v>489</v>
      </c>
      <c r="J70" s="1168" t="s">
        <v>490</v>
      </c>
      <c r="K70" s="1168" t="s">
        <v>502</v>
      </c>
      <c r="L70" s="1168" t="s">
        <v>503</v>
      </c>
      <c r="M70" s="1169">
        <f>SUM(N70:U70)</f>
        <v>1.7000000000000002</v>
      </c>
      <c r="N70" s="630"/>
      <c r="O70" s="630">
        <v>1.3</v>
      </c>
      <c r="P70" s="630">
        <v>0.1</v>
      </c>
      <c r="Q70" s="630"/>
      <c r="R70" s="630"/>
      <c r="S70" s="630">
        <v>0.3</v>
      </c>
      <c r="T70" s="630"/>
      <c r="U70" s="630"/>
      <c r="V70" s="661"/>
    </row>
    <row r="71" spans="1:22" ht="15.75">
      <c r="A71" s="1167" t="s">
        <v>501</v>
      </c>
      <c r="B71" s="1168">
        <v>21</v>
      </c>
      <c r="C71" s="1168">
        <v>65</v>
      </c>
      <c r="D71" s="1168">
        <v>19</v>
      </c>
      <c r="E71" s="1168">
        <v>0.5</v>
      </c>
      <c r="F71" s="104" t="s">
        <v>341</v>
      </c>
      <c r="G71" s="1167" t="s">
        <v>1624</v>
      </c>
      <c r="H71" s="1168" t="s">
        <v>1699</v>
      </c>
      <c r="I71" s="1168" t="s">
        <v>489</v>
      </c>
      <c r="J71" s="1168" t="s">
        <v>490</v>
      </c>
      <c r="K71" s="1168" t="s">
        <v>502</v>
      </c>
      <c r="L71" s="1168" t="s">
        <v>615</v>
      </c>
      <c r="M71" s="1169">
        <v>4.1</v>
      </c>
      <c r="N71" s="630"/>
      <c r="O71" s="630">
        <v>3.3</v>
      </c>
      <c r="P71" s="630">
        <v>0.1</v>
      </c>
      <c r="Q71" s="630"/>
      <c r="R71" s="630"/>
      <c r="S71" s="630">
        <v>0.7</v>
      </c>
      <c r="T71" s="630"/>
      <c r="U71" s="630"/>
      <c r="V71" s="661"/>
    </row>
    <row r="72" spans="1:22" ht="15.75">
      <c r="A72" s="1167" t="s">
        <v>501</v>
      </c>
      <c r="B72" s="1168">
        <v>22</v>
      </c>
      <c r="C72" s="1168">
        <v>65</v>
      </c>
      <c r="D72" s="1168">
        <v>23</v>
      </c>
      <c r="E72" s="1168">
        <v>0.8</v>
      </c>
      <c r="F72" s="104" t="s">
        <v>341</v>
      </c>
      <c r="G72" s="1167" t="s">
        <v>1624</v>
      </c>
      <c r="H72" s="1168" t="s">
        <v>1699</v>
      </c>
      <c r="I72" s="1168" t="s">
        <v>489</v>
      </c>
      <c r="J72" s="1168" t="s">
        <v>490</v>
      </c>
      <c r="K72" s="1168" t="s">
        <v>502</v>
      </c>
      <c r="L72" s="1168" t="s">
        <v>615</v>
      </c>
      <c r="M72" s="1169">
        <v>6.7</v>
      </c>
      <c r="N72" s="630"/>
      <c r="O72" s="630">
        <v>5.3</v>
      </c>
      <c r="P72" s="630">
        <v>0.2</v>
      </c>
      <c r="Q72" s="630"/>
      <c r="R72" s="630"/>
      <c r="S72" s="630">
        <v>1.2</v>
      </c>
      <c r="T72" s="630"/>
      <c r="U72" s="630"/>
      <c r="V72" s="661"/>
    </row>
    <row r="73" spans="1:22" ht="15.75">
      <c r="A73" s="1167" t="s">
        <v>616</v>
      </c>
      <c r="B73" s="1168">
        <v>23</v>
      </c>
      <c r="C73" s="1168">
        <v>28</v>
      </c>
      <c r="D73" s="1168">
        <v>18</v>
      </c>
      <c r="E73" s="1168">
        <v>1</v>
      </c>
      <c r="F73" s="104" t="s">
        <v>341</v>
      </c>
      <c r="G73" s="1167" t="s">
        <v>1616</v>
      </c>
      <c r="H73" s="1168" t="s">
        <v>1699</v>
      </c>
      <c r="I73" s="1168" t="s">
        <v>489</v>
      </c>
      <c r="J73" s="1168" t="s">
        <v>490</v>
      </c>
      <c r="K73" s="1168" t="s">
        <v>502</v>
      </c>
      <c r="L73" s="1168" t="s">
        <v>617</v>
      </c>
      <c r="M73" s="1169">
        <v>8.5</v>
      </c>
      <c r="N73" s="630">
        <v>1.4</v>
      </c>
      <c r="O73" s="630">
        <v>6.7</v>
      </c>
      <c r="P73" s="630">
        <v>0.2</v>
      </c>
      <c r="Q73" s="630">
        <v>0.1</v>
      </c>
      <c r="R73" s="630"/>
      <c r="S73" s="630"/>
      <c r="T73" s="630"/>
      <c r="U73" s="630">
        <v>0.1</v>
      </c>
      <c r="V73" s="661"/>
    </row>
    <row r="74" spans="1:22" ht="15.75">
      <c r="A74" s="1167" t="s">
        <v>616</v>
      </c>
      <c r="B74" s="1168">
        <v>24</v>
      </c>
      <c r="C74" s="1168">
        <v>6</v>
      </c>
      <c r="D74" s="1168">
        <v>13</v>
      </c>
      <c r="E74" s="1168">
        <v>0.9</v>
      </c>
      <c r="F74" s="104" t="s">
        <v>341</v>
      </c>
      <c r="G74" s="1167" t="s">
        <v>1616</v>
      </c>
      <c r="H74" s="1168" t="s">
        <v>1699</v>
      </c>
      <c r="I74" s="1168" t="s">
        <v>489</v>
      </c>
      <c r="J74" s="1168" t="s">
        <v>490</v>
      </c>
      <c r="K74" s="1168" t="s">
        <v>502</v>
      </c>
      <c r="L74" s="1168" t="s">
        <v>617</v>
      </c>
      <c r="M74" s="1169">
        <v>7.7</v>
      </c>
      <c r="N74" s="630">
        <v>1.3</v>
      </c>
      <c r="O74" s="630">
        <v>6</v>
      </c>
      <c r="P74" s="630">
        <v>0.2</v>
      </c>
      <c r="Q74" s="630">
        <v>0.1</v>
      </c>
      <c r="R74" s="630"/>
      <c r="S74" s="630"/>
      <c r="T74" s="630"/>
      <c r="U74" s="630">
        <v>0.1</v>
      </c>
      <c r="V74" s="661"/>
    </row>
    <row r="75" spans="1:22" ht="15.75">
      <c r="A75" s="1167" t="s">
        <v>501</v>
      </c>
      <c r="B75" s="1168">
        <v>25</v>
      </c>
      <c r="C75" s="1168">
        <v>85</v>
      </c>
      <c r="D75" s="1168">
        <v>10</v>
      </c>
      <c r="E75" s="1168">
        <v>1</v>
      </c>
      <c r="F75" s="104" t="s">
        <v>341</v>
      </c>
      <c r="G75" s="1167" t="s">
        <v>509</v>
      </c>
      <c r="H75" s="1168" t="s">
        <v>1699</v>
      </c>
      <c r="I75" s="1168" t="s">
        <v>489</v>
      </c>
      <c r="J75" s="1168" t="s">
        <v>490</v>
      </c>
      <c r="K75" s="1168" t="s">
        <v>502</v>
      </c>
      <c r="L75" s="1168" t="s">
        <v>507</v>
      </c>
      <c r="M75" s="1169">
        <v>6.8</v>
      </c>
      <c r="N75" s="630"/>
      <c r="O75" s="630">
        <v>6.7</v>
      </c>
      <c r="P75" s="630"/>
      <c r="Q75" s="630"/>
      <c r="R75" s="630"/>
      <c r="S75" s="630"/>
      <c r="T75" s="630"/>
      <c r="U75" s="630">
        <v>0.1</v>
      </c>
      <c r="V75" s="661"/>
    </row>
    <row r="76" spans="1:22" ht="15.75">
      <c r="A76" s="1167" t="s">
        <v>616</v>
      </c>
      <c r="B76" s="1168">
        <v>26</v>
      </c>
      <c r="C76" s="1168">
        <v>4</v>
      </c>
      <c r="D76" s="1168">
        <v>18</v>
      </c>
      <c r="E76" s="1168">
        <v>0.9</v>
      </c>
      <c r="F76" s="104" t="s">
        <v>341</v>
      </c>
      <c r="G76" s="1167" t="s">
        <v>1616</v>
      </c>
      <c r="H76" s="1168" t="s">
        <v>1699</v>
      </c>
      <c r="I76" s="1168" t="s">
        <v>489</v>
      </c>
      <c r="J76" s="1168" t="s">
        <v>490</v>
      </c>
      <c r="K76" s="1168" t="s">
        <v>502</v>
      </c>
      <c r="L76" s="1168" t="s">
        <v>617</v>
      </c>
      <c r="M76" s="1169">
        <v>7.7</v>
      </c>
      <c r="N76" s="630">
        <v>1.3</v>
      </c>
      <c r="O76" s="630">
        <v>6</v>
      </c>
      <c r="P76" s="630">
        <v>0.2</v>
      </c>
      <c r="Q76" s="630">
        <v>0.1</v>
      </c>
      <c r="R76" s="630"/>
      <c r="S76" s="630"/>
      <c r="T76" s="630"/>
      <c r="U76" s="630">
        <v>0.1</v>
      </c>
      <c r="V76" s="661"/>
    </row>
    <row r="77" spans="1:22" ht="15.75">
      <c r="A77" s="1167" t="s">
        <v>616</v>
      </c>
      <c r="B77" s="1168">
        <v>27</v>
      </c>
      <c r="C77" s="1168">
        <v>36</v>
      </c>
      <c r="D77" s="1168">
        <v>14</v>
      </c>
      <c r="E77" s="1168">
        <v>0.2</v>
      </c>
      <c r="F77" s="104" t="s">
        <v>341</v>
      </c>
      <c r="G77" s="1167" t="s">
        <v>1624</v>
      </c>
      <c r="H77" s="1168" t="s">
        <v>1699</v>
      </c>
      <c r="I77" s="1168" t="s">
        <v>489</v>
      </c>
      <c r="J77" s="1168" t="s">
        <v>490</v>
      </c>
      <c r="K77" s="1168" t="s">
        <v>502</v>
      </c>
      <c r="L77" s="1168" t="s">
        <v>617</v>
      </c>
      <c r="M77" s="1169">
        <v>1.6</v>
      </c>
      <c r="N77" s="630">
        <v>0.3</v>
      </c>
      <c r="O77" s="630">
        <v>1.3</v>
      </c>
      <c r="P77" s="630"/>
      <c r="Q77" s="630"/>
      <c r="R77" s="630"/>
      <c r="S77" s="630"/>
      <c r="T77" s="630"/>
      <c r="U77" s="630"/>
      <c r="V77" s="661"/>
    </row>
    <row r="78" spans="1:22" ht="15.75">
      <c r="A78" s="1167" t="s">
        <v>501</v>
      </c>
      <c r="B78" s="1168">
        <v>28</v>
      </c>
      <c r="C78" s="1168">
        <v>85</v>
      </c>
      <c r="D78" s="1168">
        <v>11</v>
      </c>
      <c r="E78" s="1168">
        <v>1</v>
      </c>
      <c r="F78" s="104" t="s">
        <v>341</v>
      </c>
      <c r="G78" s="1167" t="s">
        <v>1624</v>
      </c>
      <c r="H78" s="1168" t="s">
        <v>1699</v>
      </c>
      <c r="I78" s="1168" t="s">
        <v>489</v>
      </c>
      <c r="J78" s="1168" t="s">
        <v>490</v>
      </c>
      <c r="K78" s="1168" t="s">
        <v>502</v>
      </c>
      <c r="L78" s="1168" t="s">
        <v>615</v>
      </c>
      <c r="M78" s="1169">
        <v>8.4</v>
      </c>
      <c r="N78" s="630"/>
      <c r="O78" s="630">
        <v>6.7</v>
      </c>
      <c r="P78" s="630">
        <v>0.2</v>
      </c>
      <c r="Q78" s="630"/>
      <c r="R78" s="630"/>
      <c r="S78" s="630">
        <v>1.4</v>
      </c>
      <c r="T78" s="630"/>
      <c r="U78" s="630">
        <v>0.1</v>
      </c>
      <c r="V78" s="661"/>
    </row>
    <row r="79" spans="1:22" ht="15.75">
      <c r="A79" s="1167" t="s">
        <v>501</v>
      </c>
      <c r="B79" s="1168">
        <v>29</v>
      </c>
      <c r="C79" s="1168">
        <v>36</v>
      </c>
      <c r="D79" s="1168">
        <v>4</v>
      </c>
      <c r="E79" s="1168">
        <v>0.8</v>
      </c>
      <c r="F79" s="104" t="s">
        <v>341</v>
      </c>
      <c r="G79" s="1167" t="s">
        <v>1628</v>
      </c>
      <c r="H79" s="1168" t="s">
        <v>1699</v>
      </c>
      <c r="I79" s="1168" t="s">
        <v>489</v>
      </c>
      <c r="J79" s="1168" t="s">
        <v>490</v>
      </c>
      <c r="K79" s="1168" t="s">
        <v>502</v>
      </c>
      <c r="L79" s="1168" t="s">
        <v>615</v>
      </c>
      <c r="M79" s="1169">
        <v>6.6</v>
      </c>
      <c r="N79" s="630"/>
      <c r="O79" s="630">
        <v>5.3</v>
      </c>
      <c r="P79" s="630">
        <v>0.1</v>
      </c>
      <c r="Q79" s="630"/>
      <c r="R79" s="630"/>
      <c r="S79" s="630">
        <v>1.2</v>
      </c>
      <c r="T79" s="630"/>
      <c r="U79" s="630"/>
      <c r="V79" s="661"/>
    </row>
    <row r="80" spans="1:22" ht="15.75">
      <c r="A80" s="1167" t="s">
        <v>501</v>
      </c>
      <c r="B80" s="1168">
        <v>30</v>
      </c>
      <c r="C80" s="1168">
        <v>73</v>
      </c>
      <c r="D80" s="1168">
        <v>5</v>
      </c>
      <c r="E80" s="1168">
        <v>0.7</v>
      </c>
      <c r="F80" s="104" t="s">
        <v>341</v>
      </c>
      <c r="G80" s="1167" t="s">
        <v>1628</v>
      </c>
      <c r="H80" s="1168" t="s">
        <v>1699</v>
      </c>
      <c r="I80" s="1168" t="s">
        <v>489</v>
      </c>
      <c r="J80" s="1168" t="s">
        <v>490</v>
      </c>
      <c r="K80" s="1168" t="s">
        <v>502</v>
      </c>
      <c r="L80" s="1168" t="s">
        <v>615</v>
      </c>
      <c r="M80" s="1169">
        <v>5.8</v>
      </c>
      <c r="N80" s="630"/>
      <c r="O80" s="630">
        <v>4.7</v>
      </c>
      <c r="P80" s="630">
        <v>0.1</v>
      </c>
      <c r="Q80" s="630"/>
      <c r="R80" s="630"/>
      <c r="S80" s="630">
        <v>1</v>
      </c>
      <c r="T80" s="630"/>
      <c r="U80" s="630"/>
      <c r="V80" s="661"/>
    </row>
    <row r="81" spans="1:22" ht="15.75">
      <c r="A81" s="1167" t="s">
        <v>616</v>
      </c>
      <c r="B81" s="1168">
        <v>31</v>
      </c>
      <c r="C81" s="1168">
        <v>11</v>
      </c>
      <c r="D81" s="1168">
        <v>8</v>
      </c>
      <c r="E81" s="1168">
        <v>0.5</v>
      </c>
      <c r="F81" s="104" t="s">
        <v>341</v>
      </c>
      <c r="G81" s="1167" t="s">
        <v>1616</v>
      </c>
      <c r="H81" s="1168" t="s">
        <v>1699</v>
      </c>
      <c r="I81" s="1168" t="s">
        <v>489</v>
      </c>
      <c r="J81" s="1168" t="s">
        <v>490</v>
      </c>
      <c r="K81" s="1168" t="s">
        <v>502</v>
      </c>
      <c r="L81" s="1168" t="s">
        <v>618</v>
      </c>
      <c r="M81" s="1169">
        <v>4.2</v>
      </c>
      <c r="N81" s="630">
        <v>0.7</v>
      </c>
      <c r="O81" s="630">
        <v>3.3</v>
      </c>
      <c r="P81" s="630">
        <v>0.1</v>
      </c>
      <c r="Q81" s="630">
        <v>0.1</v>
      </c>
      <c r="R81" s="630"/>
      <c r="S81" s="630"/>
      <c r="T81" s="630"/>
      <c r="U81" s="630"/>
      <c r="V81" s="661"/>
    </row>
    <row r="82" spans="1:22" ht="15.75">
      <c r="A82" s="1167" t="s">
        <v>616</v>
      </c>
      <c r="B82" s="1168">
        <v>32</v>
      </c>
      <c r="C82" s="1168">
        <v>24</v>
      </c>
      <c r="D82" s="1168">
        <v>15</v>
      </c>
      <c r="E82" s="1168">
        <v>0.3</v>
      </c>
      <c r="F82" s="104" t="s">
        <v>341</v>
      </c>
      <c r="G82" s="1167" t="s">
        <v>1616</v>
      </c>
      <c r="H82" s="1168" t="s">
        <v>1699</v>
      </c>
      <c r="I82" s="1168" t="s">
        <v>489</v>
      </c>
      <c r="J82" s="1168" t="s">
        <v>490</v>
      </c>
      <c r="K82" s="1168" t="s">
        <v>502</v>
      </c>
      <c r="L82" s="1168" t="s">
        <v>618</v>
      </c>
      <c r="M82" s="1169">
        <v>2.1</v>
      </c>
      <c r="N82" s="630"/>
      <c r="O82" s="630">
        <v>2</v>
      </c>
      <c r="P82" s="630">
        <v>0.1</v>
      </c>
      <c r="Q82" s="630"/>
      <c r="R82" s="630"/>
      <c r="S82" s="630"/>
      <c r="T82" s="630"/>
      <c r="U82" s="630"/>
      <c r="V82" s="661"/>
    </row>
    <row r="83" spans="1:22" ht="15.75">
      <c r="A83" s="1167" t="s">
        <v>616</v>
      </c>
      <c r="B83" s="1168">
        <v>33</v>
      </c>
      <c r="C83" s="1168">
        <v>24</v>
      </c>
      <c r="D83" s="1168">
        <v>24</v>
      </c>
      <c r="E83" s="1168">
        <v>0.4</v>
      </c>
      <c r="F83" s="104" t="s">
        <v>341</v>
      </c>
      <c r="G83" s="1167" t="s">
        <v>1616</v>
      </c>
      <c r="H83" s="1168" t="s">
        <v>1699</v>
      </c>
      <c r="I83" s="1168" t="s">
        <v>489</v>
      </c>
      <c r="J83" s="1168" t="s">
        <v>490</v>
      </c>
      <c r="K83" s="1168" t="s">
        <v>502</v>
      </c>
      <c r="L83" s="1168" t="s">
        <v>618</v>
      </c>
      <c r="M83" s="1169">
        <v>3.2</v>
      </c>
      <c r="N83" s="630">
        <v>0.4</v>
      </c>
      <c r="O83" s="630">
        <v>2.7</v>
      </c>
      <c r="P83" s="630">
        <v>0.1</v>
      </c>
      <c r="Q83" s="630"/>
      <c r="R83" s="630"/>
      <c r="S83" s="630"/>
      <c r="T83" s="630"/>
      <c r="U83" s="630"/>
      <c r="V83" s="661"/>
    </row>
    <row r="84" spans="1:22" ht="15.75">
      <c r="A84" s="1167" t="s">
        <v>501</v>
      </c>
      <c r="B84" s="1168">
        <v>34</v>
      </c>
      <c r="C84" s="1168">
        <v>91</v>
      </c>
      <c r="D84" s="1168">
        <v>1</v>
      </c>
      <c r="E84" s="1168">
        <v>0.3</v>
      </c>
      <c r="F84" s="104" t="s">
        <v>341</v>
      </c>
      <c r="G84" s="1167" t="s">
        <v>1624</v>
      </c>
      <c r="H84" s="1168" t="s">
        <v>1699</v>
      </c>
      <c r="I84" s="1168" t="s">
        <v>489</v>
      </c>
      <c r="J84" s="1168" t="s">
        <v>490</v>
      </c>
      <c r="K84" s="1168" t="s">
        <v>502</v>
      </c>
      <c r="L84" s="1168" t="s">
        <v>615</v>
      </c>
      <c r="M84" s="1169">
        <v>3.1</v>
      </c>
      <c r="N84" s="630">
        <v>0.6</v>
      </c>
      <c r="O84" s="630">
        <v>2</v>
      </c>
      <c r="P84" s="630">
        <v>0.1</v>
      </c>
      <c r="Q84" s="630"/>
      <c r="R84" s="630"/>
      <c r="S84" s="630">
        <v>0.4</v>
      </c>
      <c r="T84" s="630"/>
      <c r="U84" s="630"/>
      <c r="V84" s="661"/>
    </row>
    <row r="85" spans="1:22" ht="15.75">
      <c r="A85" s="1167" t="s">
        <v>501</v>
      </c>
      <c r="B85" s="1168">
        <v>35</v>
      </c>
      <c r="C85" s="1168">
        <v>81</v>
      </c>
      <c r="D85" s="1168">
        <v>11</v>
      </c>
      <c r="E85" s="1168">
        <v>0.4</v>
      </c>
      <c r="F85" s="104" t="s">
        <v>341</v>
      </c>
      <c r="G85" s="1167" t="s">
        <v>506</v>
      </c>
      <c r="H85" s="1168" t="s">
        <v>1699</v>
      </c>
      <c r="I85" s="1168" t="s">
        <v>489</v>
      </c>
      <c r="J85" s="1168" t="s">
        <v>490</v>
      </c>
      <c r="K85" s="1168" t="s">
        <v>502</v>
      </c>
      <c r="L85" s="1168" t="s">
        <v>507</v>
      </c>
      <c r="M85" s="1169">
        <v>2.7</v>
      </c>
      <c r="N85" s="630"/>
      <c r="O85" s="630">
        <v>2.7</v>
      </c>
      <c r="P85" s="630"/>
      <c r="Q85" s="630"/>
      <c r="R85" s="630"/>
      <c r="S85" s="630"/>
      <c r="T85" s="630"/>
      <c r="U85" s="630"/>
      <c r="V85" s="661"/>
    </row>
    <row r="86" spans="1:22" ht="15.75">
      <c r="A86" s="1167" t="s">
        <v>960</v>
      </c>
      <c r="B86" s="1168">
        <v>36</v>
      </c>
      <c r="C86" s="1168">
        <v>95</v>
      </c>
      <c r="D86" s="1168">
        <v>1</v>
      </c>
      <c r="E86" s="1168">
        <v>0.4</v>
      </c>
      <c r="F86" s="104" t="s">
        <v>341</v>
      </c>
      <c r="G86" s="1167" t="s">
        <v>1628</v>
      </c>
      <c r="H86" s="1168" t="s">
        <v>1699</v>
      </c>
      <c r="I86" s="1168" t="s">
        <v>489</v>
      </c>
      <c r="J86" s="1168" t="s">
        <v>490</v>
      </c>
      <c r="K86" s="1168" t="s">
        <v>502</v>
      </c>
      <c r="L86" s="1168" t="s">
        <v>615</v>
      </c>
      <c r="M86" s="1169">
        <v>3.4</v>
      </c>
      <c r="N86" s="630"/>
      <c r="O86" s="630">
        <v>2.7</v>
      </c>
      <c r="P86" s="630">
        <v>0.1</v>
      </c>
      <c r="Q86" s="630"/>
      <c r="R86" s="630"/>
      <c r="S86" s="630">
        <v>0.6</v>
      </c>
      <c r="T86" s="630"/>
      <c r="U86" s="630"/>
      <c r="V86" s="661"/>
    </row>
    <row r="87" spans="1:22" ht="15.75">
      <c r="A87" s="1167" t="s">
        <v>616</v>
      </c>
      <c r="B87" s="1168">
        <v>37</v>
      </c>
      <c r="C87" s="1168">
        <v>36</v>
      </c>
      <c r="D87" s="1168">
        <v>15</v>
      </c>
      <c r="E87" s="1168">
        <v>0.4</v>
      </c>
      <c r="F87" s="104" t="s">
        <v>341</v>
      </c>
      <c r="G87" s="1167" t="s">
        <v>1624</v>
      </c>
      <c r="H87" s="1168" t="s">
        <v>1699</v>
      </c>
      <c r="I87" s="1168" t="s">
        <v>489</v>
      </c>
      <c r="J87" s="1168" t="s">
        <v>490</v>
      </c>
      <c r="K87" s="1168" t="s">
        <v>502</v>
      </c>
      <c r="L87" s="1168" t="s">
        <v>618</v>
      </c>
      <c r="M87" s="1169">
        <v>2.8</v>
      </c>
      <c r="N87" s="630"/>
      <c r="O87" s="630">
        <v>2.7</v>
      </c>
      <c r="P87" s="630">
        <v>0.1</v>
      </c>
      <c r="Q87" s="630"/>
      <c r="R87" s="630"/>
      <c r="S87" s="630"/>
      <c r="T87" s="630"/>
      <c r="U87" s="630"/>
      <c r="V87" s="661"/>
    </row>
    <row r="88" spans="1:22" ht="15.75">
      <c r="A88" s="1167" t="s">
        <v>616</v>
      </c>
      <c r="B88" s="1168">
        <v>38</v>
      </c>
      <c r="C88" s="1168">
        <v>36</v>
      </c>
      <c r="D88" s="1168">
        <v>15</v>
      </c>
      <c r="E88" s="1168">
        <v>0.4</v>
      </c>
      <c r="F88" s="104" t="s">
        <v>341</v>
      </c>
      <c r="G88" s="1167" t="s">
        <v>1624</v>
      </c>
      <c r="H88" s="1168" t="s">
        <v>1699</v>
      </c>
      <c r="I88" s="1168" t="s">
        <v>489</v>
      </c>
      <c r="J88" s="1168" t="s">
        <v>490</v>
      </c>
      <c r="K88" s="1168" t="s">
        <v>502</v>
      </c>
      <c r="L88" s="1168" t="s">
        <v>618</v>
      </c>
      <c r="M88" s="1169">
        <v>3.4</v>
      </c>
      <c r="N88" s="630">
        <v>0.6</v>
      </c>
      <c r="O88" s="630">
        <v>2.7</v>
      </c>
      <c r="P88" s="630">
        <v>0.1</v>
      </c>
      <c r="Q88" s="630"/>
      <c r="R88" s="630"/>
      <c r="S88" s="630"/>
      <c r="T88" s="630"/>
      <c r="U88" s="630"/>
      <c r="V88" s="661"/>
    </row>
    <row r="89" spans="1:22" ht="15.75">
      <c r="A89" s="1167" t="s">
        <v>960</v>
      </c>
      <c r="B89" s="1168">
        <v>39</v>
      </c>
      <c r="C89" s="1168">
        <v>97</v>
      </c>
      <c r="D89" s="1168">
        <v>1</v>
      </c>
      <c r="E89" s="1168">
        <v>0.9</v>
      </c>
      <c r="F89" s="104" t="s">
        <v>341</v>
      </c>
      <c r="G89" s="1167" t="s">
        <v>1624</v>
      </c>
      <c r="H89" s="1168" t="s">
        <v>1699</v>
      </c>
      <c r="I89" s="1168" t="s">
        <v>489</v>
      </c>
      <c r="J89" s="1168" t="s">
        <v>490</v>
      </c>
      <c r="K89" s="1168" t="s">
        <v>502</v>
      </c>
      <c r="L89" s="1168" t="s">
        <v>615</v>
      </c>
      <c r="M89" s="1169">
        <v>8.2</v>
      </c>
      <c r="N89" s="630">
        <v>0.6</v>
      </c>
      <c r="O89" s="630">
        <v>6</v>
      </c>
      <c r="P89" s="630">
        <v>0.2</v>
      </c>
      <c r="Q89" s="630"/>
      <c r="R89" s="630"/>
      <c r="S89" s="630">
        <v>1.3</v>
      </c>
      <c r="T89" s="630"/>
      <c r="U89" s="630">
        <v>0.1</v>
      </c>
      <c r="V89" s="661"/>
    </row>
    <row r="90" spans="1:22" ht="15.75">
      <c r="A90" s="1167" t="s">
        <v>616</v>
      </c>
      <c r="B90" s="1168">
        <v>40</v>
      </c>
      <c r="C90" s="1168">
        <v>40</v>
      </c>
      <c r="D90" s="1168">
        <v>1</v>
      </c>
      <c r="E90" s="1168">
        <v>0.5</v>
      </c>
      <c r="F90" s="104" t="s">
        <v>341</v>
      </c>
      <c r="G90" s="1167" t="s">
        <v>1616</v>
      </c>
      <c r="H90" s="1168" t="s">
        <v>1699</v>
      </c>
      <c r="I90" s="1168" t="s">
        <v>489</v>
      </c>
      <c r="J90" s="1168" t="s">
        <v>490</v>
      </c>
      <c r="K90" s="1168" t="s">
        <v>502</v>
      </c>
      <c r="L90" s="1168" t="s">
        <v>618</v>
      </c>
      <c r="M90" s="1169">
        <v>4.2</v>
      </c>
      <c r="N90" s="630">
        <v>0.7</v>
      </c>
      <c r="O90" s="630">
        <v>3.3</v>
      </c>
      <c r="P90" s="630">
        <v>0.1</v>
      </c>
      <c r="Q90" s="630">
        <v>0.1</v>
      </c>
      <c r="R90" s="630"/>
      <c r="S90" s="630"/>
      <c r="T90" s="630"/>
      <c r="U90" s="630"/>
      <c r="V90" s="661"/>
    </row>
    <row r="91" spans="1:22" ht="15.75">
      <c r="A91" s="1167" t="s">
        <v>616</v>
      </c>
      <c r="B91" s="1168">
        <v>41</v>
      </c>
      <c r="C91" s="1168">
        <v>23</v>
      </c>
      <c r="D91" s="1168">
        <v>5</v>
      </c>
      <c r="E91" s="1168">
        <v>0.9</v>
      </c>
      <c r="F91" s="104" t="s">
        <v>344</v>
      </c>
      <c r="G91" s="1167" t="s">
        <v>1616</v>
      </c>
      <c r="H91" s="1168" t="s">
        <v>1699</v>
      </c>
      <c r="I91" s="1168" t="s">
        <v>489</v>
      </c>
      <c r="J91" s="1168" t="s">
        <v>490</v>
      </c>
      <c r="K91" s="1168" t="s">
        <v>502</v>
      </c>
      <c r="L91" s="1168" t="s">
        <v>619</v>
      </c>
      <c r="M91" s="1169">
        <v>6.7</v>
      </c>
      <c r="N91" s="630">
        <v>5.1</v>
      </c>
      <c r="O91" s="630"/>
      <c r="P91" s="630">
        <v>1.5</v>
      </c>
      <c r="Q91" s="630">
        <v>0.1</v>
      </c>
      <c r="R91" s="630"/>
      <c r="S91" s="630"/>
      <c r="T91" s="630"/>
      <c r="U91" s="630"/>
      <c r="V91" s="661"/>
    </row>
    <row r="92" spans="1:22" ht="15.75">
      <c r="A92" s="1167" t="s">
        <v>960</v>
      </c>
      <c r="B92" s="1168">
        <v>42</v>
      </c>
      <c r="C92" s="1168">
        <v>97</v>
      </c>
      <c r="D92" s="1168">
        <v>5</v>
      </c>
      <c r="E92" s="1168">
        <v>1</v>
      </c>
      <c r="F92" s="104" t="s">
        <v>341</v>
      </c>
      <c r="G92" s="1167" t="s">
        <v>1628</v>
      </c>
      <c r="H92" s="1168" t="s">
        <v>1699</v>
      </c>
      <c r="I92" s="1168" t="s">
        <v>489</v>
      </c>
      <c r="J92" s="1168" t="s">
        <v>490</v>
      </c>
      <c r="K92" s="1168" t="s">
        <v>502</v>
      </c>
      <c r="L92" s="1168" t="s">
        <v>615</v>
      </c>
      <c r="M92" s="1169">
        <v>8.4</v>
      </c>
      <c r="N92" s="630"/>
      <c r="O92" s="630">
        <v>6.7</v>
      </c>
      <c r="P92" s="630">
        <v>0.2</v>
      </c>
      <c r="Q92" s="630"/>
      <c r="R92" s="630"/>
      <c r="S92" s="630">
        <v>1.4</v>
      </c>
      <c r="T92" s="630"/>
      <c r="U92" s="630">
        <v>0.1</v>
      </c>
      <c r="V92" s="661"/>
    </row>
    <row r="93" spans="1:22" ht="15.75">
      <c r="A93" s="1167" t="s">
        <v>616</v>
      </c>
      <c r="B93" s="1168">
        <v>43</v>
      </c>
      <c r="C93" s="1168">
        <v>40</v>
      </c>
      <c r="D93" s="1168">
        <v>9</v>
      </c>
      <c r="E93" s="1168">
        <v>0.6</v>
      </c>
      <c r="F93" s="104" t="s">
        <v>341</v>
      </c>
      <c r="G93" s="1167" t="s">
        <v>1616</v>
      </c>
      <c r="H93" s="1168" t="s">
        <v>1699</v>
      </c>
      <c r="I93" s="1168" t="s">
        <v>489</v>
      </c>
      <c r="J93" s="1168" t="s">
        <v>490</v>
      </c>
      <c r="K93" s="1168" t="s">
        <v>502</v>
      </c>
      <c r="L93" s="1168" t="s">
        <v>618</v>
      </c>
      <c r="M93" s="1169">
        <v>5.1</v>
      </c>
      <c r="N93" s="630">
        <v>0.9</v>
      </c>
      <c r="O93" s="630">
        <v>4</v>
      </c>
      <c r="P93" s="630">
        <v>0.1</v>
      </c>
      <c r="Q93" s="630">
        <v>0.1</v>
      </c>
      <c r="R93" s="630"/>
      <c r="S93" s="630"/>
      <c r="T93" s="630"/>
      <c r="U93" s="630"/>
      <c r="V93" s="661"/>
    </row>
    <row r="94" spans="1:22" ht="15.75">
      <c r="A94" s="1167" t="s">
        <v>960</v>
      </c>
      <c r="B94" s="1168">
        <v>44</v>
      </c>
      <c r="C94" s="1168">
        <v>100</v>
      </c>
      <c r="D94" s="1168">
        <v>1</v>
      </c>
      <c r="E94" s="1168">
        <v>0.3</v>
      </c>
      <c r="F94" s="104" t="s">
        <v>341</v>
      </c>
      <c r="G94" s="1167" t="s">
        <v>1628</v>
      </c>
      <c r="H94" s="1168" t="s">
        <v>1699</v>
      </c>
      <c r="I94" s="1168" t="s">
        <v>489</v>
      </c>
      <c r="J94" s="1168" t="s">
        <v>490</v>
      </c>
      <c r="K94" s="1168" t="s">
        <v>502</v>
      </c>
      <c r="L94" s="1168" t="s">
        <v>615</v>
      </c>
      <c r="M94" s="1169">
        <v>2.5</v>
      </c>
      <c r="N94" s="630"/>
      <c r="O94" s="630">
        <v>2</v>
      </c>
      <c r="P94" s="630">
        <v>0.1</v>
      </c>
      <c r="Q94" s="630"/>
      <c r="R94" s="630"/>
      <c r="S94" s="630">
        <v>0.4</v>
      </c>
      <c r="T94" s="630"/>
      <c r="U94" s="630"/>
      <c r="V94" s="661"/>
    </row>
    <row r="95" spans="1:22" ht="15.75">
      <c r="A95" s="1167" t="s">
        <v>616</v>
      </c>
      <c r="B95" s="1168">
        <v>45</v>
      </c>
      <c r="C95" s="1168">
        <v>37</v>
      </c>
      <c r="D95" s="1168">
        <v>3</v>
      </c>
      <c r="E95" s="1168">
        <v>0.7</v>
      </c>
      <c r="F95" s="104" t="s">
        <v>341</v>
      </c>
      <c r="G95" s="1167" t="s">
        <v>1616</v>
      </c>
      <c r="H95" s="1168" t="s">
        <v>1699</v>
      </c>
      <c r="I95" s="1168" t="s">
        <v>489</v>
      </c>
      <c r="J95" s="1168" t="s">
        <v>490</v>
      </c>
      <c r="K95" s="1168" t="s">
        <v>502</v>
      </c>
      <c r="L95" s="1168" t="s">
        <v>618</v>
      </c>
      <c r="M95" s="1169">
        <v>5.9</v>
      </c>
      <c r="N95" s="630">
        <v>1</v>
      </c>
      <c r="O95" s="630">
        <v>4.7</v>
      </c>
      <c r="P95" s="630">
        <v>0.1</v>
      </c>
      <c r="Q95" s="630">
        <v>0.1</v>
      </c>
      <c r="R95" s="630"/>
      <c r="S95" s="630"/>
      <c r="T95" s="630"/>
      <c r="U95" s="630"/>
      <c r="V95" s="661"/>
    </row>
    <row r="96" spans="1:22" ht="15.75">
      <c r="A96" s="1167" t="s">
        <v>616</v>
      </c>
      <c r="B96" s="1168">
        <v>46</v>
      </c>
      <c r="C96" s="1168">
        <v>12</v>
      </c>
      <c r="D96" s="1168">
        <v>5</v>
      </c>
      <c r="E96" s="1168">
        <v>0.2</v>
      </c>
      <c r="F96" s="104" t="s">
        <v>341</v>
      </c>
      <c r="G96" s="1167" t="s">
        <v>1616</v>
      </c>
      <c r="H96" s="1168" t="s">
        <v>1699</v>
      </c>
      <c r="I96" s="1168" t="s">
        <v>489</v>
      </c>
      <c r="J96" s="1168" t="s">
        <v>490</v>
      </c>
      <c r="K96" s="1168" t="s">
        <v>502</v>
      </c>
      <c r="L96" s="1168" t="s">
        <v>618</v>
      </c>
      <c r="M96" s="1169">
        <v>1.7</v>
      </c>
      <c r="N96" s="630">
        <v>0.3</v>
      </c>
      <c r="O96" s="630">
        <v>1.3</v>
      </c>
      <c r="P96" s="630">
        <v>0.1</v>
      </c>
      <c r="Q96" s="630"/>
      <c r="R96" s="630"/>
      <c r="S96" s="630"/>
      <c r="T96" s="630"/>
      <c r="U96" s="630"/>
      <c r="V96" s="661"/>
    </row>
    <row r="97" spans="1:22" ht="15.75">
      <c r="A97" s="1167" t="s">
        <v>501</v>
      </c>
      <c r="B97" s="1168">
        <v>47</v>
      </c>
      <c r="C97" s="1168">
        <v>85</v>
      </c>
      <c r="D97" s="1168">
        <v>14</v>
      </c>
      <c r="E97" s="1168">
        <v>0.4</v>
      </c>
      <c r="F97" s="104" t="s">
        <v>341</v>
      </c>
      <c r="G97" s="1167" t="s">
        <v>620</v>
      </c>
      <c r="H97" s="1168" t="s">
        <v>1699</v>
      </c>
      <c r="I97" s="1168" t="s">
        <v>489</v>
      </c>
      <c r="J97" s="1168" t="s">
        <v>490</v>
      </c>
      <c r="K97" s="1168" t="s">
        <v>502</v>
      </c>
      <c r="L97" s="1168" t="s">
        <v>507</v>
      </c>
      <c r="M97" s="1169">
        <v>3.3</v>
      </c>
      <c r="N97" s="630"/>
      <c r="O97" s="630">
        <v>2.7</v>
      </c>
      <c r="P97" s="630"/>
      <c r="Q97" s="630"/>
      <c r="R97" s="630"/>
      <c r="S97" s="630"/>
      <c r="T97" s="630">
        <v>0.6</v>
      </c>
      <c r="U97" s="630"/>
      <c r="V97" s="661"/>
    </row>
    <row r="98" spans="1:22" ht="15.75">
      <c r="A98" s="1167" t="s">
        <v>616</v>
      </c>
      <c r="B98" s="1168">
        <v>48</v>
      </c>
      <c r="C98" s="1168">
        <v>39</v>
      </c>
      <c r="D98" s="1168">
        <v>6</v>
      </c>
      <c r="E98" s="1168">
        <v>0.8</v>
      </c>
      <c r="F98" s="104" t="s">
        <v>341</v>
      </c>
      <c r="G98" s="1167" t="s">
        <v>1616</v>
      </c>
      <c r="H98" s="1168" t="s">
        <v>1699</v>
      </c>
      <c r="I98" s="1168" t="s">
        <v>489</v>
      </c>
      <c r="J98" s="1168" t="s">
        <v>490</v>
      </c>
      <c r="K98" s="1168" t="s">
        <v>502</v>
      </c>
      <c r="L98" s="1168" t="s">
        <v>618</v>
      </c>
      <c r="M98" s="1169">
        <v>6.7</v>
      </c>
      <c r="N98" s="630">
        <v>1.1</v>
      </c>
      <c r="O98" s="630">
        <v>5.3</v>
      </c>
      <c r="P98" s="630">
        <v>0.2</v>
      </c>
      <c r="Q98" s="630">
        <v>0.1</v>
      </c>
      <c r="R98" s="630"/>
      <c r="S98" s="630"/>
      <c r="T98" s="630"/>
      <c r="U98" s="630"/>
      <c r="V98" s="661"/>
    </row>
    <row r="99" spans="1:22" ht="15.75">
      <c r="A99" s="1167" t="s">
        <v>616</v>
      </c>
      <c r="B99" s="1168">
        <v>49</v>
      </c>
      <c r="C99" s="1168">
        <v>41</v>
      </c>
      <c r="D99" s="1168">
        <v>14</v>
      </c>
      <c r="E99" s="1168">
        <v>0.3</v>
      </c>
      <c r="F99" s="104" t="s">
        <v>341</v>
      </c>
      <c r="G99" s="1167" t="s">
        <v>1616</v>
      </c>
      <c r="H99" s="1168" t="s">
        <v>1699</v>
      </c>
      <c r="I99" s="1168" t="s">
        <v>489</v>
      </c>
      <c r="J99" s="1168" t="s">
        <v>490</v>
      </c>
      <c r="K99" s="1168" t="s">
        <v>502</v>
      </c>
      <c r="L99" s="1168" t="s">
        <v>618</v>
      </c>
      <c r="M99" s="1169">
        <v>2.5</v>
      </c>
      <c r="N99" s="630">
        <v>0.4</v>
      </c>
      <c r="O99" s="630">
        <v>2</v>
      </c>
      <c r="P99" s="630">
        <v>0.1</v>
      </c>
      <c r="Q99" s="630"/>
      <c r="R99" s="630"/>
      <c r="S99" s="630"/>
      <c r="T99" s="630"/>
      <c r="U99" s="630"/>
      <c r="V99" s="661"/>
    </row>
    <row r="100" spans="1:22" ht="15.75">
      <c r="A100" s="1167" t="s">
        <v>616</v>
      </c>
      <c r="B100" s="1168">
        <v>50</v>
      </c>
      <c r="C100" s="1168">
        <v>42</v>
      </c>
      <c r="D100" s="1168">
        <v>7</v>
      </c>
      <c r="E100" s="1168">
        <v>0.7</v>
      </c>
      <c r="F100" s="104" t="s">
        <v>341</v>
      </c>
      <c r="G100" s="1167" t="s">
        <v>1616</v>
      </c>
      <c r="H100" s="1168" t="s">
        <v>1699</v>
      </c>
      <c r="I100" s="1168" t="s">
        <v>489</v>
      </c>
      <c r="J100" s="1168" t="s">
        <v>490</v>
      </c>
      <c r="K100" s="1168" t="s">
        <v>502</v>
      </c>
      <c r="L100" s="1168" t="s">
        <v>618</v>
      </c>
      <c r="M100" s="1169">
        <v>6</v>
      </c>
      <c r="N100" s="630">
        <v>1</v>
      </c>
      <c r="O100" s="630">
        <v>4.7</v>
      </c>
      <c r="P100" s="630">
        <v>0.2</v>
      </c>
      <c r="Q100" s="630">
        <v>0.1</v>
      </c>
      <c r="R100" s="630"/>
      <c r="S100" s="630"/>
      <c r="T100" s="630"/>
      <c r="U100" s="630"/>
      <c r="V100" s="661"/>
    </row>
    <row r="101" spans="1:22" ht="15.75">
      <c r="A101" s="1167" t="s">
        <v>960</v>
      </c>
      <c r="B101" s="1168">
        <v>51</v>
      </c>
      <c r="C101" s="1168">
        <v>99</v>
      </c>
      <c r="D101" s="1168">
        <v>9</v>
      </c>
      <c r="E101" s="1168">
        <v>0.2</v>
      </c>
      <c r="F101" s="104" t="s">
        <v>341</v>
      </c>
      <c r="G101" s="104" t="s">
        <v>1628</v>
      </c>
      <c r="H101" s="1168" t="s">
        <v>1699</v>
      </c>
      <c r="I101" s="1168" t="s">
        <v>489</v>
      </c>
      <c r="J101" s="1168" t="s">
        <v>490</v>
      </c>
      <c r="K101" s="1168" t="s">
        <v>502</v>
      </c>
      <c r="L101" s="1168" t="s">
        <v>615</v>
      </c>
      <c r="M101" s="1169">
        <v>1.6</v>
      </c>
      <c r="N101" s="630"/>
      <c r="O101" s="630">
        <v>1.3</v>
      </c>
      <c r="P101" s="630"/>
      <c r="Q101" s="630"/>
      <c r="R101" s="630"/>
      <c r="S101" s="630">
        <v>0.3</v>
      </c>
      <c r="T101" s="630"/>
      <c r="U101" s="630"/>
      <c r="V101" s="661"/>
    </row>
    <row r="102" spans="1:22" ht="15.75">
      <c r="A102" s="659" t="s">
        <v>1143</v>
      </c>
      <c r="B102" s="1168"/>
      <c r="C102" s="104"/>
      <c r="D102" s="104"/>
      <c r="E102" s="1173">
        <f>E51+E52+E53+E54+E55+E56+E57+E58+E59+E60+E61+E62+E63+E64+E65+E66+E67+E68+E69+E70+E71+E72+E73+E74+E75+E76+E77+E78+E79+E80+E81+E82+E83+E84+E85+E86+E87+E88+E89+E90+E91+E92+E93+E94+E95+E96+E97+E98+E99+E100+E101</f>
        <v>43.09999999999999</v>
      </c>
      <c r="F102" s="659"/>
      <c r="G102" s="659"/>
      <c r="H102" s="659"/>
      <c r="I102" s="659"/>
      <c r="J102" s="659"/>
      <c r="K102" s="659"/>
      <c r="L102" s="659"/>
      <c r="M102" s="663">
        <f>N102+O102+P102+Q102+R102+S102+T102+U102</f>
        <v>357.9000000000001</v>
      </c>
      <c r="N102" s="663">
        <f>N100+N99+N98+N96+N95+N93+N91+N90+N89+N88+N84+N83+N81+N77+N76+N74+N73+N63+N62+N61+N57+N56+N54+N53</f>
        <v>40.6</v>
      </c>
      <c r="O102" s="663">
        <f>O101+O100+O99+O98+O97+O96+O95+O94+O93+O92+O90+O89+O88+O87+O86+O85+O84+O83+O82+O81+O80+O79+O78+O77+O76+O75+O74+O73+O72+O71+O70+O69+O68+O67+O66+O65+O64+O63+O62+O61+O60+O59+O58+O57+O56+O55+O54+O53+O52+O51</f>
        <v>278.1</v>
      </c>
      <c r="P102" s="663">
        <f>P100+P99+P98+P96+P95+P94+P93+P92+P91+P90+P89+P88+P87+P86+P84+P83+P82+P81+P80+P79+P78+P76+P74+P73+P72+P71+P70+P69+P68+P67+P66+P64+P63+P62+P61+P60+P59+P58+P57+P56+P54+P53+P52+P51</f>
        <v>8.999999999999998</v>
      </c>
      <c r="Q102" s="663">
        <f>Q100+Q98+Q95+Q93+Q91+Q90+Q81+Q76+Q74+Q73+Q63+Q62+Q61+Q57+Q56+Q54+Q53</f>
        <v>2.6</v>
      </c>
      <c r="R102" s="663">
        <f>SUM(R51:R101)</f>
        <v>0</v>
      </c>
      <c r="S102" s="663">
        <f>S101+S94+S92+S89+S86+S84+S80+S79+S78+S72+S71+S70+S68+S67+S66+S64+S60+S59+S58+S52+S51</f>
        <v>19.599999999999998</v>
      </c>
      <c r="T102" s="663">
        <f>T97+T69+T65+T55</f>
        <v>6.300000000000001</v>
      </c>
      <c r="U102" s="663">
        <f>U92+U89+U78+U76+U75+U74+U73+U68+U67+U65+U63+U62+U61+U57+U56+U54+U53</f>
        <v>1.7000000000000004</v>
      </c>
      <c r="V102" s="105"/>
    </row>
    <row r="103" spans="1:22" ht="15.75">
      <c r="A103" s="1160" t="s">
        <v>510</v>
      </c>
      <c r="B103" s="662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4" t="s">
        <v>1093</v>
      </c>
      <c r="O103" s="104" t="s">
        <v>1611</v>
      </c>
      <c r="P103" s="104" t="s">
        <v>1565</v>
      </c>
      <c r="Q103" s="104" t="s">
        <v>1563</v>
      </c>
      <c r="R103" s="104" t="s">
        <v>1613</v>
      </c>
      <c r="S103" s="104" t="s">
        <v>1612</v>
      </c>
      <c r="T103" s="105" t="s">
        <v>390</v>
      </c>
      <c r="U103" s="104" t="s">
        <v>479</v>
      </c>
      <c r="V103" s="104"/>
    </row>
    <row r="104" spans="1:22" ht="15.75">
      <c r="A104" s="1174" t="s">
        <v>512</v>
      </c>
      <c r="B104" s="1626">
        <v>1</v>
      </c>
      <c r="C104" s="1142">
        <v>26</v>
      </c>
      <c r="D104" s="1142">
        <v>23</v>
      </c>
      <c r="E104" s="1145">
        <v>1</v>
      </c>
      <c r="F104" s="1174" t="s">
        <v>341</v>
      </c>
      <c r="G104" s="1142" t="s">
        <v>1107</v>
      </c>
      <c r="H104" s="1168" t="s">
        <v>1699</v>
      </c>
      <c r="I104" s="1168" t="s">
        <v>489</v>
      </c>
      <c r="J104" s="1168" t="s">
        <v>490</v>
      </c>
      <c r="K104" s="1142" t="s">
        <v>1640</v>
      </c>
      <c r="L104" s="1175" t="s">
        <v>961</v>
      </c>
      <c r="M104" s="1169">
        <f>SUM(N104:U104)</f>
        <v>7.13</v>
      </c>
      <c r="N104" s="1176">
        <v>1.4</v>
      </c>
      <c r="O104" s="1177">
        <v>5.7</v>
      </c>
      <c r="P104" s="1178"/>
      <c r="Q104" s="1179"/>
      <c r="R104" s="1180"/>
      <c r="S104" s="1179"/>
      <c r="T104" s="1181"/>
      <c r="U104" s="1182">
        <v>0.03</v>
      </c>
      <c r="V104" s="105"/>
    </row>
    <row r="105" spans="1:22" ht="15.75">
      <c r="A105" s="1174" t="s">
        <v>512</v>
      </c>
      <c r="B105" s="1142">
        <v>2</v>
      </c>
      <c r="C105" s="1142">
        <v>26</v>
      </c>
      <c r="D105" s="1142">
        <v>16</v>
      </c>
      <c r="E105" s="1183">
        <v>1.9</v>
      </c>
      <c r="F105" s="1174" t="s">
        <v>341</v>
      </c>
      <c r="G105" s="1142" t="s">
        <v>1616</v>
      </c>
      <c r="H105" s="1168" t="s">
        <v>1699</v>
      </c>
      <c r="I105" s="1168" t="s">
        <v>489</v>
      </c>
      <c r="J105" s="1168" t="s">
        <v>490</v>
      </c>
      <c r="K105" s="1142" t="s">
        <v>1640</v>
      </c>
      <c r="L105" s="1175" t="s">
        <v>961</v>
      </c>
      <c r="M105" s="1169">
        <f>SUM(N105:U105)</f>
        <v>13.650000000000002</v>
      </c>
      <c r="N105" s="1184">
        <v>2.7</v>
      </c>
      <c r="O105" s="1177">
        <v>10.9</v>
      </c>
      <c r="P105" s="1178"/>
      <c r="Q105" s="1179"/>
      <c r="R105" s="1180"/>
      <c r="S105" s="1179"/>
      <c r="T105" s="1181"/>
      <c r="U105" s="1182">
        <v>0.05</v>
      </c>
      <c r="V105" s="105"/>
    </row>
    <row r="106" spans="1:22" ht="15.75">
      <c r="A106" s="1174" t="s">
        <v>511</v>
      </c>
      <c r="B106" s="1142">
        <v>3</v>
      </c>
      <c r="C106" s="1142">
        <v>43</v>
      </c>
      <c r="D106" s="1142">
        <v>6</v>
      </c>
      <c r="E106" s="1145">
        <v>1</v>
      </c>
      <c r="F106" s="1174" t="s">
        <v>341</v>
      </c>
      <c r="G106" s="1142" t="s">
        <v>1107</v>
      </c>
      <c r="H106" s="1168" t="s">
        <v>1699</v>
      </c>
      <c r="I106" s="1168" t="s">
        <v>489</v>
      </c>
      <c r="J106" s="1168" t="s">
        <v>490</v>
      </c>
      <c r="K106" s="1142" t="s">
        <v>962</v>
      </c>
      <c r="L106" s="1175" t="s">
        <v>961</v>
      </c>
      <c r="M106" s="1169">
        <f>SUM(N106:U106)</f>
        <v>6.63</v>
      </c>
      <c r="N106" s="1176">
        <v>1.3</v>
      </c>
      <c r="O106" s="1177">
        <v>5.3</v>
      </c>
      <c r="P106" s="1178"/>
      <c r="Q106" s="1179"/>
      <c r="R106" s="1180"/>
      <c r="S106" s="1180"/>
      <c r="T106" s="1181"/>
      <c r="U106" s="1182">
        <v>0.03</v>
      </c>
      <c r="V106" s="105"/>
    </row>
    <row r="107" spans="1:22" ht="15.75">
      <c r="A107" s="1174" t="s">
        <v>511</v>
      </c>
      <c r="B107" s="1142">
        <v>4</v>
      </c>
      <c r="C107" s="1142">
        <v>41</v>
      </c>
      <c r="D107" s="1142">
        <v>16</v>
      </c>
      <c r="E107" s="1145">
        <v>1</v>
      </c>
      <c r="F107" s="1174" t="s">
        <v>341</v>
      </c>
      <c r="G107" s="1142" t="s">
        <v>1616</v>
      </c>
      <c r="H107" s="1168" t="s">
        <v>1699</v>
      </c>
      <c r="I107" s="1168" t="s">
        <v>489</v>
      </c>
      <c r="J107" s="1168" t="s">
        <v>490</v>
      </c>
      <c r="K107" s="1142" t="s">
        <v>962</v>
      </c>
      <c r="L107" s="1175" t="s">
        <v>961</v>
      </c>
      <c r="M107" s="1169">
        <f>SUM(N107:U107)</f>
        <v>6.63</v>
      </c>
      <c r="N107" s="1184">
        <v>1.3</v>
      </c>
      <c r="O107" s="1177">
        <v>5.3</v>
      </c>
      <c r="P107" s="1178"/>
      <c r="Q107" s="1179"/>
      <c r="R107" s="1180"/>
      <c r="S107" s="1180"/>
      <c r="T107" s="1181"/>
      <c r="U107" s="1182">
        <v>0.03</v>
      </c>
      <c r="V107" s="105"/>
    </row>
    <row r="108" spans="1:22" ht="15.75">
      <c r="A108" s="1174" t="s">
        <v>511</v>
      </c>
      <c r="B108" s="1142">
        <v>5</v>
      </c>
      <c r="C108" s="1149">
        <v>43</v>
      </c>
      <c r="D108" s="1149">
        <v>16</v>
      </c>
      <c r="E108" s="1150">
        <v>1</v>
      </c>
      <c r="F108" s="1627" t="s">
        <v>341</v>
      </c>
      <c r="G108" s="1149" t="s">
        <v>1616</v>
      </c>
      <c r="H108" s="1628" t="s">
        <v>1699</v>
      </c>
      <c r="I108" s="1628" t="s">
        <v>489</v>
      </c>
      <c r="J108" s="1628" t="s">
        <v>490</v>
      </c>
      <c r="K108" s="1149" t="s">
        <v>962</v>
      </c>
      <c r="L108" s="1629" t="s">
        <v>961</v>
      </c>
      <c r="M108" s="1630">
        <f>SUM(N108:U108)</f>
        <v>6.63</v>
      </c>
      <c r="N108" s="1631">
        <v>1.3</v>
      </c>
      <c r="O108" s="1632">
        <v>5.3</v>
      </c>
      <c r="P108" s="1633"/>
      <c r="Q108" s="1634"/>
      <c r="R108" s="1635"/>
      <c r="S108" s="1635"/>
      <c r="T108" s="1636"/>
      <c r="U108" s="1637">
        <v>0.03</v>
      </c>
      <c r="V108" s="1638"/>
    </row>
    <row r="109" spans="1:22" ht="15.75">
      <c r="A109" s="1625" t="s">
        <v>621</v>
      </c>
      <c r="B109" s="1143">
        <v>6</v>
      </c>
      <c r="C109" s="104">
        <v>4</v>
      </c>
      <c r="D109" s="104">
        <v>51</v>
      </c>
      <c r="E109" s="626">
        <v>0.7</v>
      </c>
      <c r="F109" s="633" t="s">
        <v>1692</v>
      </c>
      <c r="G109" s="104" t="s">
        <v>1647</v>
      </c>
      <c r="H109" s="1628" t="s">
        <v>1699</v>
      </c>
      <c r="I109" s="1628" t="s">
        <v>489</v>
      </c>
      <c r="J109" s="1628" t="s">
        <v>490</v>
      </c>
      <c r="K109" s="1149" t="s">
        <v>622</v>
      </c>
      <c r="L109" s="105" t="s">
        <v>623</v>
      </c>
      <c r="M109" s="1169">
        <v>3.5</v>
      </c>
      <c r="N109" s="1184"/>
      <c r="O109" s="1177"/>
      <c r="P109" s="446"/>
      <c r="Q109" s="446">
        <v>3.5</v>
      </c>
      <c r="R109" s="1177"/>
      <c r="S109" s="1177"/>
      <c r="T109" s="1639"/>
      <c r="U109" s="1640"/>
      <c r="V109" s="105"/>
    </row>
    <row r="110" spans="1:22" ht="15.75">
      <c r="A110" s="659" t="s">
        <v>1143</v>
      </c>
      <c r="B110" s="664"/>
      <c r="C110" s="664"/>
      <c r="D110" s="664"/>
      <c r="E110" s="1191">
        <f>E109+E108+E107+E106+E105+E104</f>
        <v>6.6</v>
      </c>
      <c r="F110" s="659"/>
      <c r="G110" s="659"/>
      <c r="H110" s="659"/>
      <c r="I110" s="659"/>
      <c r="J110" s="659"/>
      <c r="K110" s="659"/>
      <c r="L110" s="659"/>
      <c r="M110" s="665">
        <f>N110+O110+P110+Q110+R110+S110+T110+U110</f>
        <v>44.17</v>
      </c>
      <c r="N110" s="665">
        <f>N108+N107+N106+N105+N104</f>
        <v>8</v>
      </c>
      <c r="O110" s="665">
        <f>O108+O107+O106+O105+O104</f>
        <v>32.5</v>
      </c>
      <c r="P110" s="665">
        <f>SUM(P104:P108)</f>
        <v>0</v>
      </c>
      <c r="Q110" s="665">
        <f>Q109</f>
        <v>3.5</v>
      </c>
      <c r="R110" s="665">
        <f>SUM(R104:R108)</f>
        <v>0</v>
      </c>
      <c r="S110" s="665">
        <f>SUM(S104:S108)</f>
        <v>0</v>
      </c>
      <c r="T110" s="665">
        <f>SUM(T104:T108)</f>
        <v>0</v>
      </c>
      <c r="U110" s="665">
        <f>U104+U105+U106+U107+U108</f>
        <v>0.17</v>
      </c>
      <c r="V110" s="105"/>
    </row>
    <row r="111" spans="1:22" ht="15.75">
      <c r="A111" s="624"/>
      <c r="B111" s="1641"/>
      <c r="C111" s="624"/>
      <c r="D111" s="624"/>
      <c r="E111" s="624"/>
      <c r="F111" s="624"/>
      <c r="G111" s="624"/>
      <c r="H111" s="624"/>
      <c r="I111" s="624"/>
      <c r="J111" s="624"/>
      <c r="K111" s="624"/>
      <c r="L111" s="624"/>
      <c r="M111" s="624"/>
      <c r="N111" s="624"/>
      <c r="O111" s="624"/>
      <c r="P111" s="624"/>
      <c r="Q111" s="624"/>
      <c r="R111" s="624"/>
      <c r="S111" s="624"/>
      <c r="T111" s="624"/>
      <c r="U111" s="624"/>
      <c r="V111" s="624"/>
    </row>
    <row r="112" spans="1:22" ht="15.75">
      <c r="A112" s="624" t="s">
        <v>696</v>
      </c>
      <c r="B112" s="624"/>
      <c r="C112" s="624"/>
      <c r="D112" s="624"/>
      <c r="E112" s="624"/>
      <c r="F112" s="624"/>
      <c r="G112" s="624"/>
      <c r="H112" s="624"/>
      <c r="I112" s="624"/>
      <c r="J112" s="624"/>
      <c r="K112" s="624"/>
      <c r="L112" s="624"/>
      <c r="M112" s="624"/>
      <c r="N112" s="624"/>
      <c r="O112" s="624"/>
      <c r="P112" s="624"/>
      <c r="Q112" s="624"/>
      <c r="R112" s="624"/>
      <c r="S112" s="624"/>
      <c r="T112" s="624"/>
      <c r="U112" s="624"/>
      <c r="V112" s="624"/>
    </row>
    <row r="113" spans="1:22" ht="15.75">
      <c r="A113" s="1188" t="s">
        <v>697</v>
      </c>
      <c r="B113" s="624"/>
      <c r="C113" s="668"/>
      <c r="D113" s="668"/>
      <c r="E113" s="668"/>
      <c r="F113" s="668"/>
      <c r="G113" s="668"/>
      <c r="H113" s="668"/>
      <c r="I113" s="668"/>
      <c r="J113" s="668"/>
      <c r="K113" s="668"/>
      <c r="L113" s="668"/>
      <c r="M113" s="669"/>
      <c r="N113" s="104" t="s">
        <v>1093</v>
      </c>
      <c r="O113" s="104" t="s">
        <v>1611</v>
      </c>
      <c r="P113" s="104" t="s">
        <v>1565</v>
      </c>
      <c r="Q113" s="104" t="s">
        <v>1563</v>
      </c>
      <c r="R113" s="104" t="s">
        <v>1613</v>
      </c>
      <c r="S113" s="104" t="s">
        <v>1612</v>
      </c>
      <c r="T113" s="105" t="s">
        <v>390</v>
      </c>
      <c r="U113" s="104" t="s">
        <v>479</v>
      </c>
      <c r="V113" s="105" t="s">
        <v>1082</v>
      </c>
    </row>
    <row r="114" spans="1:22" ht="15.75">
      <c r="A114" s="104" t="s">
        <v>704</v>
      </c>
      <c r="B114" s="1643">
        <v>1</v>
      </c>
      <c r="C114" s="105">
        <v>42</v>
      </c>
      <c r="D114" s="105">
        <v>4</v>
      </c>
      <c r="E114" s="630">
        <v>2.9</v>
      </c>
      <c r="F114" s="105" t="s">
        <v>341</v>
      </c>
      <c r="G114" s="105" t="s">
        <v>1624</v>
      </c>
      <c r="H114" s="104" t="s">
        <v>1699</v>
      </c>
      <c r="I114" s="105" t="s">
        <v>489</v>
      </c>
      <c r="J114" s="105" t="s">
        <v>490</v>
      </c>
      <c r="K114" s="445" t="s">
        <v>699</v>
      </c>
      <c r="L114" s="445" t="s">
        <v>700</v>
      </c>
      <c r="M114" s="1146">
        <f aca="true" t="shared" si="3" ref="M114:M132">SUM(N114:U114)</f>
        <v>24.659999999999997</v>
      </c>
      <c r="N114" s="104"/>
      <c r="O114" s="104">
        <v>19.4</v>
      </c>
      <c r="P114" s="104"/>
      <c r="Q114" s="104">
        <v>0.2</v>
      </c>
      <c r="R114" s="104"/>
      <c r="S114" s="626">
        <v>5</v>
      </c>
      <c r="T114" s="104"/>
      <c r="U114" s="104">
        <v>0.06</v>
      </c>
      <c r="V114" s="105"/>
    </row>
    <row r="115" spans="1:22" ht="15.75">
      <c r="A115" s="104" t="s">
        <v>704</v>
      </c>
      <c r="B115" s="105">
        <v>2</v>
      </c>
      <c r="C115" s="105">
        <v>42</v>
      </c>
      <c r="D115" s="105">
        <v>4</v>
      </c>
      <c r="E115" s="630">
        <v>2</v>
      </c>
      <c r="F115" s="105" t="s">
        <v>341</v>
      </c>
      <c r="G115" s="105" t="s">
        <v>1624</v>
      </c>
      <c r="H115" s="104" t="s">
        <v>1699</v>
      </c>
      <c r="I115" s="105" t="s">
        <v>489</v>
      </c>
      <c r="J115" s="105" t="s">
        <v>490</v>
      </c>
      <c r="K115" s="445" t="s">
        <v>699</v>
      </c>
      <c r="L115" s="445" t="s">
        <v>700</v>
      </c>
      <c r="M115" s="1146">
        <f t="shared" si="3"/>
        <v>16.84</v>
      </c>
      <c r="N115" s="626"/>
      <c r="O115" s="626">
        <v>13.4</v>
      </c>
      <c r="P115" s="626"/>
      <c r="Q115" s="626">
        <v>0.1</v>
      </c>
      <c r="R115" s="104"/>
      <c r="S115" s="626">
        <v>3.3</v>
      </c>
      <c r="T115" s="626"/>
      <c r="U115" s="104">
        <v>0.04</v>
      </c>
      <c r="V115" s="105"/>
    </row>
    <row r="116" spans="1:22" ht="15.75">
      <c r="A116" s="104" t="s">
        <v>704</v>
      </c>
      <c r="B116" s="105">
        <v>3</v>
      </c>
      <c r="C116" s="105">
        <v>41</v>
      </c>
      <c r="D116" s="105">
        <v>10</v>
      </c>
      <c r="E116" s="630">
        <v>2.9</v>
      </c>
      <c r="F116" s="105" t="s">
        <v>341</v>
      </c>
      <c r="G116" s="105" t="s">
        <v>1616</v>
      </c>
      <c r="H116" s="104" t="s">
        <v>1699</v>
      </c>
      <c r="I116" s="105" t="s">
        <v>489</v>
      </c>
      <c r="J116" s="105" t="s">
        <v>490</v>
      </c>
      <c r="K116" s="445" t="s">
        <v>699</v>
      </c>
      <c r="L116" s="445" t="s">
        <v>702</v>
      </c>
      <c r="M116" s="1146">
        <f t="shared" si="3"/>
        <v>24.759999999999998</v>
      </c>
      <c r="N116" s="626">
        <v>5</v>
      </c>
      <c r="O116" s="626">
        <v>14.5</v>
      </c>
      <c r="P116" s="626">
        <v>5</v>
      </c>
      <c r="Q116" s="626">
        <v>0.2</v>
      </c>
      <c r="R116" s="626"/>
      <c r="S116" s="626"/>
      <c r="T116" s="626"/>
      <c r="U116" s="104">
        <v>0.06</v>
      </c>
      <c r="V116" s="105"/>
    </row>
    <row r="117" spans="1:22" ht="15.75">
      <c r="A117" s="104" t="s">
        <v>704</v>
      </c>
      <c r="B117" s="105">
        <v>4</v>
      </c>
      <c r="C117" s="105">
        <v>57</v>
      </c>
      <c r="D117" s="105">
        <v>6</v>
      </c>
      <c r="E117" s="630">
        <v>1.5</v>
      </c>
      <c r="F117" s="105" t="s">
        <v>341</v>
      </c>
      <c r="G117" s="105" t="s">
        <v>1616</v>
      </c>
      <c r="H117" s="104" t="s">
        <v>1699</v>
      </c>
      <c r="I117" s="105" t="s">
        <v>489</v>
      </c>
      <c r="J117" s="105" t="s">
        <v>490</v>
      </c>
      <c r="K117" s="445" t="s">
        <v>699</v>
      </c>
      <c r="L117" s="445" t="s">
        <v>702</v>
      </c>
      <c r="M117" s="1146">
        <f t="shared" si="3"/>
        <v>12.829999999999998</v>
      </c>
      <c r="N117" s="1185">
        <v>2.6</v>
      </c>
      <c r="O117" s="626">
        <v>7.5</v>
      </c>
      <c r="P117" s="626">
        <v>2.6</v>
      </c>
      <c r="Q117" s="626">
        <v>0.1</v>
      </c>
      <c r="R117" s="626"/>
      <c r="S117" s="626"/>
      <c r="T117" s="1186"/>
      <c r="U117" s="1185">
        <v>0.03</v>
      </c>
      <c r="V117" s="1187"/>
    </row>
    <row r="118" spans="1:22" ht="15.75">
      <c r="A118" s="104" t="s">
        <v>704</v>
      </c>
      <c r="B118" s="105">
        <v>5</v>
      </c>
      <c r="C118" s="105">
        <v>57</v>
      </c>
      <c r="D118" s="105">
        <v>19</v>
      </c>
      <c r="E118" s="630">
        <v>1.5</v>
      </c>
      <c r="F118" s="105" t="s">
        <v>341</v>
      </c>
      <c r="G118" s="105" t="s">
        <v>1616</v>
      </c>
      <c r="H118" s="104" t="s">
        <v>1699</v>
      </c>
      <c r="I118" s="105" t="s">
        <v>489</v>
      </c>
      <c r="J118" s="105" t="s">
        <v>490</v>
      </c>
      <c r="K118" s="445" t="s">
        <v>699</v>
      </c>
      <c r="L118" s="445" t="s">
        <v>702</v>
      </c>
      <c r="M118" s="1146">
        <f t="shared" si="3"/>
        <v>12.829999999999998</v>
      </c>
      <c r="N118" s="626">
        <v>2.6</v>
      </c>
      <c r="O118" s="626">
        <v>7.5</v>
      </c>
      <c r="P118" s="626">
        <v>2.6</v>
      </c>
      <c r="Q118" s="626">
        <v>0.1</v>
      </c>
      <c r="R118" s="626"/>
      <c r="S118" s="626"/>
      <c r="T118" s="626"/>
      <c r="U118" s="104">
        <v>0.03</v>
      </c>
      <c r="V118" s="105"/>
    </row>
    <row r="119" spans="1:22" ht="15.75">
      <c r="A119" s="104" t="s">
        <v>704</v>
      </c>
      <c r="B119" s="105">
        <v>6</v>
      </c>
      <c r="C119" s="105">
        <v>57</v>
      </c>
      <c r="D119" s="105">
        <v>1</v>
      </c>
      <c r="E119" s="630">
        <v>1.6</v>
      </c>
      <c r="F119" s="105" t="s">
        <v>341</v>
      </c>
      <c r="G119" s="105" t="s">
        <v>1616</v>
      </c>
      <c r="H119" s="104" t="s">
        <v>1699</v>
      </c>
      <c r="I119" s="105" t="s">
        <v>489</v>
      </c>
      <c r="J119" s="105" t="s">
        <v>490</v>
      </c>
      <c r="K119" s="445" t="s">
        <v>699</v>
      </c>
      <c r="L119" s="445" t="s">
        <v>702</v>
      </c>
      <c r="M119" s="1146">
        <f t="shared" si="3"/>
        <v>13.629999999999999</v>
      </c>
      <c r="N119" s="626">
        <v>2.7</v>
      </c>
      <c r="O119" s="626">
        <v>8.1</v>
      </c>
      <c r="P119" s="626">
        <v>2.7</v>
      </c>
      <c r="Q119" s="626">
        <v>0.1</v>
      </c>
      <c r="R119" s="626"/>
      <c r="S119" s="626"/>
      <c r="T119" s="626"/>
      <c r="U119" s="104">
        <v>0.03</v>
      </c>
      <c r="V119" s="105"/>
    </row>
    <row r="120" spans="1:22" ht="15.75">
      <c r="A120" s="104" t="s">
        <v>701</v>
      </c>
      <c r="B120" s="105">
        <v>7</v>
      </c>
      <c r="C120" s="105">
        <v>29</v>
      </c>
      <c r="D120" s="105">
        <v>5</v>
      </c>
      <c r="E120" s="630">
        <v>2.9</v>
      </c>
      <c r="F120" s="105" t="s">
        <v>341</v>
      </c>
      <c r="G120" s="105" t="s">
        <v>1628</v>
      </c>
      <c r="H120" s="104" t="s">
        <v>1699</v>
      </c>
      <c r="I120" s="105" t="s">
        <v>489</v>
      </c>
      <c r="J120" s="105" t="s">
        <v>490</v>
      </c>
      <c r="K120" s="445" t="s">
        <v>699</v>
      </c>
      <c r="L120" s="445" t="s">
        <v>700</v>
      </c>
      <c r="M120" s="1146">
        <f t="shared" si="3"/>
        <v>24.459999999999997</v>
      </c>
      <c r="N120" s="626"/>
      <c r="O120" s="626">
        <v>19.4</v>
      </c>
      <c r="P120" s="626"/>
      <c r="Q120" s="626"/>
      <c r="R120" s="626"/>
      <c r="S120" s="626">
        <v>5</v>
      </c>
      <c r="T120" s="626"/>
      <c r="U120" s="104">
        <v>0.06</v>
      </c>
      <c r="V120" s="105"/>
    </row>
    <row r="121" spans="1:22" ht="15.75">
      <c r="A121" s="104" t="s">
        <v>698</v>
      </c>
      <c r="B121" s="105">
        <v>8</v>
      </c>
      <c r="C121" s="105">
        <v>24</v>
      </c>
      <c r="D121" s="105">
        <v>8</v>
      </c>
      <c r="E121" s="630">
        <v>1</v>
      </c>
      <c r="F121" s="105" t="s">
        <v>341</v>
      </c>
      <c r="G121" s="105" t="s">
        <v>1628</v>
      </c>
      <c r="H121" s="104" t="s">
        <v>1699</v>
      </c>
      <c r="I121" s="105" t="s">
        <v>489</v>
      </c>
      <c r="J121" s="105" t="s">
        <v>490</v>
      </c>
      <c r="K121" s="445" t="s">
        <v>699</v>
      </c>
      <c r="L121" s="445" t="s">
        <v>700</v>
      </c>
      <c r="M121" s="1146">
        <f t="shared" si="3"/>
        <v>8.42</v>
      </c>
      <c r="N121" s="626"/>
      <c r="O121" s="626">
        <v>6.7</v>
      </c>
      <c r="P121" s="626"/>
      <c r="Q121" s="626"/>
      <c r="R121" s="626"/>
      <c r="S121" s="626">
        <v>1.7</v>
      </c>
      <c r="T121" s="626"/>
      <c r="U121" s="104">
        <v>0.02</v>
      </c>
      <c r="V121" s="105"/>
    </row>
    <row r="122" spans="1:22" ht="15.75">
      <c r="A122" s="104" t="s">
        <v>698</v>
      </c>
      <c r="B122" s="105">
        <v>9</v>
      </c>
      <c r="C122" s="105">
        <v>22</v>
      </c>
      <c r="D122" s="105">
        <v>3</v>
      </c>
      <c r="E122" s="630">
        <v>2.7</v>
      </c>
      <c r="F122" s="105" t="s">
        <v>341</v>
      </c>
      <c r="G122" s="105" t="s">
        <v>1628</v>
      </c>
      <c r="H122" s="104" t="s">
        <v>1699</v>
      </c>
      <c r="I122" s="105" t="s">
        <v>489</v>
      </c>
      <c r="J122" s="105" t="s">
        <v>490</v>
      </c>
      <c r="K122" s="445" t="s">
        <v>699</v>
      </c>
      <c r="L122" s="445" t="s">
        <v>700</v>
      </c>
      <c r="M122" s="1146">
        <f t="shared" si="3"/>
        <v>22.56</v>
      </c>
      <c r="N122" s="626"/>
      <c r="O122" s="626">
        <v>18</v>
      </c>
      <c r="P122" s="626"/>
      <c r="Q122" s="626"/>
      <c r="R122" s="626"/>
      <c r="S122" s="626">
        <v>4.5</v>
      </c>
      <c r="T122" s="626"/>
      <c r="U122" s="104">
        <v>0.06</v>
      </c>
      <c r="V122" s="105"/>
    </row>
    <row r="123" spans="1:22" ht="15.75">
      <c r="A123" s="104" t="s">
        <v>698</v>
      </c>
      <c r="B123" s="105">
        <v>10</v>
      </c>
      <c r="C123" s="105">
        <v>22</v>
      </c>
      <c r="D123" s="105">
        <v>2</v>
      </c>
      <c r="E123" s="630">
        <v>1.9</v>
      </c>
      <c r="F123" s="105" t="s">
        <v>341</v>
      </c>
      <c r="G123" s="105" t="s">
        <v>1628</v>
      </c>
      <c r="H123" s="104" t="s">
        <v>1699</v>
      </c>
      <c r="I123" s="105" t="s">
        <v>489</v>
      </c>
      <c r="J123" s="105" t="s">
        <v>490</v>
      </c>
      <c r="K123" s="445" t="s">
        <v>699</v>
      </c>
      <c r="L123" s="445" t="s">
        <v>700</v>
      </c>
      <c r="M123" s="1146">
        <f t="shared" si="3"/>
        <v>15.94</v>
      </c>
      <c r="N123" s="626"/>
      <c r="O123" s="626">
        <v>12.8</v>
      </c>
      <c r="P123" s="626"/>
      <c r="Q123" s="626"/>
      <c r="R123" s="626"/>
      <c r="S123" s="626">
        <v>3.1</v>
      </c>
      <c r="T123" s="626"/>
      <c r="U123" s="104">
        <v>0.04</v>
      </c>
      <c r="V123" s="105"/>
    </row>
    <row r="124" spans="1:22" ht="15.75">
      <c r="A124" s="104" t="s">
        <v>704</v>
      </c>
      <c r="B124" s="105">
        <v>11</v>
      </c>
      <c r="C124" s="105">
        <v>65</v>
      </c>
      <c r="D124" s="105">
        <v>29</v>
      </c>
      <c r="E124" s="630">
        <v>1.7</v>
      </c>
      <c r="F124" s="105" t="s">
        <v>341</v>
      </c>
      <c r="G124" s="105" t="s">
        <v>1616</v>
      </c>
      <c r="H124" s="104" t="s">
        <v>1699</v>
      </c>
      <c r="I124" s="105" t="s">
        <v>489</v>
      </c>
      <c r="J124" s="105" t="s">
        <v>490</v>
      </c>
      <c r="K124" s="445" t="s">
        <v>699</v>
      </c>
      <c r="L124" s="445" t="s">
        <v>702</v>
      </c>
      <c r="M124" s="1146">
        <f t="shared" si="3"/>
        <v>14.03</v>
      </c>
      <c r="N124" s="626">
        <v>2.9</v>
      </c>
      <c r="O124" s="626">
        <v>8.1</v>
      </c>
      <c r="P124" s="626">
        <v>2.9</v>
      </c>
      <c r="Q124" s="626">
        <v>0.1</v>
      </c>
      <c r="R124" s="626"/>
      <c r="S124" s="626"/>
      <c r="T124" s="626"/>
      <c r="U124" s="104">
        <v>0.03</v>
      </c>
      <c r="V124" s="105"/>
    </row>
    <row r="125" spans="1:22" ht="15.75">
      <c r="A125" s="104" t="s">
        <v>704</v>
      </c>
      <c r="B125" s="105">
        <v>12</v>
      </c>
      <c r="C125" s="105">
        <v>32</v>
      </c>
      <c r="D125" s="105">
        <v>14</v>
      </c>
      <c r="E125" s="630">
        <v>2.1</v>
      </c>
      <c r="F125" s="105" t="s">
        <v>344</v>
      </c>
      <c r="G125" s="105" t="s">
        <v>1657</v>
      </c>
      <c r="H125" s="104" t="s">
        <v>1699</v>
      </c>
      <c r="I125" s="105" t="s">
        <v>489</v>
      </c>
      <c r="J125" s="105" t="s">
        <v>490</v>
      </c>
      <c r="K125" s="445" t="s">
        <v>699</v>
      </c>
      <c r="L125" s="445" t="s">
        <v>963</v>
      </c>
      <c r="M125" s="1146">
        <f t="shared" si="3"/>
        <v>17.84</v>
      </c>
      <c r="N125" s="626">
        <v>14</v>
      </c>
      <c r="O125" s="626"/>
      <c r="P125" s="626">
        <v>3.5</v>
      </c>
      <c r="Q125" s="626">
        <v>0.3</v>
      </c>
      <c r="R125" s="626"/>
      <c r="S125" s="626"/>
      <c r="T125" s="626"/>
      <c r="U125" s="104">
        <v>0.04</v>
      </c>
      <c r="V125" s="105"/>
    </row>
    <row r="126" spans="1:22" ht="15.75">
      <c r="A126" s="104" t="s">
        <v>704</v>
      </c>
      <c r="B126" s="105">
        <v>13</v>
      </c>
      <c r="C126" s="105">
        <v>32</v>
      </c>
      <c r="D126" s="105">
        <v>27</v>
      </c>
      <c r="E126" s="630">
        <v>1.6</v>
      </c>
      <c r="F126" s="105" t="s">
        <v>344</v>
      </c>
      <c r="G126" s="105" t="s">
        <v>1657</v>
      </c>
      <c r="H126" s="104" t="s">
        <v>1699</v>
      </c>
      <c r="I126" s="105" t="s">
        <v>489</v>
      </c>
      <c r="J126" s="105" t="s">
        <v>490</v>
      </c>
      <c r="K126" s="445" t="s">
        <v>699</v>
      </c>
      <c r="L126" s="445" t="s">
        <v>963</v>
      </c>
      <c r="M126" s="1146">
        <f t="shared" si="3"/>
        <v>13.43</v>
      </c>
      <c r="N126" s="626">
        <v>10.8</v>
      </c>
      <c r="O126" s="626"/>
      <c r="P126" s="626">
        <v>2.6</v>
      </c>
      <c r="Q126" s="626"/>
      <c r="R126" s="626"/>
      <c r="S126" s="626"/>
      <c r="T126" s="626"/>
      <c r="U126" s="104">
        <v>0.03</v>
      </c>
      <c r="V126" s="105"/>
    </row>
    <row r="127" spans="1:22" ht="15.75">
      <c r="A127" s="104" t="s">
        <v>704</v>
      </c>
      <c r="B127" s="105">
        <v>14</v>
      </c>
      <c r="C127" s="105">
        <v>43</v>
      </c>
      <c r="D127" s="105">
        <v>17</v>
      </c>
      <c r="E127" s="630">
        <v>0.5</v>
      </c>
      <c r="F127" s="105" t="s">
        <v>341</v>
      </c>
      <c r="G127" s="105" t="s">
        <v>1616</v>
      </c>
      <c r="H127" s="104" t="s">
        <v>1699</v>
      </c>
      <c r="I127" s="105" t="s">
        <v>489</v>
      </c>
      <c r="J127" s="105" t="s">
        <v>490</v>
      </c>
      <c r="K127" s="445" t="s">
        <v>699</v>
      </c>
      <c r="L127" s="445" t="s">
        <v>702</v>
      </c>
      <c r="M127" s="1146">
        <f t="shared" si="3"/>
        <v>4.21</v>
      </c>
      <c r="N127" s="626">
        <v>0.8</v>
      </c>
      <c r="O127" s="626">
        <v>2.6</v>
      </c>
      <c r="P127" s="626">
        <v>0.8</v>
      </c>
      <c r="Q127" s="626"/>
      <c r="R127" s="626"/>
      <c r="S127" s="626"/>
      <c r="T127" s="626"/>
      <c r="U127" s="104">
        <v>0.01</v>
      </c>
      <c r="V127" s="105"/>
    </row>
    <row r="128" spans="1:22" ht="15.75">
      <c r="A128" s="104" t="s">
        <v>701</v>
      </c>
      <c r="B128" s="105">
        <v>15</v>
      </c>
      <c r="C128" s="105">
        <v>28</v>
      </c>
      <c r="D128" s="105">
        <v>1</v>
      </c>
      <c r="E128" s="630">
        <v>0.4</v>
      </c>
      <c r="F128" s="105" t="s">
        <v>341</v>
      </c>
      <c r="G128" s="105" t="s">
        <v>1616</v>
      </c>
      <c r="H128" s="104" t="s">
        <v>1699</v>
      </c>
      <c r="I128" s="105" t="s">
        <v>489</v>
      </c>
      <c r="J128" s="105" t="s">
        <v>490</v>
      </c>
      <c r="K128" s="445" t="s">
        <v>699</v>
      </c>
      <c r="L128" s="445" t="s">
        <v>702</v>
      </c>
      <c r="M128" s="1146">
        <f t="shared" si="3"/>
        <v>3.4099999999999993</v>
      </c>
      <c r="N128" s="626">
        <v>0.3</v>
      </c>
      <c r="O128" s="626">
        <v>2.8</v>
      </c>
      <c r="P128" s="626">
        <v>0.3</v>
      </c>
      <c r="Q128" s="626"/>
      <c r="R128" s="626"/>
      <c r="S128" s="626"/>
      <c r="T128" s="626"/>
      <c r="U128" s="104">
        <v>0.01</v>
      </c>
      <c r="V128" s="105"/>
    </row>
    <row r="129" spans="1:22" ht="15.75">
      <c r="A129" s="104" t="s">
        <v>704</v>
      </c>
      <c r="B129" s="105">
        <v>16</v>
      </c>
      <c r="C129" s="105">
        <v>53</v>
      </c>
      <c r="D129" s="105">
        <v>22</v>
      </c>
      <c r="E129" s="630">
        <v>1</v>
      </c>
      <c r="F129" s="105" t="s">
        <v>341</v>
      </c>
      <c r="G129" s="105" t="s">
        <v>1624</v>
      </c>
      <c r="H129" s="104" t="s">
        <v>1699</v>
      </c>
      <c r="I129" s="105" t="s">
        <v>489</v>
      </c>
      <c r="J129" s="105" t="s">
        <v>490</v>
      </c>
      <c r="K129" s="445" t="s">
        <v>699</v>
      </c>
      <c r="L129" s="445" t="s">
        <v>700</v>
      </c>
      <c r="M129" s="1146">
        <f t="shared" si="3"/>
        <v>8.42</v>
      </c>
      <c r="N129" s="626"/>
      <c r="O129" s="626">
        <v>6.7</v>
      </c>
      <c r="P129" s="626"/>
      <c r="Q129" s="626"/>
      <c r="R129" s="626"/>
      <c r="S129" s="626">
        <v>1.7</v>
      </c>
      <c r="T129" s="626"/>
      <c r="U129" s="104">
        <v>0.02</v>
      </c>
      <c r="V129" s="105"/>
    </row>
    <row r="130" spans="1:22" ht="15.75">
      <c r="A130" s="104" t="s">
        <v>704</v>
      </c>
      <c r="B130" s="105">
        <v>17</v>
      </c>
      <c r="C130" s="105">
        <v>53</v>
      </c>
      <c r="D130" s="105">
        <v>24</v>
      </c>
      <c r="E130" s="630">
        <v>0.3</v>
      </c>
      <c r="F130" s="105" t="s">
        <v>341</v>
      </c>
      <c r="G130" s="105" t="s">
        <v>1624</v>
      </c>
      <c r="H130" s="104" t="s">
        <v>1699</v>
      </c>
      <c r="I130" s="105" t="s">
        <v>489</v>
      </c>
      <c r="J130" s="105" t="s">
        <v>490</v>
      </c>
      <c r="K130" s="445" t="s">
        <v>699</v>
      </c>
      <c r="L130" s="445" t="s">
        <v>700</v>
      </c>
      <c r="M130" s="1146">
        <f t="shared" si="3"/>
        <v>2.51</v>
      </c>
      <c r="N130" s="626"/>
      <c r="O130" s="626">
        <v>2</v>
      </c>
      <c r="P130" s="626"/>
      <c r="Q130" s="626"/>
      <c r="R130" s="626"/>
      <c r="S130" s="626">
        <v>0.5</v>
      </c>
      <c r="T130" s="626"/>
      <c r="U130" s="104">
        <v>0.01</v>
      </c>
      <c r="V130" s="105"/>
    </row>
    <row r="131" spans="1:22" ht="15.75">
      <c r="A131" s="104" t="s">
        <v>701</v>
      </c>
      <c r="B131" s="105">
        <v>18</v>
      </c>
      <c r="C131" s="105">
        <v>29</v>
      </c>
      <c r="D131" s="105">
        <v>26</v>
      </c>
      <c r="E131" s="630">
        <v>1</v>
      </c>
      <c r="F131" s="105" t="s">
        <v>341</v>
      </c>
      <c r="G131" s="105" t="s">
        <v>1628</v>
      </c>
      <c r="H131" s="104" t="s">
        <v>1699</v>
      </c>
      <c r="I131" s="105" t="s">
        <v>489</v>
      </c>
      <c r="J131" s="105" t="s">
        <v>490</v>
      </c>
      <c r="K131" s="445" t="s">
        <v>699</v>
      </c>
      <c r="L131" s="445" t="s">
        <v>700</v>
      </c>
      <c r="M131" s="1146">
        <f t="shared" si="3"/>
        <v>8.719999999999999</v>
      </c>
      <c r="N131" s="626"/>
      <c r="O131" s="626">
        <v>6.7</v>
      </c>
      <c r="P131" s="626"/>
      <c r="Q131" s="626">
        <v>0.3</v>
      </c>
      <c r="R131" s="626"/>
      <c r="S131" s="626">
        <v>1.7</v>
      </c>
      <c r="T131" s="626"/>
      <c r="U131" s="104">
        <v>0.02</v>
      </c>
      <c r="V131" s="105"/>
    </row>
    <row r="132" spans="1:22" ht="15.75">
      <c r="A132" s="104" t="s">
        <v>701</v>
      </c>
      <c r="B132" s="105">
        <v>19</v>
      </c>
      <c r="C132" s="105">
        <v>7</v>
      </c>
      <c r="D132" s="105">
        <v>1</v>
      </c>
      <c r="E132" s="630">
        <v>1</v>
      </c>
      <c r="F132" s="105" t="s">
        <v>341</v>
      </c>
      <c r="G132" s="105" t="s">
        <v>1628</v>
      </c>
      <c r="H132" s="104" t="s">
        <v>1699</v>
      </c>
      <c r="I132" s="105" t="s">
        <v>489</v>
      </c>
      <c r="J132" s="105" t="s">
        <v>490</v>
      </c>
      <c r="K132" s="445" t="s">
        <v>699</v>
      </c>
      <c r="L132" s="445" t="s">
        <v>700</v>
      </c>
      <c r="M132" s="1146">
        <f t="shared" si="3"/>
        <v>8.719999999999999</v>
      </c>
      <c r="N132" s="626"/>
      <c r="O132" s="626">
        <v>6.7</v>
      </c>
      <c r="P132" s="626"/>
      <c r="Q132" s="626">
        <v>0.3</v>
      </c>
      <c r="R132" s="626"/>
      <c r="S132" s="626">
        <v>1.7</v>
      </c>
      <c r="T132" s="626"/>
      <c r="U132" s="104">
        <v>0.02</v>
      </c>
      <c r="V132" s="105"/>
    </row>
    <row r="133" spans="1:22" ht="15.75">
      <c r="A133" s="104" t="s">
        <v>704</v>
      </c>
      <c r="B133" s="105">
        <v>20</v>
      </c>
      <c r="C133" s="105">
        <v>42</v>
      </c>
      <c r="D133" s="105">
        <v>4.1</v>
      </c>
      <c r="E133" s="630">
        <v>1</v>
      </c>
      <c r="F133" s="105" t="s">
        <v>341</v>
      </c>
      <c r="G133" s="105" t="s">
        <v>1624</v>
      </c>
      <c r="H133" s="104" t="s">
        <v>1699</v>
      </c>
      <c r="I133" s="105" t="s">
        <v>489</v>
      </c>
      <c r="J133" s="105" t="s">
        <v>490</v>
      </c>
      <c r="K133" s="445" t="s">
        <v>624</v>
      </c>
      <c r="L133" s="445" t="s">
        <v>700</v>
      </c>
      <c r="M133" s="1146">
        <v>8.4</v>
      </c>
      <c r="N133" s="626"/>
      <c r="O133" s="626">
        <v>6.7</v>
      </c>
      <c r="P133" s="626"/>
      <c r="Q133" s="626"/>
      <c r="R133" s="626"/>
      <c r="S133" s="626">
        <v>1.7</v>
      </c>
      <c r="T133" s="626"/>
      <c r="U133" s="104"/>
      <c r="V133" s="105"/>
    </row>
    <row r="134" spans="1:22" ht="15.75">
      <c r="A134" s="104" t="s">
        <v>704</v>
      </c>
      <c r="B134" s="105">
        <v>21</v>
      </c>
      <c r="C134" s="105">
        <v>42</v>
      </c>
      <c r="D134" s="105">
        <v>4.2</v>
      </c>
      <c r="E134" s="630">
        <v>1</v>
      </c>
      <c r="F134" s="105" t="s">
        <v>341</v>
      </c>
      <c r="G134" s="105" t="s">
        <v>1624</v>
      </c>
      <c r="H134" s="104" t="s">
        <v>1699</v>
      </c>
      <c r="I134" s="105" t="s">
        <v>489</v>
      </c>
      <c r="J134" s="105" t="s">
        <v>490</v>
      </c>
      <c r="K134" s="445" t="s">
        <v>625</v>
      </c>
      <c r="L134" s="445" t="s">
        <v>700</v>
      </c>
      <c r="M134" s="1146">
        <v>8.4</v>
      </c>
      <c r="N134" s="626"/>
      <c r="O134" s="626">
        <v>6.7</v>
      </c>
      <c r="P134" s="626"/>
      <c r="Q134" s="626"/>
      <c r="R134" s="626"/>
      <c r="S134" s="626">
        <v>1.7</v>
      </c>
      <c r="T134" s="626"/>
      <c r="U134" s="104"/>
      <c r="V134" s="105"/>
    </row>
    <row r="135" spans="1:22" ht="15.75">
      <c r="A135" s="104" t="s">
        <v>704</v>
      </c>
      <c r="B135" s="105">
        <v>22</v>
      </c>
      <c r="C135" s="105">
        <v>42</v>
      </c>
      <c r="D135" s="105">
        <v>4.4</v>
      </c>
      <c r="E135" s="630">
        <v>1</v>
      </c>
      <c r="F135" s="105" t="s">
        <v>341</v>
      </c>
      <c r="G135" s="105" t="s">
        <v>1624</v>
      </c>
      <c r="H135" s="104" t="s">
        <v>1699</v>
      </c>
      <c r="I135" s="105" t="s">
        <v>489</v>
      </c>
      <c r="J135" s="105" t="s">
        <v>490</v>
      </c>
      <c r="K135" s="445" t="s">
        <v>626</v>
      </c>
      <c r="L135" s="445" t="s">
        <v>700</v>
      </c>
      <c r="M135" s="1146">
        <v>8.4</v>
      </c>
      <c r="N135" s="626"/>
      <c r="O135" s="626">
        <v>6.7</v>
      </c>
      <c r="P135" s="626"/>
      <c r="Q135" s="626"/>
      <c r="R135" s="626"/>
      <c r="S135" s="626">
        <v>1.7</v>
      </c>
      <c r="T135" s="626"/>
      <c r="U135" s="104"/>
      <c r="V135" s="105"/>
    </row>
    <row r="136" spans="1:22" ht="15.75">
      <c r="A136" s="104" t="s">
        <v>704</v>
      </c>
      <c r="B136" s="105">
        <v>23</v>
      </c>
      <c r="C136" s="105">
        <v>42</v>
      </c>
      <c r="D136" s="105">
        <v>4.3</v>
      </c>
      <c r="E136" s="630">
        <v>0.9</v>
      </c>
      <c r="F136" s="105" t="s">
        <v>341</v>
      </c>
      <c r="G136" s="105" t="s">
        <v>1624</v>
      </c>
      <c r="H136" s="104" t="s">
        <v>1699</v>
      </c>
      <c r="I136" s="105" t="s">
        <v>489</v>
      </c>
      <c r="J136" s="105" t="s">
        <v>490</v>
      </c>
      <c r="K136" s="445" t="s">
        <v>627</v>
      </c>
      <c r="L136" s="445" t="s">
        <v>700</v>
      </c>
      <c r="M136" s="1146">
        <v>7.5</v>
      </c>
      <c r="N136" s="626"/>
      <c r="O136" s="626">
        <v>6</v>
      </c>
      <c r="P136" s="626"/>
      <c r="Q136" s="626"/>
      <c r="R136" s="626"/>
      <c r="S136" s="626">
        <v>1.5</v>
      </c>
      <c r="T136" s="626"/>
      <c r="U136" s="104"/>
      <c r="V136" s="105"/>
    </row>
    <row r="137" spans="1:22" ht="15.75">
      <c r="A137" s="104" t="s">
        <v>704</v>
      </c>
      <c r="B137" s="105">
        <v>24</v>
      </c>
      <c r="C137" s="105">
        <v>33</v>
      </c>
      <c r="D137" s="105">
        <v>4</v>
      </c>
      <c r="E137" s="630">
        <v>0.6</v>
      </c>
      <c r="F137" s="105" t="s">
        <v>341</v>
      </c>
      <c r="G137" s="105" t="s">
        <v>1628</v>
      </c>
      <c r="H137" s="104" t="s">
        <v>1699</v>
      </c>
      <c r="I137" s="105" t="s">
        <v>489</v>
      </c>
      <c r="J137" s="105" t="s">
        <v>490</v>
      </c>
      <c r="K137" s="445" t="s">
        <v>628</v>
      </c>
      <c r="L137" s="445" t="s">
        <v>700</v>
      </c>
      <c r="M137" s="1146">
        <v>5</v>
      </c>
      <c r="N137" s="626"/>
      <c r="O137" s="626">
        <v>4</v>
      </c>
      <c r="P137" s="626"/>
      <c r="Q137" s="626"/>
      <c r="R137" s="626"/>
      <c r="S137" s="626">
        <v>1</v>
      </c>
      <c r="T137" s="626"/>
      <c r="U137" s="104"/>
      <c r="V137" s="105"/>
    </row>
    <row r="138" spans="1:22" ht="15.75">
      <c r="A138" s="104" t="s">
        <v>704</v>
      </c>
      <c r="B138" s="105">
        <v>25</v>
      </c>
      <c r="C138" s="105">
        <v>40</v>
      </c>
      <c r="D138" s="105">
        <v>20</v>
      </c>
      <c r="E138" s="630">
        <v>0.6</v>
      </c>
      <c r="F138" s="105" t="s">
        <v>341</v>
      </c>
      <c r="G138" s="105" t="s">
        <v>1628</v>
      </c>
      <c r="H138" s="104" t="s">
        <v>1699</v>
      </c>
      <c r="I138" s="105" t="s">
        <v>489</v>
      </c>
      <c r="J138" s="105" t="s">
        <v>490</v>
      </c>
      <c r="K138" s="445" t="s">
        <v>629</v>
      </c>
      <c r="L138" s="445" t="s">
        <v>700</v>
      </c>
      <c r="M138" s="1146">
        <v>8.4</v>
      </c>
      <c r="N138" s="626"/>
      <c r="O138" s="626">
        <v>6.7</v>
      </c>
      <c r="P138" s="626"/>
      <c r="Q138" s="626"/>
      <c r="R138" s="626"/>
      <c r="S138" s="626">
        <v>1.7</v>
      </c>
      <c r="T138" s="626"/>
      <c r="U138" s="104"/>
      <c r="V138" s="105"/>
    </row>
    <row r="139" spans="1:22" ht="15.75">
      <c r="A139" s="104" t="s">
        <v>704</v>
      </c>
      <c r="B139" s="105">
        <v>26</v>
      </c>
      <c r="C139" s="105">
        <v>40</v>
      </c>
      <c r="D139" s="105">
        <v>20.1</v>
      </c>
      <c r="E139" s="630">
        <v>1</v>
      </c>
      <c r="F139" s="105" t="s">
        <v>341</v>
      </c>
      <c r="G139" s="105" t="s">
        <v>1628</v>
      </c>
      <c r="H139" s="104" t="s">
        <v>1699</v>
      </c>
      <c r="I139" s="105" t="s">
        <v>489</v>
      </c>
      <c r="J139" s="105" t="s">
        <v>490</v>
      </c>
      <c r="K139" s="445" t="s">
        <v>630</v>
      </c>
      <c r="L139" s="445" t="s">
        <v>700</v>
      </c>
      <c r="M139" s="1146">
        <v>8.4</v>
      </c>
      <c r="N139" s="626"/>
      <c r="O139" s="626">
        <v>6.7</v>
      </c>
      <c r="P139" s="626"/>
      <c r="Q139" s="626"/>
      <c r="R139" s="626"/>
      <c r="S139" s="626">
        <v>1.7</v>
      </c>
      <c r="T139" s="626"/>
      <c r="U139" s="104"/>
      <c r="V139" s="105"/>
    </row>
    <row r="140" spans="1:22" ht="15.75">
      <c r="A140" s="104" t="s">
        <v>704</v>
      </c>
      <c r="B140" s="105">
        <v>27</v>
      </c>
      <c r="C140" s="105">
        <v>55</v>
      </c>
      <c r="D140" s="105">
        <v>16</v>
      </c>
      <c r="E140" s="630">
        <v>0.5</v>
      </c>
      <c r="F140" s="105" t="s">
        <v>341</v>
      </c>
      <c r="G140" s="105" t="s">
        <v>1628</v>
      </c>
      <c r="H140" s="104" t="s">
        <v>1699</v>
      </c>
      <c r="I140" s="105" t="s">
        <v>489</v>
      </c>
      <c r="J140" s="105" t="s">
        <v>490</v>
      </c>
      <c r="K140" s="445" t="s">
        <v>631</v>
      </c>
      <c r="L140" s="445" t="s">
        <v>700</v>
      </c>
      <c r="M140" s="1146">
        <v>4</v>
      </c>
      <c r="N140" s="626"/>
      <c r="O140" s="626">
        <v>3.4</v>
      </c>
      <c r="P140" s="626"/>
      <c r="Q140" s="626"/>
      <c r="R140" s="626"/>
      <c r="S140" s="626">
        <v>0.6</v>
      </c>
      <c r="T140" s="626"/>
      <c r="U140" s="104"/>
      <c r="V140" s="105"/>
    </row>
    <row r="141" spans="1:22" ht="15.75">
      <c r="A141" s="104" t="s">
        <v>704</v>
      </c>
      <c r="B141" s="105">
        <v>28</v>
      </c>
      <c r="C141" s="105">
        <v>27</v>
      </c>
      <c r="D141" s="105">
        <v>1</v>
      </c>
      <c r="E141" s="630">
        <v>0.4</v>
      </c>
      <c r="F141" s="105" t="s">
        <v>341</v>
      </c>
      <c r="G141" s="105" t="s">
        <v>1628</v>
      </c>
      <c r="H141" s="104" t="s">
        <v>1699</v>
      </c>
      <c r="I141" s="105" t="s">
        <v>489</v>
      </c>
      <c r="J141" s="105" t="s">
        <v>490</v>
      </c>
      <c r="K141" s="445" t="s">
        <v>632</v>
      </c>
      <c r="L141" s="445" t="s">
        <v>700</v>
      </c>
      <c r="M141" s="1146">
        <v>3.3</v>
      </c>
      <c r="N141" s="626"/>
      <c r="O141" s="626">
        <v>2.7</v>
      </c>
      <c r="P141" s="626"/>
      <c r="Q141" s="626"/>
      <c r="R141" s="626"/>
      <c r="S141" s="626">
        <v>0.6</v>
      </c>
      <c r="T141" s="626"/>
      <c r="U141" s="104"/>
      <c r="V141" s="105"/>
    </row>
    <row r="142" spans="1:22" ht="15.75">
      <c r="A142" s="659" t="s">
        <v>1143</v>
      </c>
      <c r="B142" s="105"/>
      <c r="C142" s="659"/>
      <c r="D142" s="659"/>
      <c r="E142" s="1173">
        <f>E141+E140+E139+E138+E137+E136+E135+E134+E133+E132+E131+E130+E129+E128+E127+E126+E125+E124+E123+E122+E121+E120+E119+E118+E117+E116+E115+E114</f>
        <v>37.5</v>
      </c>
      <c r="F142" s="659"/>
      <c r="G142" s="659"/>
      <c r="H142" s="659"/>
      <c r="I142" s="659"/>
      <c r="J142" s="659"/>
      <c r="K142" s="659"/>
      <c r="L142" s="659"/>
      <c r="M142" s="665">
        <f>N142+O142+P142+Q142+R142+S142+T142+U142</f>
        <v>320.02</v>
      </c>
      <c r="N142" s="665">
        <f>N128+N127+N126+N125+N124+N119+N118+N117+N116</f>
        <v>41.699999999999996</v>
      </c>
      <c r="O142" s="665">
        <f>O141+O140+O139+O138+O137+O136+O135+O134+O133+O132+O131+O130+O129+O128+O127+O124+O123+O122+O121+O120+O119+O118+O117+O116+O115+O114</f>
        <v>212.5</v>
      </c>
      <c r="P142" s="665">
        <f>P128+P127+P126+P125+P124+P119+P118+P117+P116</f>
        <v>23</v>
      </c>
      <c r="Q142" s="665">
        <f>Q132+Q131+Q125+Q124+Q119+Q118+Q117+Q116+Q115+Q114</f>
        <v>1.8</v>
      </c>
      <c r="R142" s="665">
        <f>SUM(R114:R132)</f>
        <v>0</v>
      </c>
      <c r="S142" s="665">
        <f>S141+S140+S139+S138+S137+S136+S135+S134+S133+S132+S131+S130+S129+S123+S122+S121+S120+S115+S114</f>
        <v>40.39999999999999</v>
      </c>
      <c r="T142" s="665">
        <f>SUM(T114:T132)</f>
        <v>0</v>
      </c>
      <c r="U142" s="665">
        <f>U132+U131+U130+U129+U128+U127+U126+U125+U124+U123+U122+U121+U120+U119+U118+U117+U116+U115+U114</f>
        <v>0.6200000000000001</v>
      </c>
      <c r="V142" s="104"/>
    </row>
    <row r="143" spans="1:22" ht="15.75">
      <c r="A143" s="624" t="s">
        <v>705</v>
      </c>
      <c r="B143" s="1642"/>
      <c r="C143" s="624"/>
      <c r="D143" s="624"/>
      <c r="E143" s="624"/>
      <c r="F143" s="624"/>
      <c r="G143" s="624"/>
      <c r="H143" s="624"/>
      <c r="I143" s="624"/>
      <c r="J143" s="624"/>
      <c r="K143" s="624"/>
      <c r="L143" s="624"/>
      <c r="M143" s="624"/>
      <c r="N143" s="624"/>
      <c r="O143" s="624"/>
      <c r="P143" s="624"/>
      <c r="Q143" s="624"/>
      <c r="R143" s="624"/>
      <c r="S143" s="624"/>
      <c r="T143" s="624"/>
      <c r="U143" s="624"/>
      <c r="V143" s="624"/>
    </row>
    <row r="144" spans="1:22" ht="15.75">
      <c r="A144" s="1160" t="s">
        <v>706</v>
      </c>
      <c r="B144" s="62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4" t="s">
        <v>1093</v>
      </c>
      <c r="O144" s="104" t="s">
        <v>1611</v>
      </c>
      <c r="P144" s="104" t="s">
        <v>1565</v>
      </c>
      <c r="Q144" s="104" t="s">
        <v>1563</v>
      </c>
      <c r="R144" s="104" t="s">
        <v>1613</v>
      </c>
      <c r="S144" s="104" t="s">
        <v>707</v>
      </c>
      <c r="T144" s="105" t="s">
        <v>390</v>
      </c>
      <c r="U144" s="104" t="s">
        <v>479</v>
      </c>
      <c r="V144" s="105" t="s">
        <v>1082</v>
      </c>
    </row>
    <row r="145" spans="1:22" ht="15.75">
      <c r="A145" s="104" t="s">
        <v>737</v>
      </c>
      <c r="B145" s="1626">
        <v>1</v>
      </c>
      <c r="C145" s="104">
        <v>8</v>
      </c>
      <c r="D145" s="104">
        <v>19</v>
      </c>
      <c r="E145" s="626">
        <v>1.4</v>
      </c>
      <c r="F145" s="105" t="s">
        <v>709</v>
      </c>
      <c r="G145" s="104" t="s">
        <v>1628</v>
      </c>
      <c r="H145" s="104" t="s">
        <v>1699</v>
      </c>
      <c r="I145" s="105" t="s">
        <v>26</v>
      </c>
      <c r="J145" s="105" t="s">
        <v>490</v>
      </c>
      <c r="K145" s="104" t="s">
        <v>1743</v>
      </c>
      <c r="L145" s="105" t="s">
        <v>507</v>
      </c>
      <c r="M145" s="1146">
        <f>SUM(N145:U145)</f>
        <v>9.4</v>
      </c>
      <c r="N145" s="1189"/>
      <c r="O145" s="1189">
        <v>7.5</v>
      </c>
      <c r="P145" s="626"/>
      <c r="Q145" s="626"/>
      <c r="R145" s="626"/>
      <c r="S145" s="626"/>
      <c r="T145" s="105">
        <v>1.9</v>
      </c>
      <c r="U145" s="105"/>
      <c r="V145" s="105"/>
    </row>
    <row r="146" spans="1:22" ht="15.75">
      <c r="A146" s="104" t="s">
        <v>737</v>
      </c>
      <c r="B146" s="104">
        <v>2</v>
      </c>
      <c r="C146" s="104">
        <v>8</v>
      </c>
      <c r="D146" s="104">
        <v>19</v>
      </c>
      <c r="E146" s="626">
        <v>1.7</v>
      </c>
      <c r="F146" s="105" t="s">
        <v>709</v>
      </c>
      <c r="G146" s="104" t="s">
        <v>1628</v>
      </c>
      <c r="H146" s="104" t="s">
        <v>1699</v>
      </c>
      <c r="I146" s="105" t="s">
        <v>26</v>
      </c>
      <c r="J146" s="105" t="s">
        <v>490</v>
      </c>
      <c r="K146" s="104" t="s">
        <v>1743</v>
      </c>
      <c r="L146" s="105" t="s">
        <v>507</v>
      </c>
      <c r="M146" s="1146">
        <f>SUM(N146:U146)</f>
        <v>11.399999999999999</v>
      </c>
      <c r="N146" s="1189"/>
      <c r="O146" s="1189">
        <v>9.1</v>
      </c>
      <c r="P146" s="626"/>
      <c r="Q146" s="626"/>
      <c r="R146" s="626"/>
      <c r="S146" s="626"/>
      <c r="T146" s="105">
        <v>2.3</v>
      </c>
      <c r="U146" s="105"/>
      <c r="V146" s="105"/>
    </row>
    <row r="147" spans="1:22" ht="15.75">
      <c r="A147" s="104" t="s">
        <v>737</v>
      </c>
      <c r="B147" s="104">
        <v>3</v>
      </c>
      <c r="C147" s="104">
        <v>22</v>
      </c>
      <c r="D147" s="104">
        <v>14</v>
      </c>
      <c r="E147" s="626">
        <v>2.8</v>
      </c>
      <c r="F147" s="105" t="s">
        <v>709</v>
      </c>
      <c r="G147" s="104" t="s">
        <v>1624</v>
      </c>
      <c r="H147" s="104" t="s">
        <v>1699</v>
      </c>
      <c r="I147" s="105" t="s">
        <v>26</v>
      </c>
      <c r="J147" s="105" t="s">
        <v>490</v>
      </c>
      <c r="K147" s="104" t="s">
        <v>1743</v>
      </c>
      <c r="L147" s="105" t="s">
        <v>507</v>
      </c>
      <c r="M147" s="1146">
        <f>SUM(N147:U147)</f>
        <v>18.7</v>
      </c>
      <c r="N147" s="1189"/>
      <c r="O147" s="1189">
        <v>15</v>
      </c>
      <c r="P147" s="626"/>
      <c r="Q147" s="626"/>
      <c r="R147" s="626"/>
      <c r="S147" s="626"/>
      <c r="T147" s="105">
        <v>3.7</v>
      </c>
      <c r="U147" s="105"/>
      <c r="V147" s="105"/>
    </row>
    <row r="148" spans="1:22" ht="15.75">
      <c r="A148" s="104" t="s">
        <v>708</v>
      </c>
      <c r="B148" s="104">
        <v>4</v>
      </c>
      <c r="C148" s="104">
        <v>64</v>
      </c>
      <c r="D148" s="104">
        <v>29</v>
      </c>
      <c r="E148" s="626">
        <v>1.4</v>
      </c>
      <c r="F148" s="105" t="s">
        <v>709</v>
      </c>
      <c r="G148" s="104" t="s">
        <v>1624</v>
      </c>
      <c r="H148" s="104" t="s">
        <v>1699</v>
      </c>
      <c r="I148" s="105" t="s">
        <v>26</v>
      </c>
      <c r="J148" s="105" t="s">
        <v>490</v>
      </c>
      <c r="K148" s="104" t="s">
        <v>1743</v>
      </c>
      <c r="L148" s="105" t="s">
        <v>507</v>
      </c>
      <c r="M148" s="1146">
        <f>SUM(N148:U148)</f>
        <v>9.4</v>
      </c>
      <c r="N148" s="1189"/>
      <c r="O148" s="1189">
        <v>7.5</v>
      </c>
      <c r="P148" s="626"/>
      <c r="Q148" s="626"/>
      <c r="R148" s="626"/>
      <c r="S148" s="626"/>
      <c r="T148" s="105">
        <v>1.9</v>
      </c>
      <c r="U148" s="105"/>
      <c r="V148" s="105"/>
    </row>
    <row r="149" spans="1:22" ht="15.75">
      <c r="A149" s="104" t="s">
        <v>708</v>
      </c>
      <c r="B149" s="104">
        <v>5</v>
      </c>
      <c r="C149" s="104">
        <v>67</v>
      </c>
      <c r="D149" s="104">
        <v>1</v>
      </c>
      <c r="E149" s="626">
        <v>1.9</v>
      </c>
      <c r="F149" s="105" t="s">
        <v>709</v>
      </c>
      <c r="G149" s="105" t="s">
        <v>1616</v>
      </c>
      <c r="H149" s="104" t="s">
        <v>1699</v>
      </c>
      <c r="I149" s="105" t="s">
        <v>26</v>
      </c>
      <c r="J149" s="105" t="s">
        <v>490</v>
      </c>
      <c r="K149" s="104" t="s">
        <v>1743</v>
      </c>
      <c r="L149" s="1190" t="s">
        <v>964</v>
      </c>
      <c r="M149" s="1146">
        <f aca="true" t="shared" si="4" ref="M149:M154">SUM(N149:U149)</f>
        <v>12.6</v>
      </c>
      <c r="N149" s="1189">
        <v>2.5</v>
      </c>
      <c r="O149" s="1189">
        <v>10.1</v>
      </c>
      <c r="P149" s="626"/>
      <c r="Q149" s="626"/>
      <c r="R149" s="626"/>
      <c r="S149" s="626"/>
      <c r="T149" s="105"/>
      <c r="U149" s="105"/>
      <c r="V149" s="105"/>
    </row>
    <row r="150" spans="1:22" ht="15.75">
      <c r="A150" s="104" t="s">
        <v>739</v>
      </c>
      <c r="B150" s="104">
        <v>6</v>
      </c>
      <c r="C150" s="104">
        <v>28</v>
      </c>
      <c r="D150" s="104">
        <v>6</v>
      </c>
      <c r="E150" s="626">
        <v>1.3</v>
      </c>
      <c r="F150" s="105" t="s">
        <v>709</v>
      </c>
      <c r="G150" s="105" t="s">
        <v>1616</v>
      </c>
      <c r="H150" s="104" t="s">
        <v>1699</v>
      </c>
      <c r="I150" s="105" t="s">
        <v>26</v>
      </c>
      <c r="J150" s="105" t="s">
        <v>490</v>
      </c>
      <c r="K150" s="104" t="s">
        <v>1743</v>
      </c>
      <c r="L150" s="1190" t="s">
        <v>964</v>
      </c>
      <c r="M150" s="1146">
        <f t="shared" si="4"/>
        <v>8.7</v>
      </c>
      <c r="N150" s="1189">
        <v>1.7</v>
      </c>
      <c r="O150" s="1189">
        <v>7</v>
      </c>
      <c r="P150" s="626"/>
      <c r="Q150" s="626"/>
      <c r="R150" s="626"/>
      <c r="S150" s="626"/>
      <c r="T150" s="105"/>
      <c r="U150" s="105"/>
      <c r="V150" s="105"/>
    </row>
    <row r="151" spans="1:22" ht="15.75">
      <c r="A151" s="104" t="s">
        <v>737</v>
      </c>
      <c r="B151" s="104">
        <v>7</v>
      </c>
      <c r="C151" s="104">
        <v>48</v>
      </c>
      <c r="D151" s="104">
        <v>3</v>
      </c>
      <c r="E151" s="626">
        <v>2.4</v>
      </c>
      <c r="F151" s="105" t="s">
        <v>344</v>
      </c>
      <c r="G151" s="105" t="s">
        <v>1616</v>
      </c>
      <c r="H151" s="104" t="s">
        <v>1699</v>
      </c>
      <c r="I151" s="105" t="s">
        <v>26</v>
      </c>
      <c r="J151" s="105" t="s">
        <v>490</v>
      </c>
      <c r="K151" s="104" t="s">
        <v>1743</v>
      </c>
      <c r="L151" s="445" t="s">
        <v>963</v>
      </c>
      <c r="M151" s="1146">
        <f t="shared" si="4"/>
        <v>16</v>
      </c>
      <c r="N151" s="1189">
        <v>12.8</v>
      </c>
      <c r="O151" s="1189"/>
      <c r="P151" s="626">
        <v>3.2</v>
      </c>
      <c r="Q151" s="626"/>
      <c r="R151" s="626"/>
      <c r="S151" s="626"/>
      <c r="T151" s="105"/>
      <c r="U151" s="105"/>
      <c r="V151" s="105"/>
    </row>
    <row r="152" spans="1:22" ht="15.75">
      <c r="A152" s="104" t="s">
        <v>737</v>
      </c>
      <c r="B152" s="104">
        <v>8</v>
      </c>
      <c r="C152" s="104">
        <v>48</v>
      </c>
      <c r="D152" s="104">
        <v>26</v>
      </c>
      <c r="E152" s="626">
        <v>0.6</v>
      </c>
      <c r="F152" s="105" t="s">
        <v>709</v>
      </c>
      <c r="G152" s="105" t="s">
        <v>1616</v>
      </c>
      <c r="H152" s="104" t="s">
        <v>1699</v>
      </c>
      <c r="I152" s="105" t="s">
        <v>26</v>
      </c>
      <c r="J152" s="105" t="s">
        <v>490</v>
      </c>
      <c r="K152" s="104" t="s">
        <v>1743</v>
      </c>
      <c r="L152" s="1190" t="s">
        <v>964</v>
      </c>
      <c r="M152" s="1146">
        <f t="shared" si="4"/>
        <v>4</v>
      </c>
      <c r="N152" s="1189">
        <v>0.8</v>
      </c>
      <c r="O152" s="1189">
        <v>3.2</v>
      </c>
      <c r="P152" s="626"/>
      <c r="Q152" s="626"/>
      <c r="R152" s="626"/>
      <c r="S152" s="626"/>
      <c r="T152" s="105"/>
      <c r="U152" s="105"/>
      <c r="V152" s="105"/>
    </row>
    <row r="153" spans="1:22" ht="15.75">
      <c r="A153" s="104" t="s">
        <v>737</v>
      </c>
      <c r="B153" s="104">
        <v>9</v>
      </c>
      <c r="C153" s="104">
        <v>49</v>
      </c>
      <c r="D153" s="104">
        <v>8</v>
      </c>
      <c r="E153" s="626">
        <v>0.5</v>
      </c>
      <c r="F153" s="105" t="s">
        <v>709</v>
      </c>
      <c r="G153" s="105" t="s">
        <v>1616</v>
      </c>
      <c r="H153" s="104" t="s">
        <v>1699</v>
      </c>
      <c r="I153" s="105" t="s">
        <v>26</v>
      </c>
      <c r="J153" s="105" t="s">
        <v>490</v>
      </c>
      <c r="K153" s="104" t="s">
        <v>1743</v>
      </c>
      <c r="L153" s="1190" t="s">
        <v>964</v>
      </c>
      <c r="M153" s="1146">
        <f t="shared" si="4"/>
        <v>3.4000000000000004</v>
      </c>
      <c r="N153" s="1189">
        <v>0.7</v>
      </c>
      <c r="O153" s="1189">
        <v>2.7</v>
      </c>
      <c r="P153" s="626"/>
      <c r="Q153" s="626"/>
      <c r="R153" s="626"/>
      <c r="S153" s="626"/>
      <c r="T153" s="105"/>
      <c r="U153" s="105"/>
      <c r="V153" s="105"/>
    </row>
    <row r="154" spans="1:22" ht="15.75">
      <c r="A154" s="104" t="s">
        <v>737</v>
      </c>
      <c r="B154" s="104">
        <v>10</v>
      </c>
      <c r="C154" s="104">
        <v>49</v>
      </c>
      <c r="D154" s="104">
        <v>8</v>
      </c>
      <c r="E154" s="626">
        <v>0.7</v>
      </c>
      <c r="F154" s="105" t="s">
        <v>709</v>
      </c>
      <c r="G154" s="105" t="s">
        <v>1616</v>
      </c>
      <c r="H154" s="104" t="s">
        <v>1699</v>
      </c>
      <c r="I154" s="105" t="s">
        <v>26</v>
      </c>
      <c r="J154" s="105" t="s">
        <v>490</v>
      </c>
      <c r="K154" s="104" t="s">
        <v>1743</v>
      </c>
      <c r="L154" s="1190" t="s">
        <v>964</v>
      </c>
      <c r="M154" s="1146">
        <f t="shared" si="4"/>
        <v>4.7</v>
      </c>
      <c r="N154" s="1189">
        <v>1</v>
      </c>
      <c r="O154" s="1189">
        <v>3.7</v>
      </c>
      <c r="P154" s="626"/>
      <c r="Q154" s="626"/>
      <c r="R154" s="626"/>
      <c r="S154" s="626"/>
      <c r="T154" s="105"/>
      <c r="U154" s="105"/>
      <c r="V154" s="105"/>
    </row>
    <row r="155" spans="1:22" ht="15.75">
      <c r="A155" s="104" t="s">
        <v>708</v>
      </c>
      <c r="B155" s="104">
        <v>11</v>
      </c>
      <c r="C155" s="104">
        <v>67</v>
      </c>
      <c r="D155" s="104">
        <v>1</v>
      </c>
      <c r="E155" s="626">
        <v>0.8</v>
      </c>
      <c r="F155" s="105" t="s">
        <v>709</v>
      </c>
      <c r="G155" s="105" t="s">
        <v>1107</v>
      </c>
      <c r="H155" s="104" t="s">
        <v>1699</v>
      </c>
      <c r="I155" s="105" t="s">
        <v>26</v>
      </c>
      <c r="J155" s="105" t="s">
        <v>490</v>
      </c>
      <c r="K155" s="104" t="s">
        <v>1655</v>
      </c>
      <c r="L155" s="1190" t="s">
        <v>634</v>
      </c>
      <c r="M155" s="1146">
        <v>5.3</v>
      </c>
      <c r="N155" s="1189"/>
      <c r="O155" s="1189">
        <v>5.3</v>
      </c>
      <c r="P155" s="626"/>
      <c r="Q155" s="626"/>
      <c r="R155" s="626"/>
      <c r="S155" s="626"/>
      <c r="T155" s="105"/>
      <c r="U155" s="105"/>
      <c r="V155" s="105"/>
    </row>
    <row r="156" spans="1:22" ht="15.75">
      <c r="A156" s="104" t="s">
        <v>708</v>
      </c>
      <c r="B156" s="104">
        <v>12</v>
      </c>
      <c r="C156" s="104">
        <v>68</v>
      </c>
      <c r="D156" s="104">
        <v>35</v>
      </c>
      <c r="E156" s="626">
        <v>0.9</v>
      </c>
      <c r="F156" s="105" t="s">
        <v>709</v>
      </c>
      <c r="G156" s="105" t="s">
        <v>1107</v>
      </c>
      <c r="H156" s="104" t="s">
        <v>1699</v>
      </c>
      <c r="I156" s="105" t="s">
        <v>26</v>
      </c>
      <c r="J156" s="105" t="s">
        <v>490</v>
      </c>
      <c r="K156" s="104" t="s">
        <v>633</v>
      </c>
      <c r="L156" s="1190" t="s">
        <v>634</v>
      </c>
      <c r="M156" s="1146">
        <v>6</v>
      </c>
      <c r="N156" s="1189"/>
      <c r="O156" s="1189">
        <v>6</v>
      </c>
      <c r="P156" s="626"/>
      <c r="Q156" s="626"/>
      <c r="R156" s="626"/>
      <c r="S156" s="626"/>
      <c r="T156" s="105"/>
      <c r="U156" s="105"/>
      <c r="V156" s="105"/>
    </row>
    <row r="157" spans="1:22" ht="15.75">
      <c r="A157" s="671" t="s">
        <v>1143</v>
      </c>
      <c r="B157" s="104"/>
      <c r="C157" s="664"/>
      <c r="D157" s="664"/>
      <c r="E157" s="1191">
        <f>E156+E155+E154+E153+E152+E151+E150+E149+E148+E147+E146+E145</f>
        <v>16.4</v>
      </c>
      <c r="F157" s="659"/>
      <c r="G157" s="659"/>
      <c r="H157" s="659"/>
      <c r="I157" s="659"/>
      <c r="J157" s="659"/>
      <c r="K157" s="659"/>
      <c r="L157" s="659"/>
      <c r="M157" s="665">
        <f>M156+M155+M154+M153+M152+M151+M150+M149+M148+M147+M146+M145</f>
        <v>109.6</v>
      </c>
      <c r="N157" s="665">
        <f>N154+N153+N152+N151+N150+N149</f>
        <v>19.5</v>
      </c>
      <c r="O157" s="665">
        <f>O156+O155+O154+O153+O152+O150+O149+O148+O147+O146+O145</f>
        <v>77.1</v>
      </c>
      <c r="P157" s="665">
        <f aca="true" t="shared" si="5" ref="P157:U157">SUM(P145:P154)</f>
        <v>3.2</v>
      </c>
      <c r="Q157" s="665">
        <f t="shared" si="5"/>
        <v>0</v>
      </c>
      <c r="R157" s="672">
        <f>R145+R146+R147+R148+R149+R150+R151+R152+R153+R154+R155+R156</f>
        <v>0</v>
      </c>
      <c r="S157" s="665">
        <f t="shared" si="5"/>
        <v>0</v>
      </c>
      <c r="T157" s="665">
        <f>T145+T146+T147+T148</f>
        <v>9.799999999999999</v>
      </c>
      <c r="U157" s="672">
        <f t="shared" si="5"/>
        <v>0</v>
      </c>
      <c r="V157" s="105"/>
    </row>
    <row r="158" spans="1:22" ht="15.75">
      <c r="A158" s="1160" t="s">
        <v>710</v>
      </c>
      <c r="B158" s="1641"/>
      <c r="C158" s="673"/>
      <c r="D158" s="67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4" t="s">
        <v>1093</v>
      </c>
      <c r="O158" s="104" t="s">
        <v>1611</v>
      </c>
      <c r="P158" s="104" t="s">
        <v>1565</v>
      </c>
      <c r="Q158" s="104" t="s">
        <v>1563</v>
      </c>
      <c r="R158" s="104" t="s">
        <v>1613</v>
      </c>
      <c r="S158" s="104" t="s">
        <v>1612</v>
      </c>
      <c r="T158" s="105" t="s">
        <v>390</v>
      </c>
      <c r="U158" s="104" t="s">
        <v>479</v>
      </c>
      <c r="V158" s="105"/>
    </row>
    <row r="159" spans="1:22" ht="15.75">
      <c r="A159" s="1192" t="s">
        <v>711</v>
      </c>
      <c r="B159" s="1193">
        <v>1</v>
      </c>
      <c r="C159" s="1192">
        <v>11</v>
      </c>
      <c r="D159" s="1194">
        <v>26</v>
      </c>
      <c r="E159" s="1192">
        <v>2.7</v>
      </c>
      <c r="F159" s="1190" t="s">
        <v>341</v>
      </c>
      <c r="G159" s="1192" t="s">
        <v>1616</v>
      </c>
      <c r="H159" s="1195" t="s">
        <v>1699</v>
      </c>
      <c r="I159" s="105" t="s">
        <v>489</v>
      </c>
      <c r="J159" s="105" t="s">
        <v>490</v>
      </c>
      <c r="K159" s="1196" t="s">
        <v>712</v>
      </c>
      <c r="L159" s="1190" t="s">
        <v>964</v>
      </c>
      <c r="M159" s="1146">
        <f>N159+O159+Q159</f>
        <v>18</v>
      </c>
      <c r="N159" s="1197">
        <v>3.5</v>
      </c>
      <c r="O159" s="1198">
        <v>14.4</v>
      </c>
      <c r="P159" s="626"/>
      <c r="Q159" s="1197">
        <v>0.1</v>
      </c>
      <c r="R159" s="626"/>
      <c r="S159" s="1198"/>
      <c r="T159" s="630"/>
      <c r="U159" s="1199"/>
      <c r="V159" s="626"/>
    </row>
    <row r="160" spans="1:22" ht="15.75">
      <c r="A160" s="1192" t="s">
        <v>711</v>
      </c>
      <c r="B160" s="1192">
        <v>2</v>
      </c>
      <c r="C160" s="1192">
        <v>27</v>
      </c>
      <c r="D160" s="1192">
        <v>15</v>
      </c>
      <c r="E160" s="629">
        <v>0.4</v>
      </c>
      <c r="F160" s="1190" t="s">
        <v>341</v>
      </c>
      <c r="G160" s="1192" t="s">
        <v>1628</v>
      </c>
      <c r="H160" s="1195" t="s">
        <v>1699</v>
      </c>
      <c r="I160" s="105" t="s">
        <v>489</v>
      </c>
      <c r="J160" s="105" t="s">
        <v>490</v>
      </c>
      <c r="K160" s="1196" t="s">
        <v>714</v>
      </c>
      <c r="L160" s="1190" t="s">
        <v>965</v>
      </c>
      <c r="M160" s="1146">
        <f aca="true" t="shared" si="6" ref="M160:M193">SUM(N160:U160)</f>
        <v>3.3</v>
      </c>
      <c r="N160" s="1200"/>
      <c r="O160" s="1201">
        <v>2.6</v>
      </c>
      <c r="P160" s="630"/>
      <c r="Q160" s="1200"/>
      <c r="R160" s="630"/>
      <c r="S160" s="1201">
        <v>0.7</v>
      </c>
      <c r="T160" s="630"/>
      <c r="U160" s="1199"/>
      <c r="V160" s="630"/>
    </row>
    <row r="161" spans="1:22" ht="15.75">
      <c r="A161" s="1192" t="s">
        <v>711</v>
      </c>
      <c r="B161" s="1192">
        <v>3</v>
      </c>
      <c r="C161" s="1192">
        <v>27</v>
      </c>
      <c r="D161" s="1202">
        <v>37</v>
      </c>
      <c r="E161" s="629">
        <v>0.5</v>
      </c>
      <c r="F161" s="1190" t="s">
        <v>341</v>
      </c>
      <c r="G161" s="1192" t="s">
        <v>1628</v>
      </c>
      <c r="H161" s="1195" t="s">
        <v>1699</v>
      </c>
      <c r="I161" s="105" t="s">
        <v>489</v>
      </c>
      <c r="J161" s="105" t="s">
        <v>490</v>
      </c>
      <c r="K161" s="1196" t="s">
        <v>714</v>
      </c>
      <c r="L161" s="1190" t="s">
        <v>965</v>
      </c>
      <c r="M161" s="1146">
        <f t="shared" si="6"/>
        <v>4.2</v>
      </c>
      <c r="N161" s="1200"/>
      <c r="O161" s="1201">
        <v>3.4</v>
      </c>
      <c r="P161" s="630"/>
      <c r="Q161" s="1200"/>
      <c r="R161" s="630"/>
      <c r="S161" s="1201">
        <v>0.8</v>
      </c>
      <c r="T161" s="630"/>
      <c r="U161" s="1199"/>
      <c r="V161" s="630"/>
    </row>
    <row r="162" spans="1:22" ht="15.75">
      <c r="A162" s="1192" t="s">
        <v>711</v>
      </c>
      <c r="B162" s="1192">
        <v>4</v>
      </c>
      <c r="C162" s="1192">
        <v>30</v>
      </c>
      <c r="D162" s="1192">
        <v>13</v>
      </c>
      <c r="E162" s="629">
        <v>1.2</v>
      </c>
      <c r="F162" s="1190" t="s">
        <v>341</v>
      </c>
      <c r="G162" s="1192" t="s">
        <v>1624</v>
      </c>
      <c r="H162" s="1195" t="s">
        <v>1699</v>
      </c>
      <c r="I162" s="105" t="s">
        <v>489</v>
      </c>
      <c r="J162" s="105" t="s">
        <v>490</v>
      </c>
      <c r="K162" s="1196" t="s">
        <v>713</v>
      </c>
      <c r="L162" s="1190" t="s">
        <v>965</v>
      </c>
      <c r="M162" s="1146">
        <f>O162+S162</f>
        <v>8.6</v>
      </c>
      <c r="N162" s="1200"/>
      <c r="O162" s="1203">
        <v>6.9</v>
      </c>
      <c r="P162" s="630"/>
      <c r="Q162" s="1200"/>
      <c r="R162" s="630"/>
      <c r="S162" s="1201">
        <v>1.7</v>
      </c>
      <c r="T162" s="1204"/>
      <c r="U162" s="1205"/>
      <c r="V162" s="1204"/>
    </row>
    <row r="163" spans="1:22" ht="15.75">
      <c r="A163" s="1192" t="s">
        <v>711</v>
      </c>
      <c r="B163" s="1192">
        <v>5</v>
      </c>
      <c r="C163" s="1192">
        <v>34</v>
      </c>
      <c r="D163" s="1206" t="s">
        <v>966</v>
      </c>
      <c r="E163" s="629">
        <v>0.3</v>
      </c>
      <c r="F163" s="1190" t="s">
        <v>341</v>
      </c>
      <c r="G163" s="1192" t="s">
        <v>1616</v>
      </c>
      <c r="H163" s="1195" t="s">
        <v>1699</v>
      </c>
      <c r="I163" s="105" t="s">
        <v>489</v>
      </c>
      <c r="J163" s="105" t="s">
        <v>490</v>
      </c>
      <c r="K163" s="1196" t="s">
        <v>712</v>
      </c>
      <c r="L163" s="1190" t="s">
        <v>965</v>
      </c>
      <c r="M163" s="1623">
        <f>O163+Q163+S163</f>
        <v>2.0300000000000002</v>
      </c>
      <c r="N163" s="1200"/>
      <c r="O163" s="1201">
        <v>1.6</v>
      </c>
      <c r="P163" s="630"/>
      <c r="Q163" s="1200">
        <v>0.03</v>
      </c>
      <c r="R163" s="630"/>
      <c r="S163" s="1201">
        <v>0.4</v>
      </c>
      <c r="T163" s="630"/>
      <c r="U163" s="1199"/>
      <c r="V163" s="1207"/>
    </row>
    <row r="164" spans="1:22" ht="15.75">
      <c r="A164" s="1192" t="s">
        <v>711</v>
      </c>
      <c r="B164" s="1192">
        <v>6</v>
      </c>
      <c r="C164" s="1192">
        <v>34</v>
      </c>
      <c r="D164" s="1192" t="s">
        <v>967</v>
      </c>
      <c r="E164" s="629">
        <v>0.4</v>
      </c>
      <c r="F164" s="1190" t="s">
        <v>341</v>
      </c>
      <c r="G164" s="1192" t="s">
        <v>1616</v>
      </c>
      <c r="H164" s="1195" t="s">
        <v>1699</v>
      </c>
      <c r="I164" s="105" t="s">
        <v>489</v>
      </c>
      <c r="J164" s="105" t="s">
        <v>490</v>
      </c>
      <c r="K164" s="1196" t="s">
        <v>712</v>
      </c>
      <c r="L164" s="1190" t="s">
        <v>965</v>
      </c>
      <c r="M164" s="1623">
        <f>O164+Q164+S164</f>
        <v>2.62</v>
      </c>
      <c r="N164" s="1200"/>
      <c r="O164" s="1201">
        <v>2.1</v>
      </c>
      <c r="P164" s="630"/>
      <c r="Q164" s="1200">
        <v>0.02</v>
      </c>
      <c r="R164" s="630"/>
      <c r="S164" s="1201">
        <v>0.5</v>
      </c>
      <c r="T164" s="630"/>
      <c r="U164" s="1199"/>
      <c r="V164" s="630"/>
    </row>
    <row r="165" spans="1:22" ht="15.75">
      <c r="A165" s="1192" t="s">
        <v>711</v>
      </c>
      <c r="B165" s="1192">
        <v>7</v>
      </c>
      <c r="C165" s="1192">
        <v>41</v>
      </c>
      <c r="D165" s="1206">
        <v>21</v>
      </c>
      <c r="E165" s="629">
        <v>1.5</v>
      </c>
      <c r="F165" s="1190" t="s">
        <v>341</v>
      </c>
      <c r="G165" s="1192" t="s">
        <v>1624</v>
      </c>
      <c r="H165" s="1195" t="s">
        <v>1699</v>
      </c>
      <c r="I165" s="105" t="s">
        <v>489</v>
      </c>
      <c r="J165" s="105" t="s">
        <v>490</v>
      </c>
      <c r="K165" s="1196" t="s">
        <v>713</v>
      </c>
      <c r="L165" s="1190" t="s">
        <v>965</v>
      </c>
      <c r="M165" s="1146">
        <f t="shared" si="6"/>
        <v>10.7</v>
      </c>
      <c r="N165" s="1200"/>
      <c r="O165" s="1201">
        <v>8.6</v>
      </c>
      <c r="P165" s="630"/>
      <c r="Q165" s="1200"/>
      <c r="R165" s="630"/>
      <c r="S165" s="1201">
        <v>2.1</v>
      </c>
      <c r="T165" s="630"/>
      <c r="U165" s="1199"/>
      <c r="V165" s="630"/>
    </row>
    <row r="166" spans="1:22" ht="15.75">
      <c r="A166" s="1192" t="s">
        <v>711</v>
      </c>
      <c r="B166" s="1192">
        <v>8</v>
      </c>
      <c r="C166" s="1192">
        <v>41</v>
      </c>
      <c r="D166" s="1192">
        <v>22</v>
      </c>
      <c r="E166" s="629">
        <v>0.4</v>
      </c>
      <c r="F166" s="1190" t="s">
        <v>341</v>
      </c>
      <c r="G166" s="1192" t="s">
        <v>1624</v>
      </c>
      <c r="H166" s="1195" t="s">
        <v>1699</v>
      </c>
      <c r="I166" s="105" t="s">
        <v>489</v>
      </c>
      <c r="J166" s="105" t="s">
        <v>490</v>
      </c>
      <c r="K166" s="1196" t="s">
        <v>713</v>
      </c>
      <c r="L166" s="1190" t="s">
        <v>965</v>
      </c>
      <c r="M166" s="1146">
        <f t="shared" si="6"/>
        <v>2.9</v>
      </c>
      <c r="N166" s="1200"/>
      <c r="O166" s="1201">
        <v>2.3</v>
      </c>
      <c r="P166" s="630"/>
      <c r="Q166" s="1200"/>
      <c r="R166" s="630"/>
      <c r="S166" s="1201">
        <v>0.6</v>
      </c>
      <c r="T166" s="630"/>
      <c r="U166" s="1199"/>
      <c r="V166" s="630"/>
    </row>
    <row r="167" spans="1:22" ht="15.75">
      <c r="A167" s="1192" t="s">
        <v>711</v>
      </c>
      <c r="B167" s="1192">
        <v>9</v>
      </c>
      <c r="C167" s="1192">
        <v>41</v>
      </c>
      <c r="D167" s="1192">
        <v>24</v>
      </c>
      <c r="E167" s="629">
        <v>2</v>
      </c>
      <c r="F167" s="1190" t="s">
        <v>341</v>
      </c>
      <c r="G167" s="1192" t="s">
        <v>1628</v>
      </c>
      <c r="H167" s="1195" t="s">
        <v>1699</v>
      </c>
      <c r="I167" s="105" t="s">
        <v>489</v>
      </c>
      <c r="J167" s="105" t="s">
        <v>490</v>
      </c>
      <c r="K167" s="1196" t="s">
        <v>714</v>
      </c>
      <c r="L167" s="1190" t="s">
        <v>965</v>
      </c>
      <c r="M167" s="1146">
        <f t="shared" si="6"/>
        <v>16.7</v>
      </c>
      <c r="N167" s="1200"/>
      <c r="O167" s="1201">
        <v>13.4</v>
      </c>
      <c r="P167" s="630"/>
      <c r="Q167" s="1200"/>
      <c r="R167" s="630"/>
      <c r="S167" s="1201">
        <v>3.3</v>
      </c>
      <c r="T167" s="630"/>
      <c r="U167" s="1199"/>
      <c r="V167" s="630"/>
    </row>
    <row r="168" spans="1:22" ht="15.75">
      <c r="A168" s="1192" t="s">
        <v>711</v>
      </c>
      <c r="B168" s="1192">
        <v>10</v>
      </c>
      <c r="C168" s="1192">
        <v>41</v>
      </c>
      <c r="D168" s="1192">
        <v>32</v>
      </c>
      <c r="E168" s="629">
        <v>2.6</v>
      </c>
      <c r="F168" s="1190" t="s">
        <v>341</v>
      </c>
      <c r="G168" s="1192" t="s">
        <v>1624</v>
      </c>
      <c r="H168" s="1195" t="s">
        <v>1699</v>
      </c>
      <c r="I168" s="105" t="s">
        <v>489</v>
      </c>
      <c r="J168" s="105" t="s">
        <v>490</v>
      </c>
      <c r="K168" s="1196" t="s">
        <v>713</v>
      </c>
      <c r="L168" s="1190" t="s">
        <v>965</v>
      </c>
      <c r="M168" s="1146">
        <f t="shared" si="6"/>
        <v>18.6</v>
      </c>
      <c r="N168" s="1200"/>
      <c r="O168" s="1201">
        <v>14.9</v>
      </c>
      <c r="P168" s="630"/>
      <c r="Q168" s="1200"/>
      <c r="R168" s="630"/>
      <c r="S168" s="1201">
        <v>3.7</v>
      </c>
      <c r="T168" s="630"/>
      <c r="U168" s="1199"/>
      <c r="V168" s="630"/>
    </row>
    <row r="169" spans="1:22" ht="15.75">
      <c r="A169" s="1192" t="s">
        <v>711</v>
      </c>
      <c r="B169" s="1192">
        <v>11</v>
      </c>
      <c r="C169" s="1192">
        <v>43</v>
      </c>
      <c r="D169" s="1192">
        <v>11</v>
      </c>
      <c r="E169" s="629">
        <v>0.5</v>
      </c>
      <c r="F169" s="1190" t="s">
        <v>341</v>
      </c>
      <c r="G169" s="1192" t="s">
        <v>1624</v>
      </c>
      <c r="H169" s="1195" t="s">
        <v>1699</v>
      </c>
      <c r="I169" s="105" t="s">
        <v>489</v>
      </c>
      <c r="J169" s="105" t="s">
        <v>490</v>
      </c>
      <c r="K169" s="1196" t="s">
        <v>713</v>
      </c>
      <c r="L169" s="1190" t="s">
        <v>965</v>
      </c>
      <c r="M169" s="1146">
        <f t="shared" si="6"/>
        <v>3.5999999999999996</v>
      </c>
      <c r="N169" s="1200"/>
      <c r="O169" s="1201">
        <v>2.9</v>
      </c>
      <c r="P169" s="630"/>
      <c r="Q169" s="1200"/>
      <c r="R169" s="630"/>
      <c r="S169" s="1201">
        <v>0.7</v>
      </c>
      <c r="T169" s="630"/>
      <c r="U169" s="1199"/>
      <c r="V169" s="630"/>
    </row>
    <row r="170" spans="1:22" ht="15.75">
      <c r="A170" s="1192" t="s">
        <v>711</v>
      </c>
      <c r="B170" s="1192">
        <v>12</v>
      </c>
      <c r="C170" s="1192">
        <v>43</v>
      </c>
      <c r="D170" s="1192">
        <v>27</v>
      </c>
      <c r="E170" s="629">
        <v>0.2</v>
      </c>
      <c r="F170" s="1190" t="s">
        <v>341</v>
      </c>
      <c r="G170" s="1192" t="s">
        <v>1616</v>
      </c>
      <c r="H170" s="1195" t="s">
        <v>1699</v>
      </c>
      <c r="I170" s="105" t="s">
        <v>489</v>
      </c>
      <c r="J170" s="105" t="s">
        <v>490</v>
      </c>
      <c r="K170" s="1196" t="s">
        <v>712</v>
      </c>
      <c r="L170" s="1190" t="s">
        <v>965</v>
      </c>
      <c r="M170" s="1146">
        <f t="shared" si="6"/>
        <v>1.3</v>
      </c>
      <c r="N170" s="1200"/>
      <c r="O170" s="1201">
        <v>1</v>
      </c>
      <c r="P170" s="630"/>
      <c r="Q170" s="1200"/>
      <c r="R170" s="630"/>
      <c r="S170" s="1201">
        <v>0.3</v>
      </c>
      <c r="T170" s="630"/>
      <c r="U170" s="1199"/>
      <c r="V170" s="630"/>
    </row>
    <row r="171" spans="1:22" ht="15.75">
      <c r="A171" s="1192" t="s">
        <v>711</v>
      </c>
      <c r="B171" s="1192">
        <v>13</v>
      </c>
      <c r="C171" s="1192">
        <v>43</v>
      </c>
      <c r="D171" s="1192">
        <v>28</v>
      </c>
      <c r="E171" s="629">
        <v>0.4</v>
      </c>
      <c r="F171" s="1190" t="s">
        <v>341</v>
      </c>
      <c r="G171" s="1192" t="s">
        <v>1624</v>
      </c>
      <c r="H171" s="1195" t="s">
        <v>1699</v>
      </c>
      <c r="I171" s="105" t="s">
        <v>489</v>
      </c>
      <c r="J171" s="105" t="s">
        <v>490</v>
      </c>
      <c r="K171" s="1196" t="s">
        <v>713</v>
      </c>
      <c r="L171" s="1190" t="s">
        <v>965</v>
      </c>
      <c r="M171" s="1146">
        <f t="shared" si="6"/>
        <v>2.9</v>
      </c>
      <c r="N171" s="1200"/>
      <c r="O171" s="1201">
        <v>2.3</v>
      </c>
      <c r="P171" s="630"/>
      <c r="Q171" s="1200"/>
      <c r="R171" s="630"/>
      <c r="S171" s="1201">
        <v>0.6</v>
      </c>
      <c r="T171" s="630"/>
      <c r="U171" s="1199"/>
      <c r="V171" s="630"/>
    </row>
    <row r="172" spans="1:22" ht="15.75">
      <c r="A172" s="1192" t="s">
        <v>711</v>
      </c>
      <c r="B172" s="1192">
        <v>14</v>
      </c>
      <c r="C172" s="1192">
        <v>44</v>
      </c>
      <c r="D172" s="1192">
        <v>24</v>
      </c>
      <c r="E172" s="629">
        <v>1.5</v>
      </c>
      <c r="F172" s="1190" t="s">
        <v>341</v>
      </c>
      <c r="G172" s="1192" t="s">
        <v>1616</v>
      </c>
      <c r="H172" s="1195" t="s">
        <v>1699</v>
      </c>
      <c r="I172" s="105" t="s">
        <v>489</v>
      </c>
      <c r="J172" s="105" t="s">
        <v>490</v>
      </c>
      <c r="K172" s="1196" t="s">
        <v>712</v>
      </c>
      <c r="L172" s="1190" t="s">
        <v>965</v>
      </c>
      <c r="M172" s="1146">
        <f t="shared" si="6"/>
        <v>10</v>
      </c>
      <c r="N172" s="1200"/>
      <c r="O172" s="1201">
        <v>8</v>
      </c>
      <c r="P172" s="630"/>
      <c r="Q172" s="1200"/>
      <c r="R172" s="630"/>
      <c r="S172" s="1201">
        <v>2</v>
      </c>
      <c r="T172" s="630"/>
      <c r="U172" s="1199"/>
      <c r="V172" s="630"/>
    </row>
    <row r="173" spans="1:22" ht="15.75">
      <c r="A173" s="1192" t="s">
        <v>711</v>
      </c>
      <c r="B173" s="1192">
        <v>15</v>
      </c>
      <c r="C173" s="1192">
        <v>46</v>
      </c>
      <c r="D173" s="1192">
        <v>34</v>
      </c>
      <c r="E173" s="629">
        <v>0.3</v>
      </c>
      <c r="F173" s="1190" t="s">
        <v>341</v>
      </c>
      <c r="G173" s="1192" t="s">
        <v>1616</v>
      </c>
      <c r="H173" s="1195" t="s">
        <v>1699</v>
      </c>
      <c r="I173" s="105" t="s">
        <v>489</v>
      </c>
      <c r="J173" s="105" t="s">
        <v>490</v>
      </c>
      <c r="K173" s="1196" t="s">
        <v>712</v>
      </c>
      <c r="L173" s="1190" t="s">
        <v>965</v>
      </c>
      <c r="M173" s="1146">
        <f t="shared" si="6"/>
        <v>2.0300000000000002</v>
      </c>
      <c r="N173" s="1200"/>
      <c r="O173" s="1201">
        <v>1.6</v>
      </c>
      <c r="P173" s="630"/>
      <c r="Q173" s="1200">
        <v>0.03</v>
      </c>
      <c r="R173" s="630"/>
      <c r="S173" s="1201">
        <v>0.4</v>
      </c>
      <c r="T173" s="630"/>
      <c r="U173" s="1199"/>
      <c r="V173" s="630"/>
    </row>
    <row r="174" spans="1:22" ht="15.75">
      <c r="A174" s="1192" t="s">
        <v>711</v>
      </c>
      <c r="B174" s="1192">
        <v>16</v>
      </c>
      <c r="C174" s="1192">
        <v>46</v>
      </c>
      <c r="D174" s="1192">
        <v>45</v>
      </c>
      <c r="E174" s="629">
        <v>0.4</v>
      </c>
      <c r="F174" s="1190" t="s">
        <v>341</v>
      </c>
      <c r="G174" s="1192" t="s">
        <v>1624</v>
      </c>
      <c r="H174" s="1195" t="s">
        <v>1699</v>
      </c>
      <c r="I174" s="105" t="s">
        <v>489</v>
      </c>
      <c r="J174" s="105" t="s">
        <v>490</v>
      </c>
      <c r="K174" s="1196" t="s">
        <v>713</v>
      </c>
      <c r="L174" s="1190" t="s">
        <v>965</v>
      </c>
      <c r="M174" s="1146">
        <f t="shared" si="6"/>
        <v>2.9</v>
      </c>
      <c r="N174" s="1200"/>
      <c r="O174" s="1201">
        <v>2.3</v>
      </c>
      <c r="P174" s="630"/>
      <c r="Q174" s="1200"/>
      <c r="R174" s="630"/>
      <c r="S174" s="1201">
        <v>0.6</v>
      </c>
      <c r="T174" s="630"/>
      <c r="U174" s="1199"/>
      <c r="V174" s="630"/>
    </row>
    <row r="175" spans="1:22" ht="15.75">
      <c r="A175" s="1192" t="s">
        <v>711</v>
      </c>
      <c r="B175" s="1192">
        <v>17</v>
      </c>
      <c r="C175" s="1192">
        <v>48</v>
      </c>
      <c r="D175" s="1192" t="s">
        <v>968</v>
      </c>
      <c r="E175" s="629">
        <v>0.4</v>
      </c>
      <c r="F175" s="1190" t="s">
        <v>341</v>
      </c>
      <c r="G175" s="1192" t="s">
        <v>1624</v>
      </c>
      <c r="H175" s="1195" t="s">
        <v>1699</v>
      </c>
      <c r="I175" s="105" t="s">
        <v>489</v>
      </c>
      <c r="J175" s="105" t="s">
        <v>490</v>
      </c>
      <c r="K175" s="1196" t="s">
        <v>713</v>
      </c>
      <c r="L175" s="1190" t="s">
        <v>965</v>
      </c>
      <c r="M175" s="1146">
        <f t="shared" si="6"/>
        <v>2.9</v>
      </c>
      <c r="N175" s="1200"/>
      <c r="O175" s="1201">
        <v>2.3</v>
      </c>
      <c r="P175" s="630"/>
      <c r="Q175" s="1200"/>
      <c r="R175" s="630"/>
      <c r="S175" s="1201">
        <v>0.6</v>
      </c>
      <c r="T175" s="630"/>
      <c r="U175" s="1199"/>
      <c r="V175" s="630"/>
    </row>
    <row r="176" spans="1:22" ht="15.75">
      <c r="A176" s="1192" t="s">
        <v>711</v>
      </c>
      <c r="B176" s="1208">
        <v>18</v>
      </c>
      <c r="C176" s="1208">
        <v>48</v>
      </c>
      <c r="D176" s="1208" t="s">
        <v>969</v>
      </c>
      <c r="E176" s="1209">
        <v>0.3</v>
      </c>
      <c r="F176" s="1210" t="s">
        <v>341</v>
      </c>
      <c r="G176" s="1208" t="s">
        <v>1624</v>
      </c>
      <c r="H176" s="1195" t="s">
        <v>1699</v>
      </c>
      <c r="I176" s="105" t="s">
        <v>489</v>
      </c>
      <c r="J176" s="105" t="s">
        <v>490</v>
      </c>
      <c r="K176" s="1211" t="s">
        <v>713</v>
      </c>
      <c r="L176" s="1190" t="s">
        <v>965</v>
      </c>
      <c r="M176" s="1146">
        <f t="shared" si="6"/>
        <v>2.1</v>
      </c>
      <c r="N176" s="1212"/>
      <c r="O176" s="1213">
        <v>1.7</v>
      </c>
      <c r="P176" s="631"/>
      <c r="Q176" s="1212"/>
      <c r="R176" s="631"/>
      <c r="S176" s="1213">
        <v>0.4</v>
      </c>
      <c r="T176" s="631"/>
      <c r="U176" s="1214"/>
      <c r="V176" s="631"/>
    </row>
    <row r="177" spans="1:22" ht="15.75">
      <c r="A177" s="1192" t="s">
        <v>711</v>
      </c>
      <c r="B177" s="1208">
        <v>19</v>
      </c>
      <c r="C177" s="1208">
        <v>48</v>
      </c>
      <c r="D177" s="1208">
        <v>18</v>
      </c>
      <c r="E177" s="1209">
        <v>1.7</v>
      </c>
      <c r="F177" s="1210" t="s">
        <v>341</v>
      </c>
      <c r="G177" s="1208" t="s">
        <v>1624</v>
      </c>
      <c r="H177" s="1195" t="s">
        <v>1699</v>
      </c>
      <c r="I177" s="105" t="s">
        <v>489</v>
      </c>
      <c r="J177" s="105" t="s">
        <v>490</v>
      </c>
      <c r="K177" s="1211" t="s">
        <v>713</v>
      </c>
      <c r="L177" s="1190" t="s">
        <v>965</v>
      </c>
      <c r="M177" s="1146">
        <f>O177+S177</f>
        <v>12.1</v>
      </c>
      <c r="N177" s="1212"/>
      <c r="O177" s="1213">
        <v>9.7</v>
      </c>
      <c r="P177" s="631"/>
      <c r="Q177" s="1212"/>
      <c r="R177" s="631"/>
      <c r="S177" s="1213">
        <v>2.4</v>
      </c>
      <c r="T177" s="631"/>
      <c r="U177" s="1214"/>
      <c r="V177" s="631"/>
    </row>
    <row r="178" spans="1:22" ht="15.75">
      <c r="A178" s="1192" t="s">
        <v>711</v>
      </c>
      <c r="B178" s="1208">
        <v>20</v>
      </c>
      <c r="C178" s="1208">
        <v>48</v>
      </c>
      <c r="D178" s="1208">
        <v>33</v>
      </c>
      <c r="E178" s="1209">
        <v>0.6</v>
      </c>
      <c r="F178" s="1210" t="s">
        <v>341</v>
      </c>
      <c r="G178" s="1208" t="s">
        <v>1624</v>
      </c>
      <c r="H178" s="1195" t="s">
        <v>1699</v>
      </c>
      <c r="I178" s="105" t="s">
        <v>489</v>
      </c>
      <c r="J178" s="105" t="s">
        <v>490</v>
      </c>
      <c r="K178" s="1211" t="s">
        <v>713</v>
      </c>
      <c r="L178" s="1190" t="s">
        <v>965</v>
      </c>
      <c r="M178" s="1146">
        <f t="shared" si="6"/>
        <v>4.3</v>
      </c>
      <c r="N178" s="1212"/>
      <c r="O178" s="1213">
        <v>3.4</v>
      </c>
      <c r="P178" s="631"/>
      <c r="Q178" s="1212"/>
      <c r="R178" s="631"/>
      <c r="S178" s="1213">
        <v>0.9</v>
      </c>
      <c r="T178" s="631"/>
      <c r="U178" s="1214"/>
      <c r="V178" s="631"/>
    </row>
    <row r="179" spans="1:22" ht="15.75">
      <c r="A179" s="1192" t="s">
        <v>711</v>
      </c>
      <c r="B179" s="1208">
        <v>21</v>
      </c>
      <c r="C179" s="1208">
        <v>48</v>
      </c>
      <c r="D179" s="1208">
        <v>13</v>
      </c>
      <c r="E179" s="1209">
        <v>0.2</v>
      </c>
      <c r="F179" s="1210" t="s">
        <v>341</v>
      </c>
      <c r="G179" s="1208" t="s">
        <v>1624</v>
      </c>
      <c r="H179" s="1195" t="s">
        <v>1699</v>
      </c>
      <c r="I179" s="105" t="s">
        <v>489</v>
      </c>
      <c r="J179" s="105" t="s">
        <v>490</v>
      </c>
      <c r="K179" s="1211" t="s">
        <v>713</v>
      </c>
      <c r="L179" s="1190" t="s">
        <v>965</v>
      </c>
      <c r="M179" s="1146">
        <f t="shared" si="6"/>
        <v>1.4000000000000001</v>
      </c>
      <c r="N179" s="1212"/>
      <c r="O179" s="1213">
        <v>1.1</v>
      </c>
      <c r="P179" s="631"/>
      <c r="Q179" s="1212"/>
      <c r="R179" s="631"/>
      <c r="S179" s="1213">
        <v>0.3</v>
      </c>
      <c r="T179" s="631"/>
      <c r="U179" s="1214"/>
      <c r="V179" s="631"/>
    </row>
    <row r="180" spans="1:22" ht="15.75">
      <c r="A180" s="1192" t="s">
        <v>711</v>
      </c>
      <c r="B180" s="1208">
        <v>22</v>
      </c>
      <c r="C180" s="1208">
        <v>54</v>
      </c>
      <c r="D180" s="1208">
        <v>15</v>
      </c>
      <c r="E180" s="1209">
        <v>0.5</v>
      </c>
      <c r="F180" s="1210" t="s">
        <v>341</v>
      </c>
      <c r="G180" s="1208" t="s">
        <v>1628</v>
      </c>
      <c r="H180" s="1195" t="s">
        <v>1699</v>
      </c>
      <c r="I180" s="105" t="s">
        <v>489</v>
      </c>
      <c r="J180" s="105" t="s">
        <v>490</v>
      </c>
      <c r="K180" s="1211" t="s">
        <v>714</v>
      </c>
      <c r="L180" s="1190" t="s">
        <v>965</v>
      </c>
      <c r="M180" s="1146">
        <f>O180+S180</f>
        <v>4.2</v>
      </c>
      <c r="N180" s="1212"/>
      <c r="O180" s="1213">
        <v>3.4</v>
      </c>
      <c r="P180" s="631"/>
      <c r="Q180" s="1212"/>
      <c r="R180" s="631"/>
      <c r="S180" s="1213">
        <v>0.8</v>
      </c>
      <c r="T180" s="631"/>
      <c r="U180" s="1214"/>
      <c r="V180" s="631"/>
    </row>
    <row r="181" spans="1:22" ht="15.75">
      <c r="A181" s="1192" t="s">
        <v>711</v>
      </c>
      <c r="B181" s="1208">
        <v>23</v>
      </c>
      <c r="C181" s="1208">
        <v>55</v>
      </c>
      <c r="D181" s="1208">
        <v>24</v>
      </c>
      <c r="E181" s="1209">
        <v>1.2</v>
      </c>
      <c r="F181" s="1210" t="s">
        <v>341</v>
      </c>
      <c r="G181" s="1208" t="s">
        <v>1624</v>
      </c>
      <c r="H181" s="1195" t="s">
        <v>1699</v>
      </c>
      <c r="I181" s="105" t="s">
        <v>489</v>
      </c>
      <c r="J181" s="105" t="s">
        <v>490</v>
      </c>
      <c r="K181" s="1211" t="s">
        <v>713</v>
      </c>
      <c r="L181" s="1190" t="s">
        <v>965</v>
      </c>
      <c r="M181" s="1146">
        <f>O181+S181</f>
        <v>8.6</v>
      </c>
      <c r="N181" s="1212"/>
      <c r="O181" s="1213">
        <v>6.9</v>
      </c>
      <c r="P181" s="630"/>
      <c r="Q181" s="1212"/>
      <c r="R181" s="630"/>
      <c r="S181" s="1213">
        <v>1.7</v>
      </c>
      <c r="T181" s="630"/>
      <c r="U181" s="630"/>
      <c r="V181" s="630"/>
    </row>
    <row r="182" spans="1:22" ht="15.75">
      <c r="A182" s="1192" t="s">
        <v>711</v>
      </c>
      <c r="B182" s="1208">
        <v>24</v>
      </c>
      <c r="C182" s="1208">
        <v>56</v>
      </c>
      <c r="D182" s="1208">
        <v>1</v>
      </c>
      <c r="E182" s="1209">
        <v>2.8</v>
      </c>
      <c r="F182" s="1210" t="s">
        <v>341</v>
      </c>
      <c r="G182" s="1208" t="s">
        <v>1616</v>
      </c>
      <c r="H182" s="1195" t="s">
        <v>1699</v>
      </c>
      <c r="I182" s="105" t="s">
        <v>489</v>
      </c>
      <c r="J182" s="105" t="s">
        <v>490</v>
      </c>
      <c r="K182" s="1211" t="s">
        <v>712</v>
      </c>
      <c r="L182" s="1190" t="s">
        <v>964</v>
      </c>
      <c r="M182" s="1146">
        <f>N182+O182+Q182</f>
        <v>18.740000000000002</v>
      </c>
      <c r="N182" s="1212">
        <v>3.7</v>
      </c>
      <c r="O182" s="1213">
        <v>14.9</v>
      </c>
      <c r="P182" s="630"/>
      <c r="Q182" s="1212">
        <v>0.14</v>
      </c>
      <c r="R182" s="630"/>
      <c r="S182" s="1213"/>
      <c r="T182" s="630"/>
      <c r="U182" s="630"/>
      <c r="V182" s="630"/>
    </row>
    <row r="183" spans="1:22" ht="15.75">
      <c r="A183" s="1192" t="s">
        <v>711</v>
      </c>
      <c r="B183" s="1208">
        <v>25</v>
      </c>
      <c r="C183" s="1208">
        <v>56</v>
      </c>
      <c r="D183" s="1208" t="s">
        <v>970</v>
      </c>
      <c r="E183" s="1209">
        <v>0.3</v>
      </c>
      <c r="F183" s="1210" t="s">
        <v>341</v>
      </c>
      <c r="G183" s="1208" t="s">
        <v>1616</v>
      </c>
      <c r="H183" s="1195" t="s">
        <v>1699</v>
      </c>
      <c r="I183" s="105" t="s">
        <v>489</v>
      </c>
      <c r="J183" s="105" t="s">
        <v>490</v>
      </c>
      <c r="K183" s="1211" t="s">
        <v>712</v>
      </c>
      <c r="L183" s="1190" t="s">
        <v>964</v>
      </c>
      <c r="M183" s="1146">
        <f t="shared" si="6"/>
        <v>2.03</v>
      </c>
      <c r="N183" s="1212">
        <v>0.4</v>
      </c>
      <c r="O183" s="1213">
        <v>1.6</v>
      </c>
      <c r="P183" s="630"/>
      <c r="Q183" s="1212">
        <v>0.03</v>
      </c>
      <c r="R183" s="630"/>
      <c r="S183" s="1213"/>
      <c r="T183" s="630"/>
      <c r="U183" s="630"/>
      <c r="V183" s="630"/>
    </row>
    <row r="184" spans="1:22" ht="15.75">
      <c r="A184" s="1192" t="s">
        <v>711</v>
      </c>
      <c r="B184" s="1208">
        <v>26</v>
      </c>
      <c r="C184" s="1208">
        <v>56</v>
      </c>
      <c r="D184" s="1208" t="s">
        <v>971</v>
      </c>
      <c r="E184" s="1209">
        <v>0.3</v>
      </c>
      <c r="F184" s="1210" t="s">
        <v>341</v>
      </c>
      <c r="G184" s="1208" t="s">
        <v>1616</v>
      </c>
      <c r="H184" s="1195" t="s">
        <v>1699</v>
      </c>
      <c r="I184" s="105" t="s">
        <v>489</v>
      </c>
      <c r="J184" s="105" t="s">
        <v>490</v>
      </c>
      <c r="K184" s="1211" t="s">
        <v>712</v>
      </c>
      <c r="L184" s="1190" t="s">
        <v>964</v>
      </c>
      <c r="M184" s="1146">
        <f>N184+O184+Q184</f>
        <v>2.03</v>
      </c>
      <c r="N184" s="1212">
        <v>0.4</v>
      </c>
      <c r="O184" s="1213">
        <v>1.6</v>
      </c>
      <c r="P184" s="630"/>
      <c r="Q184" s="1212">
        <v>0.03</v>
      </c>
      <c r="R184" s="630"/>
      <c r="S184" s="1213"/>
      <c r="T184" s="630"/>
      <c r="U184" s="630"/>
      <c r="V184" s="630"/>
    </row>
    <row r="185" spans="1:22" ht="15.75">
      <c r="A185" s="1192" t="s">
        <v>711</v>
      </c>
      <c r="B185" s="1208">
        <v>27</v>
      </c>
      <c r="C185" s="1208">
        <v>57</v>
      </c>
      <c r="D185" s="1208">
        <v>6</v>
      </c>
      <c r="E185" s="1209">
        <v>0.3</v>
      </c>
      <c r="F185" s="1210" t="s">
        <v>341</v>
      </c>
      <c r="G185" s="1208" t="s">
        <v>1624</v>
      </c>
      <c r="H185" s="1195" t="s">
        <v>1699</v>
      </c>
      <c r="I185" s="105" t="s">
        <v>489</v>
      </c>
      <c r="J185" s="105" t="s">
        <v>490</v>
      </c>
      <c r="K185" s="1211" t="s">
        <v>713</v>
      </c>
      <c r="L185" s="1190" t="s">
        <v>965</v>
      </c>
      <c r="M185" s="1146">
        <f t="shared" si="6"/>
        <v>2.1</v>
      </c>
      <c r="N185" s="1212"/>
      <c r="O185" s="1213">
        <v>1.7</v>
      </c>
      <c r="P185" s="630"/>
      <c r="Q185" s="1212"/>
      <c r="R185" s="630"/>
      <c r="S185" s="1213">
        <v>0.4</v>
      </c>
      <c r="T185" s="630"/>
      <c r="U185" s="630"/>
      <c r="V185" s="630"/>
    </row>
    <row r="186" spans="1:22" ht="15.75">
      <c r="A186" s="1192" t="s">
        <v>711</v>
      </c>
      <c r="B186" s="1208">
        <v>28</v>
      </c>
      <c r="C186" s="1208">
        <v>58</v>
      </c>
      <c r="D186" s="1208">
        <v>7</v>
      </c>
      <c r="E186" s="1209">
        <v>0.2</v>
      </c>
      <c r="F186" s="1210" t="s">
        <v>341</v>
      </c>
      <c r="G186" s="1208" t="s">
        <v>1624</v>
      </c>
      <c r="H186" s="1195" t="s">
        <v>1699</v>
      </c>
      <c r="I186" s="105" t="s">
        <v>489</v>
      </c>
      <c r="J186" s="105" t="s">
        <v>490</v>
      </c>
      <c r="K186" s="1211" t="s">
        <v>713</v>
      </c>
      <c r="L186" s="1190" t="s">
        <v>965</v>
      </c>
      <c r="M186" s="1146">
        <f t="shared" si="6"/>
        <v>1.4000000000000001</v>
      </c>
      <c r="N186" s="1212"/>
      <c r="O186" s="1213">
        <v>1.1</v>
      </c>
      <c r="P186" s="630"/>
      <c r="Q186" s="1212"/>
      <c r="R186" s="630"/>
      <c r="S186" s="1213">
        <v>0.3</v>
      </c>
      <c r="T186" s="630"/>
      <c r="U186" s="630"/>
      <c r="V186" s="630"/>
    </row>
    <row r="187" spans="1:22" ht="15.75">
      <c r="A187" s="1192" t="s">
        <v>711</v>
      </c>
      <c r="B187" s="1208">
        <v>29</v>
      </c>
      <c r="C187" s="1208">
        <v>62</v>
      </c>
      <c r="D187" s="1208">
        <v>6</v>
      </c>
      <c r="E187" s="1209">
        <v>0.5</v>
      </c>
      <c r="F187" s="1210" t="s">
        <v>341</v>
      </c>
      <c r="G187" s="1208" t="s">
        <v>1624</v>
      </c>
      <c r="H187" s="1195" t="s">
        <v>1699</v>
      </c>
      <c r="I187" s="105" t="s">
        <v>489</v>
      </c>
      <c r="J187" s="105" t="s">
        <v>490</v>
      </c>
      <c r="K187" s="1211" t="s">
        <v>713</v>
      </c>
      <c r="L187" s="1190" t="s">
        <v>965</v>
      </c>
      <c r="M187" s="1146">
        <f t="shared" si="6"/>
        <v>3.5999999999999996</v>
      </c>
      <c r="N187" s="1212"/>
      <c r="O187" s="1213">
        <v>2.9</v>
      </c>
      <c r="P187" s="630"/>
      <c r="Q187" s="1212"/>
      <c r="R187" s="630"/>
      <c r="S187" s="1213">
        <v>0.7</v>
      </c>
      <c r="T187" s="630"/>
      <c r="U187" s="630"/>
      <c r="V187" s="630"/>
    </row>
    <row r="188" spans="1:22" ht="15.75">
      <c r="A188" s="1192" t="s">
        <v>711</v>
      </c>
      <c r="B188" s="1208">
        <v>30</v>
      </c>
      <c r="C188" s="1208">
        <v>63</v>
      </c>
      <c r="D188" s="1208">
        <v>5</v>
      </c>
      <c r="E188" s="1209">
        <v>2.6</v>
      </c>
      <c r="F188" s="1210" t="s">
        <v>341</v>
      </c>
      <c r="G188" s="1208" t="s">
        <v>1616</v>
      </c>
      <c r="H188" s="1195" t="s">
        <v>1699</v>
      </c>
      <c r="I188" s="105" t="s">
        <v>489</v>
      </c>
      <c r="J188" s="105" t="s">
        <v>490</v>
      </c>
      <c r="K188" s="1211" t="s">
        <v>712</v>
      </c>
      <c r="L188" s="1190" t="s">
        <v>964</v>
      </c>
      <c r="M188" s="1146">
        <f>N188+O188+Q188</f>
        <v>17.43</v>
      </c>
      <c r="N188" s="1212">
        <v>3.5</v>
      </c>
      <c r="O188" s="1213">
        <v>13.8</v>
      </c>
      <c r="P188" s="630"/>
      <c r="Q188" s="1212">
        <v>0.13</v>
      </c>
      <c r="R188" s="630"/>
      <c r="S188" s="1215"/>
      <c r="T188" s="630"/>
      <c r="U188" s="630"/>
      <c r="V188" s="630"/>
    </row>
    <row r="189" spans="1:22" ht="15.75">
      <c r="A189" s="1192" t="s">
        <v>711</v>
      </c>
      <c r="B189" s="1208">
        <v>31</v>
      </c>
      <c r="C189" s="1208">
        <v>64</v>
      </c>
      <c r="D189" s="1208">
        <v>15</v>
      </c>
      <c r="E189" s="1209">
        <v>1.7</v>
      </c>
      <c r="F189" s="1210" t="s">
        <v>341</v>
      </c>
      <c r="G189" s="1208" t="s">
        <v>1616</v>
      </c>
      <c r="H189" s="1195" t="s">
        <v>1699</v>
      </c>
      <c r="I189" s="105" t="s">
        <v>489</v>
      </c>
      <c r="J189" s="105" t="s">
        <v>490</v>
      </c>
      <c r="K189" s="1211" t="s">
        <v>712</v>
      </c>
      <c r="L189" s="1190" t="s">
        <v>964</v>
      </c>
      <c r="M189" s="1146">
        <f>N189+O189+Q189</f>
        <v>11.38</v>
      </c>
      <c r="N189" s="1212">
        <v>2.3</v>
      </c>
      <c r="O189" s="1213">
        <v>9</v>
      </c>
      <c r="P189" s="630"/>
      <c r="Q189" s="1212">
        <v>0.08</v>
      </c>
      <c r="R189" s="630"/>
      <c r="S189" s="1215"/>
      <c r="T189" s="630"/>
      <c r="U189" s="630"/>
      <c r="V189" s="630"/>
    </row>
    <row r="190" spans="1:22" ht="15.75">
      <c r="A190" s="1192" t="s">
        <v>711</v>
      </c>
      <c r="B190" s="1208">
        <v>32</v>
      </c>
      <c r="C190" s="1208">
        <v>67</v>
      </c>
      <c r="D190" s="1208">
        <v>14</v>
      </c>
      <c r="E190" s="1209">
        <v>1.7</v>
      </c>
      <c r="F190" s="1210" t="s">
        <v>341</v>
      </c>
      <c r="G190" s="1208" t="s">
        <v>1624</v>
      </c>
      <c r="H190" s="1195" t="s">
        <v>1699</v>
      </c>
      <c r="I190" s="105" t="s">
        <v>489</v>
      </c>
      <c r="J190" s="105" t="s">
        <v>490</v>
      </c>
      <c r="K190" s="1211" t="s">
        <v>713</v>
      </c>
      <c r="L190" s="1190" t="s">
        <v>965</v>
      </c>
      <c r="M190" s="1146">
        <f>O190+S190</f>
        <v>12.1</v>
      </c>
      <c r="N190" s="1212"/>
      <c r="O190" s="1213">
        <v>9.7</v>
      </c>
      <c r="P190" s="630"/>
      <c r="Q190" s="1212"/>
      <c r="R190" s="630"/>
      <c r="S190" s="1213">
        <v>2.4</v>
      </c>
      <c r="T190" s="630"/>
      <c r="U190" s="630"/>
      <c r="V190" s="630"/>
    </row>
    <row r="191" spans="1:22" ht="15.75">
      <c r="A191" s="1192" t="s">
        <v>711</v>
      </c>
      <c r="B191" s="1208">
        <v>33</v>
      </c>
      <c r="C191" s="1208">
        <v>71</v>
      </c>
      <c r="D191" s="1208">
        <v>8</v>
      </c>
      <c r="E191" s="1209">
        <v>2.2</v>
      </c>
      <c r="F191" s="1210" t="s">
        <v>341</v>
      </c>
      <c r="G191" s="1208" t="s">
        <v>1616</v>
      </c>
      <c r="H191" s="1195" t="s">
        <v>1699</v>
      </c>
      <c r="I191" s="105" t="s">
        <v>489</v>
      </c>
      <c r="J191" s="105" t="s">
        <v>490</v>
      </c>
      <c r="K191" s="1211" t="s">
        <v>712</v>
      </c>
      <c r="L191" s="1190" t="s">
        <v>972</v>
      </c>
      <c r="M191" s="1146">
        <f>O191+R191+S191</f>
        <v>14.7</v>
      </c>
      <c r="N191" s="1212"/>
      <c r="O191" s="1213">
        <v>11.7</v>
      </c>
      <c r="P191" s="630"/>
      <c r="Q191" s="1212"/>
      <c r="R191" s="630">
        <v>0.1</v>
      </c>
      <c r="S191" s="1213">
        <v>2.9</v>
      </c>
      <c r="T191" s="630"/>
      <c r="U191" s="630"/>
      <c r="V191" s="630"/>
    </row>
    <row r="192" spans="1:22" ht="15.75">
      <c r="A192" s="1192" t="s">
        <v>711</v>
      </c>
      <c r="B192" s="1208">
        <v>34</v>
      </c>
      <c r="C192" s="1208">
        <v>34</v>
      </c>
      <c r="D192" s="1208">
        <v>22</v>
      </c>
      <c r="E192" s="1209">
        <v>1</v>
      </c>
      <c r="F192" s="1210" t="s">
        <v>341</v>
      </c>
      <c r="G192" s="1208" t="s">
        <v>1624</v>
      </c>
      <c r="H192" s="1195" t="s">
        <v>1699</v>
      </c>
      <c r="I192" s="105" t="s">
        <v>489</v>
      </c>
      <c r="J192" s="105" t="s">
        <v>490</v>
      </c>
      <c r="K192" s="1211" t="s">
        <v>713</v>
      </c>
      <c r="L192" s="1190" t="s">
        <v>965</v>
      </c>
      <c r="M192" s="1146">
        <f t="shared" si="6"/>
        <v>7.1</v>
      </c>
      <c r="N192" s="1212"/>
      <c r="O192" s="1213">
        <v>5.7</v>
      </c>
      <c r="P192" s="630"/>
      <c r="Q192" s="1212"/>
      <c r="R192" s="630"/>
      <c r="S192" s="1213">
        <v>1.4</v>
      </c>
      <c r="T192" s="630"/>
      <c r="U192" s="630"/>
      <c r="V192" s="630"/>
    </row>
    <row r="193" spans="1:22" ht="15.75">
      <c r="A193" s="1192" t="s">
        <v>711</v>
      </c>
      <c r="B193" s="1192">
        <v>35</v>
      </c>
      <c r="C193" s="1192">
        <v>35</v>
      </c>
      <c r="D193" s="1192">
        <v>2</v>
      </c>
      <c r="E193" s="629">
        <v>0.8</v>
      </c>
      <c r="F193" s="1190" t="s">
        <v>341</v>
      </c>
      <c r="G193" s="1192" t="s">
        <v>1624</v>
      </c>
      <c r="H193" s="1195" t="s">
        <v>1699</v>
      </c>
      <c r="I193" s="105" t="s">
        <v>489</v>
      </c>
      <c r="J193" s="105" t="s">
        <v>490</v>
      </c>
      <c r="K193" s="1196" t="s">
        <v>713</v>
      </c>
      <c r="L193" s="1190" t="s">
        <v>965</v>
      </c>
      <c r="M193" s="1146">
        <f t="shared" si="6"/>
        <v>6</v>
      </c>
      <c r="N193" s="1200"/>
      <c r="O193" s="1201">
        <v>4.6</v>
      </c>
      <c r="P193" s="630"/>
      <c r="Q193" s="1200"/>
      <c r="R193" s="630"/>
      <c r="S193" s="1201">
        <v>1.4</v>
      </c>
      <c r="T193" s="630"/>
      <c r="U193" s="630"/>
      <c r="V193" s="630"/>
    </row>
    <row r="194" spans="1:22" ht="15.75">
      <c r="A194" s="1192" t="s">
        <v>742</v>
      </c>
      <c r="B194" s="1192">
        <v>36</v>
      </c>
      <c r="C194" s="1192">
        <v>27</v>
      </c>
      <c r="D194" s="1192">
        <v>22</v>
      </c>
      <c r="E194" s="629">
        <v>1</v>
      </c>
      <c r="F194" s="1190" t="s">
        <v>341</v>
      </c>
      <c r="G194" s="1192" t="s">
        <v>1624</v>
      </c>
      <c r="H194" s="1195" t="s">
        <v>1699</v>
      </c>
      <c r="I194" s="105" t="s">
        <v>489</v>
      </c>
      <c r="J194" s="105" t="s">
        <v>490</v>
      </c>
      <c r="K194" s="1649" t="s">
        <v>713</v>
      </c>
      <c r="L194" s="1190" t="s">
        <v>700</v>
      </c>
      <c r="M194" s="1146">
        <f aca="true" t="shared" si="7" ref="M194:M201">O194+S194</f>
        <v>7.1</v>
      </c>
      <c r="N194" s="1200"/>
      <c r="O194" s="1201">
        <v>5.7</v>
      </c>
      <c r="P194" s="630"/>
      <c r="Q194" s="1200"/>
      <c r="R194" s="630"/>
      <c r="S194" s="1201">
        <v>1.4</v>
      </c>
      <c r="T194" s="630"/>
      <c r="U194" s="630"/>
      <c r="V194" s="630"/>
    </row>
    <row r="195" spans="1:22" ht="15.75">
      <c r="A195" s="1192" t="s">
        <v>742</v>
      </c>
      <c r="B195" s="1192">
        <v>37</v>
      </c>
      <c r="C195" s="1192">
        <v>40</v>
      </c>
      <c r="D195" s="1192">
        <v>4</v>
      </c>
      <c r="E195" s="629">
        <v>1</v>
      </c>
      <c r="F195" s="1190" t="s">
        <v>341</v>
      </c>
      <c r="G195" s="1192" t="s">
        <v>1624</v>
      </c>
      <c r="H195" s="1195" t="s">
        <v>1699</v>
      </c>
      <c r="I195" s="105" t="s">
        <v>489</v>
      </c>
      <c r="J195" s="105" t="s">
        <v>490</v>
      </c>
      <c r="K195" s="1649" t="s">
        <v>713</v>
      </c>
      <c r="L195" s="1190" t="s">
        <v>700</v>
      </c>
      <c r="M195" s="1146">
        <f t="shared" si="7"/>
        <v>6.2</v>
      </c>
      <c r="N195" s="1200"/>
      <c r="O195" s="1201">
        <v>5.7</v>
      </c>
      <c r="P195" s="630"/>
      <c r="Q195" s="1200"/>
      <c r="R195" s="630"/>
      <c r="S195" s="1201">
        <v>0.5</v>
      </c>
      <c r="T195" s="630"/>
      <c r="U195" s="630"/>
      <c r="V195" s="630"/>
    </row>
    <row r="196" spans="1:22" ht="15.75">
      <c r="A196" s="1192" t="s">
        <v>742</v>
      </c>
      <c r="B196" s="1192">
        <v>38</v>
      </c>
      <c r="C196" s="1192">
        <v>40</v>
      </c>
      <c r="D196" s="1192">
        <v>5</v>
      </c>
      <c r="E196" s="629">
        <v>1</v>
      </c>
      <c r="F196" s="1190" t="s">
        <v>341</v>
      </c>
      <c r="G196" s="1192" t="s">
        <v>1624</v>
      </c>
      <c r="H196" s="1195" t="s">
        <v>1699</v>
      </c>
      <c r="I196" s="105" t="s">
        <v>489</v>
      </c>
      <c r="J196" s="105" t="s">
        <v>490</v>
      </c>
      <c r="K196" s="1649" t="s">
        <v>713</v>
      </c>
      <c r="L196" s="1190" t="s">
        <v>700</v>
      </c>
      <c r="M196" s="1146">
        <f t="shared" si="7"/>
        <v>6.4</v>
      </c>
      <c r="N196" s="1200"/>
      <c r="O196" s="1201">
        <v>5.7</v>
      </c>
      <c r="P196" s="630"/>
      <c r="Q196" s="1200"/>
      <c r="R196" s="630"/>
      <c r="S196" s="1201">
        <v>0.7</v>
      </c>
      <c r="T196" s="630"/>
      <c r="U196" s="630"/>
      <c r="V196" s="630"/>
    </row>
    <row r="197" spans="1:22" ht="15.75">
      <c r="A197" s="1192" t="s">
        <v>742</v>
      </c>
      <c r="B197" s="1192">
        <v>39</v>
      </c>
      <c r="C197" s="1192">
        <v>28</v>
      </c>
      <c r="D197" s="1192">
        <v>13</v>
      </c>
      <c r="E197" s="629">
        <v>0.3</v>
      </c>
      <c r="F197" s="1190" t="s">
        <v>341</v>
      </c>
      <c r="G197" s="1192" t="s">
        <v>1628</v>
      </c>
      <c r="H197" s="1195" t="s">
        <v>1699</v>
      </c>
      <c r="I197" s="105" t="s">
        <v>489</v>
      </c>
      <c r="J197" s="105" t="s">
        <v>490</v>
      </c>
      <c r="K197" s="1649" t="s">
        <v>714</v>
      </c>
      <c r="L197" s="1190" t="s">
        <v>700</v>
      </c>
      <c r="M197" s="1146">
        <f t="shared" si="7"/>
        <v>2.6</v>
      </c>
      <c r="N197" s="1200"/>
      <c r="O197" s="1201">
        <v>2</v>
      </c>
      <c r="P197" s="630"/>
      <c r="Q197" s="1200"/>
      <c r="R197" s="630"/>
      <c r="S197" s="1201">
        <v>0.6</v>
      </c>
      <c r="T197" s="630"/>
      <c r="U197" s="630"/>
      <c r="V197" s="630"/>
    </row>
    <row r="198" spans="1:22" ht="15.75">
      <c r="A198" s="1192" t="s">
        <v>742</v>
      </c>
      <c r="B198" s="1192">
        <v>40</v>
      </c>
      <c r="C198" s="1192">
        <v>39</v>
      </c>
      <c r="D198" s="1192">
        <v>11</v>
      </c>
      <c r="E198" s="629">
        <v>0.5</v>
      </c>
      <c r="F198" s="1190" t="s">
        <v>341</v>
      </c>
      <c r="G198" s="1192" t="s">
        <v>1624</v>
      </c>
      <c r="H198" s="1195" t="s">
        <v>1699</v>
      </c>
      <c r="I198" s="105" t="s">
        <v>489</v>
      </c>
      <c r="J198" s="105" t="s">
        <v>490</v>
      </c>
      <c r="K198" s="1649" t="s">
        <v>713</v>
      </c>
      <c r="L198" s="1190" t="s">
        <v>700</v>
      </c>
      <c r="M198" s="1146">
        <f t="shared" si="7"/>
        <v>3.5999999999999996</v>
      </c>
      <c r="N198" s="1200"/>
      <c r="O198" s="1201">
        <v>2.9</v>
      </c>
      <c r="P198" s="630"/>
      <c r="Q198" s="1200"/>
      <c r="R198" s="630"/>
      <c r="S198" s="1201">
        <v>0.7</v>
      </c>
      <c r="T198" s="630"/>
      <c r="U198" s="630"/>
      <c r="V198" s="630"/>
    </row>
    <row r="199" spans="1:22" ht="15.75">
      <c r="A199" s="1192" t="s">
        <v>742</v>
      </c>
      <c r="B199" s="1192">
        <v>41</v>
      </c>
      <c r="C199" s="1192">
        <v>50</v>
      </c>
      <c r="D199" s="1192">
        <v>1</v>
      </c>
      <c r="E199" s="629">
        <v>0.4</v>
      </c>
      <c r="F199" s="1190" t="s">
        <v>341</v>
      </c>
      <c r="G199" s="1192" t="s">
        <v>1624</v>
      </c>
      <c r="H199" s="1195" t="s">
        <v>1699</v>
      </c>
      <c r="I199" s="105" t="s">
        <v>489</v>
      </c>
      <c r="J199" s="105" t="s">
        <v>490</v>
      </c>
      <c r="K199" s="1649" t="s">
        <v>713</v>
      </c>
      <c r="L199" s="1190" t="s">
        <v>700</v>
      </c>
      <c r="M199" s="1146">
        <f t="shared" si="7"/>
        <v>3</v>
      </c>
      <c r="N199" s="1200"/>
      <c r="O199" s="1201">
        <v>2.3</v>
      </c>
      <c r="P199" s="630"/>
      <c r="Q199" s="1200"/>
      <c r="R199" s="630"/>
      <c r="S199" s="1201">
        <v>0.7</v>
      </c>
      <c r="T199" s="630"/>
      <c r="U199" s="630"/>
      <c r="V199" s="630"/>
    </row>
    <row r="200" spans="1:22" ht="15.75">
      <c r="A200" s="1192" t="s">
        <v>742</v>
      </c>
      <c r="B200" s="1192">
        <v>42</v>
      </c>
      <c r="C200" s="1192">
        <v>35</v>
      </c>
      <c r="D200" s="1192">
        <v>40</v>
      </c>
      <c r="E200" s="629">
        <v>0.5</v>
      </c>
      <c r="F200" s="1190" t="s">
        <v>341</v>
      </c>
      <c r="G200" s="1192" t="s">
        <v>1624</v>
      </c>
      <c r="H200" s="1195" t="s">
        <v>1699</v>
      </c>
      <c r="I200" s="105" t="s">
        <v>489</v>
      </c>
      <c r="J200" s="105" t="s">
        <v>490</v>
      </c>
      <c r="K200" s="1649" t="s">
        <v>713</v>
      </c>
      <c r="L200" s="1190" t="s">
        <v>700</v>
      </c>
      <c r="M200" s="1146">
        <f t="shared" si="7"/>
        <v>3.5999999999999996</v>
      </c>
      <c r="N200" s="1200"/>
      <c r="O200" s="1201">
        <v>2.9</v>
      </c>
      <c r="P200" s="630"/>
      <c r="Q200" s="1200"/>
      <c r="R200" s="630"/>
      <c r="S200" s="1201">
        <v>0.7</v>
      </c>
      <c r="T200" s="630"/>
      <c r="U200" s="630"/>
      <c r="V200" s="630"/>
    </row>
    <row r="201" spans="1:22" ht="15.75">
      <c r="A201" s="1192" t="s">
        <v>742</v>
      </c>
      <c r="B201" s="1192">
        <v>43</v>
      </c>
      <c r="C201" s="1192">
        <v>47</v>
      </c>
      <c r="D201" s="1192">
        <v>2.2</v>
      </c>
      <c r="E201" s="629">
        <v>0.5</v>
      </c>
      <c r="F201" s="1190" t="s">
        <v>341</v>
      </c>
      <c r="G201" s="1192" t="s">
        <v>1624</v>
      </c>
      <c r="H201" s="1195" t="s">
        <v>1699</v>
      </c>
      <c r="I201" s="105" t="s">
        <v>489</v>
      </c>
      <c r="J201" s="105" t="s">
        <v>490</v>
      </c>
      <c r="K201" s="1649" t="s">
        <v>713</v>
      </c>
      <c r="L201" s="1190" t="s">
        <v>700</v>
      </c>
      <c r="M201" s="1146">
        <f t="shared" si="7"/>
        <v>3.5999999999999996</v>
      </c>
      <c r="N201" s="1200"/>
      <c r="O201" s="1201">
        <v>2.9</v>
      </c>
      <c r="P201" s="630"/>
      <c r="Q201" s="1200"/>
      <c r="R201" s="630"/>
      <c r="S201" s="1201">
        <v>0.7</v>
      </c>
      <c r="T201" s="630"/>
      <c r="U201" s="630"/>
      <c r="V201" s="630"/>
    </row>
    <row r="202" spans="1:22" ht="15.75">
      <c r="A202" s="1192" t="s">
        <v>742</v>
      </c>
      <c r="B202" s="1192">
        <v>44</v>
      </c>
      <c r="C202" s="1192">
        <v>34</v>
      </c>
      <c r="D202" s="1192">
        <v>8</v>
      </c>
      <c r="E202" s="629">
        <v>0.5</v>
      </c>
      <c r="F202" s="1190" t="s">
        <v>341</v>
      </c>
      <c r="G202" s="1192" t="s">
        <v>1107</v>
      </c>
      <c r="H202" s="1195" t="s">
        <v>1699</v>
      </c>
      <c r="I202" s="105" t="s">
        <v>489</v>
      </c>
      <c r="J202" s="105" t="s">
        <v>490</v>
      </c>
      <c r="K202" s="1649" t="s">
        <v>714</v>
      </c>
      <c r="L202" s="1190" t="s">
        <v>700</v>
      </c>
      <c r="M202" s="1146">
        <f>O202+Q202+S202</f>
        <v>3.4000000000000004</v>
      </c>
      <c r="N202" s="1200"/>
      <c r="O202" s="1201">
        <v>2.7</v>
      </c>
      <c r="P202" s="630"/>
      <c r="Q202" s="1200">
        <v>0.1</v>
      </c>
      <c r="R202" s="630"/>
      <c r="S202" s="1201">
        <v>0.6</v>
      </c>
      <c r="T202" s="630"/>
      <c r="U202" s="630"/>
      <c r="V202" s="630"/>
    </row>
    <row r="203" spans="1:22" ht="15.75">
      <c r="A203" s="1192" t="s">
        <v>742</v>
      </c>
      <c r="B203" s="1192">
        <v>45</v>
      </c>
      <c r="C203" s="1192">
        <v>47</v>
      </c>
      <c r="D203" s="1192">
        <v>2.1</v>
      </c>
      <c r="E203" s="629">
        <v>0.9</v>
      </c>
      <c r="F203" s="1190" t="s">
        <v>341</v>
      </c>
      <c r="G203" s="1192" t="s">
        <v>1624</v>
      </c>
      <c r="H203" s="1195" t="s">
        <v>1699</v>
      </c>
      <c r="I203" s="105" t="s">
        <v>489</v>
      </c>
      <c r="J203" s="105" t="s">
        <v>490</v>
      </c>
      <c r="K203" s="1649" t="s">
        <v>713</v>
      </c>
      <c r="L203" s="1190" t="s">
        <v>700</v>
      </c>
      <c r="M203" s="1146">
        <f>O203+S203</f>
        <v>6.3999999999999995</v>
      </c>
      <c r="N203" s="1200"/>
      <c r="O203" s="1201">
        <v>5.1</v>
      </c>
      <c r="P203" s="630"/>
      <c r="Q203" s="1200"/>
      <c r="R203" s="630"/>
      <c r="S203" s="1201">
        <v>1.3</v>
      </c>
      <c r="T203" s="630"/>
      <c r="U203" s="630"/>
      <c r="V203" s="630"/>
    </row>
    <row r="204" spans="1:22" ht="15.75">
      <c r="A204" s="1192" t="s">
        <v>742</v>
      </c>
      <c r="B204" s="1192">
        <v>46</v>
      </c>
      <c r="C204" s="1192">
        <v>42</v>
      </c>
      <c r="D204" s="1192">
        <v>27</v>
      </c>
      <c r="E204" s="629">
        <v>1</v>
      </c>
      <c r="F204" s="1190" t="s">
        <v>341</v>
      </c>
      <c r="G204" s="1192" t="s">
        <v>1628</v>
      </c>
      <c r="H204" s="1195" t="s">
        <v>1699</v>
      </c>
      <c r="I204" s="105" t="s">
        <v>489</v>
      </c>
      <c r="J204" s="105" t="s">
        <v>490</v>
      </c>
      <c r="K204" s="1649" t="s">
        <v>714</v>
      </c>
      <c r="L204" s="1190" t="s">
        <v>700</v>
      </c>
      <c r="M204" s="1146">
        <f>O204+S204</f>
        <v>8.3</v>
      </c>
      <c r="N204" s="1200"/>
      <c r="O204" s="1201">
        <v>6.7</v>
      </c>
      <c r="P204" s="630"/>
      <c r="Q204" s="1200"/>
      <c r="R204" s="630"/>
      <c r="S204" s="1201">
        <v>1.6</v>
      </c>
      <c r="T204" s="630"/>
      <c r="U204" s="630"/>
      <c r="V204" s="630"/>
    </row>
    <row r="205" spans="1:22" ht="15.75">
      <c r="A205" s="1647"/>
      <c r="B205" s="664"/>
      <c r="C205" s="664"/>
      <c r="D205" s="664"/>
      <c r="E205" s="1191">
        <f>E204+E203+E202+E201+E200+E199+E198+E197+E196+E195+E194+E193+E192+E191+E190+E189+E188+E187+E186+E185+E184+E183+E182+E181+E180+E179+E178+E177+E176+E175+E174+E173+E172+E171+E170+E169+E168+E167+E166+E165+E164+E163+E162+E161+E160+E159</f>
        <v>42.199999999999996</v>
      </c>
      <c r="F205" s="659"/>
      <c r="G205" s="659"/>
      <c r="H205" s="659"/>
      <c r="I205" s="659"/>
      <c r="J205" s="659"/>
      <c r="K205" s="659"/>
      <c r="L205" s="659"/>
      <c r="M205" s="665">
        <f>N205+O205+P205+Q205+R205+S205+T205+U205</f>
        <v>298.7900000000001</v>
      </c>
      <c r="N205" s="665">
        <f>N189+N188+N184+N183+N182+N159</f>
        <v>13.8</v>
      </c>
      <c r="O205" s="665">
        <f>O204+O203+O202+O201+O200+O199+O198+O197+O196+O195+O194+O193+O192+O191+O190+O189+O188+O187+O186+O185+O184+O183+O182+O181+O180+O179+O178+O177+O176+O175+O174+O173+O172+O171+O170+O169+O168+O167+O166+O165+O164+O163+O162+O161+O160+O159</f>
        <v>239.70000000000005</v>
      </c>
      <c r="P205" s="665">
        <f aca="true" t="shared" si="8" ref="P205:U205">SUM(P159:P193)</f>
        <v>0</v>
      </c>
      <c r="Q205" s="665">
        <f>Q202+Q189+Q188+Q184+Q183+Q182+Q173+Q164+Q163+Q159</f>
        <v>0.6900000000000001</v>
      </c>
      <c r="R205" s="665">
        <f t="shared" si="8"/>
        <v>0.1</v>
      </c>
      <c r="S205" s="665">
        <f>S204+S203+S202+S201+S200+S199+S198+S197+S196+S195+S194+S193+S192+S191+S190+S187+S186+S185+S181+S180+S179+S178+S177+S176+S175+S174+S173+S172+S171+S170+S169+S168+S167+S166+S165+S164+S163+S162+S161+S160</f>
        <v>44.5</v>
      </c>
      <c r="T205" s="665">
        <f t="shared" si="8"/>
        <v>0</v>
      </c>
      <c r="U205" s="665">
        <f t="shared" si="8"/>
        <v>0</v>
      </c>
      <c r="V205" s="1648"/>
    </row>
    <row r="206" spans="1:22" ht="15.75">
      <c r="A206" s="1644" t="s">
        <v>716</v>
      </c>
      <c r="B206" s="1644"/>
      <c r="C206" s="1644"/>
      <c r="D206" s="1644"/>
      <c r="E206" s="1645">
        <f>E205+E157+E142+E110+E102+E49+E22</f>
        <v>170.79999999999998</v>
      </c>
      <c r="F206" s="1644"/>
      <c r="G206" s="1644"/>
      <c r="H206" s="1644"/>
      <c r="I206" s="1644"/>
      <c r="J206" s="1644"/>
      <c r="K206" s="1644"/>
      <c r="L206" s="1644"/>
      <c r="M206" s="1646">
        <f>SUM('[1]Сокаль+Бендюга'!M123+'[1]Сокаль+Бендюга'!M137+'[1]В+Р'!M131+'[1]В+Р'!M142+'[1]Лопатин+Бабичі'!M119+'[1]Лопатин+Бабичі'!M126+'[1]Нивиці лк'!M155)</f>
        <v>0</v>
      </c>
      <c r="N206" s="1646">
        <f>SUM('[1]Сокаль+Бендюга'!N123+'[1]Сокаль+Бендюга'!N137+'[1]В+Р'!N131+'[1]В+Р'!N142+'[1]Лопатин+Бабичі'!N119+'[1]Лопатин+Бабичі'!N126+'[1]Нивиці лк'!N155)</f>
        <v>0</v>
      </c>
      <c r="O206" s="1646">
        <f>SUM('[1]Сокаль+Бендюга'!O123+'[1]Сокаль+Бендюга'!O137+'[1]В+Р'!O131+'[1]В+Р'!O142+'[1]Лопатин+Бабичі'!O119+'[1]Лопатин+Бабичі'!O126+'[1]Нивиці лк'!O155)</f>
        <v>0</v>
      </c>
      <c r="P206" s="1646">
        <f>SUM('[1]Сокаль+Бендюга'!P123+'[1]Сокаль+Бендюга'!P137+'[1]В+Р'!P131+'[1]В+Р'!P142+'[1]Лопатин+Бабичі'!P119+'[1]Лопатин+Бабичі'!P126+'[1]Нивиці лк'!P155)</f>
        <v>0</v>
      </c>
      <c r="Q206" s="1646">
        <f>SUM('[1]Сокаль+Бендюга'!Q123+'[1]Сокаль+Бендюга'!Q137+'[1]В+Р'!Q131+'[1]В+Р'!Q142+'[1]Лопатин+Бабичі'!Q119+'[1]Лопатин+Бабичі'!Q126+'[1]Нивиці лк'!Q155)</f>
        <v>0</v>
      </c>
      <c r="R206" s="1646">
        <f>SUM('[1]Сокаль+Бендюга'!R123+'[1]Сокаль+Бендюга'!R137+'[1]В+Р'!R131+'[1]В+Р'!R142+'[1]Лопатин+Бабичі'!R119+'[1]Лопатин+Бабичі'!R126+'[1]Нивиці лк'!R155)</f>
        <v>0</v>
      </c>
      <c r="S206" s="1646">
        <f>SUM('[1]Сокаль+Бендюга'!S123+'[1]Сокаль+Бендюга'!S137+'[1]В+Р'!S131+'[1]В+Р'!S142+'[1]Лопатин+Бабичі'!S119+'[1]Лопатин+Бабичі'!S126+'[1]Нивиці лк'!S155)</f>
        <v>0</v>
      </c>
      <c r="T206" s="1646">
        <f>SUM('[1]Сокаль+Бендюга'!T123+'[1]Сокаль+Бендюга'!T137+'[1]В+Р'!T131+'[1]В+Р'!T142+'[1]Лопатин+Бабичі'!T119+'[1]Лопатин+Бабичі'!T126+'[1]Нивиці лк'!T155)</f>
        <v>0</v>
      </c>
      <c r="U206" s="1646">
        <f>SUM('[1]Сокаль+Бендюга'!U123+'[1]Сокаль+Бендюга'!U137+'[1]В+Р'!U131+'[1]В+Р'!U142+'[1]Лопатин+Бабичі'!U119+'[1]Лопатин+Бабичі'!U126+'[1]Нивиці лк'!U155)</f>
        <v>0</v>
      </c>
      <c r="V206" s="661"/>
    </row>
    <row r="207" spans="1:22" ht="15.75">
      <c r="A207" s="624"/>
      <c r="B207" s="624"/>
      <c r="C207" s="624"/>
      <c r="D207" s="624"/>
      <c r="E207" s="1591"/>
      <c r="F207" s="624"/>
      <c r="G207" s="624"/>
      <c r="H207" s="624"/>
      <c r="I207" s="624"/>
      <c r="J207" s="624"/>
      <c r="K207" s="624"/>
      <c r="L207" s="624"/>
      <c r="M207" s="624"/>
      <c r="N207" s="624"/>
      <c r="O207" s="624"/>
      <c r="P207" s="624"/>
      <c r="Q207" s="624"/>
      <c r="R207" s="676"/>
      <c r="S207" s="624"/>
      <c r="T207" s="624"/>
      <c r="U207" s="624"/>
      <c r="V207" s="624"/>
    </row>
    <row r="208" spans="1:22" ht="15.75">
      <c r="A208" s="624" t="s">
        <v>717</v>
      </c>
      <c r="B208" s="624"/>
      <c r="C208" s="624"/>
      <c r="D208" s="624"/>
      <c r="E208" s="624"/>
      <c r="F208" s="624"/>
      <c r="G208" s="624"/>
      <c r="H208" s="624"/>
      <c r="I208" s="624"/>
      <c r="J208" s="624"/>
      <c r="K208" s="624"/>
      <c r="L208" s="624"/>
      <c r="M208" s="624"/>
      <c r="N208" s="624"/>
      <c r="O208" s="624"/>
      <c r="P208" s="624"/>
      <c r="Q208" s="624"/>
      <c r="R208" s="624"/>
      <c r="S208" s="624"/>
      <c r="T208" s="624"/>
      <c r="U208" s="624"/>
      <c r="V208" s="624"/>
    </row>
    <row r="210" spans="1:18" ht="20.25">
      <c r="A210" s="677"/>
      <c r="B210" s="677"/>
      <c r="C210" s="678"/>
      <c r="D210" s="678"/>
      <c r="E210" s="679"/>
      <c r="F210" s="679"/>
      <c r="G210" s="679"/>
      <c r="H210" s="679" t="s">
        <v>718</v>
      </c>
      <c r="I210" s="679" t="s">
        <v>457</v>
      </c>
      <c r="J210" s="680"/>
      <c r="K210" s="679"/>
      <c r="L210" s="679"/>
      <c r="M210" s="678"/>
      <c r="N210" s="678"/>
      <c r="O210" s="678"/>
      <c r="P210" s="677"/>
      <c r="Q210" s="677"/>
      <c r="R210" s="677"/>
    </row>
    <row r="211" spans="1:18" ht="20.25">
      <c r="A211" s="677"/>
      <c r="B211" s="677"/>
      <c r="C211" s="681"/>
      <c r="D211" s="678"/>
      <c r="E211" s="682" t="s">
        <v>719</v>
      </c>
      <c r="F211" s="679"/>
      <c r="G211" s="679"/>
      <c r="H211" s="679"/>
      <c r="I211" s="679"/>
      <c r="J211" s="679"/>
      <c r="K211" s="679"/>
      <c r="L211" s="679"/>
      <c r="M211" s="678"/>
      <c r="N211" s="678"/>
      <c r="O211" s="678"/>
      <c r="P211" s="677"/>
      <c r="Q211" s="677"/>
      <c r="R211" s="677"/>
    </row>
    <row r="212" spans="1:18" ht="20.25">
      <c r="A212" s="677"/>
      <c r="B212" s="677"/>
      <c r="C212" s="677"/>
      <c r="D212" s="677"/>
      <c r="E212" s="682"/>
      <c r="F212" s="682"/>
      <c r="G212" s="679" t="s">
        <v>973</v>
      </c>
      <c r="H212" s="682"/>
      <c r="I212" s="682"/>
      <c r="J212" s="682"/>
      <c r="K212" s="682"/>
      <c r="L212" s="682"/>
      <c r="M212" s="677"/>
      <c r="N212" s="677"/>
      <c r="O212" s="677"/>
      <c r="P212" s="677"/>
      <c r="Q212" s="677"/>
      <c r="R212" s="677"/>
    </row>
    <row r="213" spans="1:18" ht="18.75">
      <c r="A213" s="678" t="s">
        <v>720</v>
      </c>
      <c r="B213" s="678"/>
      <c r="C213" s="678"/>
      <c r="D213" s="678"/>
      <c r="E213" s="678"/>
      <c r="F213" s="678"/>
      <c r="G213" s="677"/>
      <c r="H213" s="677"/>
      <c r="I213" s="677"/>
      <c r="J213" s="677"/>
      <c r="K213" s="677"/>
      <c r="L213" s="677"/>
      <c r="M213" s="677"/>
      <c r="N213" s="677"/>
      <c r="O213" s="677"/>
      <c r="P213" s="677"/>
      <c r="Q213" s="677"/>
      <c r="R213" s="677"/>
    </row>
    <row r="214" spans="1:18" ht="15.75">
      <c r="A214" s="694" t="s">
        <v>57</v>
      </c>
      <c r="B214" s="695" t="s">
        <v>1530</v>
      </c>
      <c r="C214" s="694"/>
      <c r="D214" s="696"/>
      <c r="E214" s="695"/>
      <c r="F214" s="697" t="s">
        <v>172</v>
      </c>
      <c r="G214" s="695" t="s">
        <v>460</v>
      </c>
      <c r="H214" s="694" t="s">
        <v>1534</v>
      </c>
      <c r="I214" s="698" t="s">
        <v>461</v>
      </c>
      <c r="J214" s="699"/>
      <c r="K214" s="695" t="s">
        <v>1535</v>
      </c>
      <c r="L214" s="694"/>
      <c r="M214" s="698" t="s">
        <v>462</v>
      </c>
      <c r="N214" s="700"/>
      <c r="O214" s="700"/>
      <c r="P214" s="700"/>
      <c r="Q214" s="699"/>
      <c r="R214" s="694"/>
    </row>
    <row r="215" spans="1:18" ht="15.75">
      <c r="A215" s="701" t="s">
        <v>721</v>
      </c>
      <c r="B215" s="702" t="s">
        <v>136</v>
      </c>
      <c r="C215" s="702" t="s">
        <v>125</v>
      </c>
      <c r="D215" s="703" t="s">
        <v>464</v>
      </c>
      <c r="E215" s="702" t="s">
        <v>722</v>
      </c>
      <c r="F215" s="704" t="s">
        <v>179</v>
      </c>
      <c r="G215" s="702" t="s">
        <v>465</v>
      </c>
      <c r="H215" s="701" t="s">
        <v>466</v>
      </c>
      <c r="I215" s="694" t="s">
        <v>467</v>
      </c>
      <c r="J215" s="694" t="s">
        <v>723</v>
      </c>
      <c r="K215" s="702" t="s">
        <v>88</v>
      </c>
      <c r="L215" s="702" t="s">
        <v>724</v>
      </c>
      <c r="M215" s="694" t="s">
        <v>325</v>
      </c>
      <c r="N215" s="698" t="s">
        <v>470</v>
      </c>
      <c r="O215" s="700"/>
      <c r="P215" s="700"/>
      <c r="Q215" s="699"/>
      <c r="R215" s="701" t="s">
        <v>1082</v>
      </c>
    </row>
    <row r="216" spans="1:18" ht="15.75">
      <c r="A216" s="705" t="s">
        <v>725</v>
      </c>
      <c r="B216" s="702" t="s">
        <v>143</v>
      </c>
      <c r="C216" s="702" t="s">
        <v>137</v>
      </c>
      <c r="D216" s="706"/>
      <c r="E216" s="702" t="s">
        <v>1540</v>
      </c>
      <c r="F216" s="704" t="s">
        <v>726</v>
      </c>
      <c r="G216" s="702" t="s">
        <v>337</v>
      </c>
      <c r="H216" s="701" t="s">
        <v>329</v>
      </c>
      <c r="I216" s="701" t="s">
        <v>1558</v>
      </c>
      <c r="J216" s="701"/>
      <c r="K216" s="702"/>
      <c r="L216" s="702" t="s">
        <v>727</v>
      </c>
      <c r="M216" s="701" t="s">
        <v>472</v>
      </c>
      <c r="N216" s="695" t="s">
        <v>473</v>
      </c>
      <c r="O216" s="695" t="s">
        <v>474</v>
      </c>
      <c r="P216" s="695" t="s">
        <v>477</v>
      </c>
      <c r="Q216" s="695" t="s">
        <v>476</v>
      </c>
      <c r="R216" s="701"/>
    </row>
    <row r="217" spans="1:18" ht="15.75">
      <c r="A217" s="707"/>
      <c r="B217" s="708"/>
      <c r="C217" s="707"/>
      <c r="D217" s="709"/>
      <c r="E217" s="707"/>
      <c r="F217" s="710"/>
      <c r="G217" s="707"/>
      <c r="H217" s="707"/>
      <c r="I217" s="707"/>
      <c r="J217" s="707"/>
      <c r="K217" s="707"/>
      <c r="L217" s="707"/>
      <c r="M217" s="708" t="s">
        <v>481</v>
      </c>
      <c r="N217" s="708" t="s">
        <v>482</v>
      </c>
      <c r="O217" s="708" t="s">
        <v>482</v>
      </c>
      <c r="P217" s="708" t="s">
        <v>485</v>
      </c>
      <c r="Q217" s="708" t="s">
        <v>484</v>
      </c>
      <c r="R217" s="707"/>
    </row>
    <row r="218" spans="1:18" ht="15.75">
      <c r="A218" s="711">
        <v>1</v>
      </c>
      <c r="B218" s="711">
        <v>2</v>
      </c>
      <c r="C218" s="711">
        <v>3</v>
      </c>
      <c r="D218" s="711">
        <v>4</v>
      </c>
      <c r="E218" s="708">
        <v>5</v>
      </c>
      <c r="F218" s="711">
        <v>6</v>
      </c>
      <c r="G218" s="711">
        <v>7</v>
      </c>
      <c r="H218" s="711">
        <v>8</v>
      </c>
      <c r="I218" s="711">
        <v>9</v>
      </c>
      <c r="J218" s="711">
        <v>10</v>
      </c>
      <c r="K218" s="711">
        <v>11</v>
      </c>
      <c r="L218" s="711">
        <v>12</v>
      </c>
      <c r="M218" s="711">
        <v>13</v>
      </c>
      <c r="N218" s="711">
        <v>14</v>
      </c>
      <c r="O218" s="711">
        <v>15</v>
      </c>
      <c r="P218" s="711">
        <v>16</v>
      </c>
      <c r="Q218" s="711">
        <v>17</v>
      </c>
      <c r="R218" s="711">
        <v>18</v>
      </c>
    </row>
    <row r="219" spans="1:18" ht="15.75">
      <c r="A219" s="1222" t="s">
        <v>730</v>
      </c>
      <c r="B219" s="683"/>
      <c r="C219" s="683"/>
      <c r="D219" s="683"/>
      <c r="E219" s="683"/>
      <c r="F219" s="688"/>
      <c r="G219" s="683"/>
      <c r="H219" s="683"/>
      <c r="I219" s="683"/>
      <c r="J219" s="683"/>
      <c r="K219" s="683"/>
      <c r="L219" s="683"/>
      <c r="M219" s="683"/>
      <c r="N219" s="683"/>
      <c r="O219" s="683"/>
      <c r="P219" s="683"/>
      <c r="Q219" s="683"/>
      <c r="R219" s="683"/>
    </row>
    <row r="220" spans="1:18" ht="18.75">
      <c r="A220" s="1167" t="s">
        <v>501</v>
      </c>
      <c r="B220" s="1216"/>
      <c r="C220" s="1216">
        <v>43</v>
      </c>
      <c r="D220" s="1216">
        <v>1</v>
      </c>
      <c r="E220" s="1216">
        <v>1.6</v>
      </c>
      <c r="F220" s="1217" t="s">
        <v>974</v>
      </c>
      <c r="G220" s="1216" t="s">
        <v>1634</v>
      </c>
      <c r="H220" s="1218" t="s">
        <v>728</v>
      </c>
      <c r="I220" s="1216"/>
      <c r="J220" s="1216"/>
      <c r="K220" s="1216"/>
      <c r="L220" s="1216"/>
      <c r="M220" s="1216"/>
      <c r="N220" s="1216"/>
      <c r="O220" s="1216"/>
      <c r="P220" s="1216"/>
      <c r="Q220" s="1216"/>
      <c r="R220" s="1216"/>
    </row>
    <row r="221" spans="1:18" ht="18.75">
      <c r="A221" s="1167" t="s">
        <v>501</v>
      </c>
      <c r="B221" s="1216"/>
      <c r="C221" s="1216">
        <v>58</v>
      </c>
      <c r="D221" s="1216">
        <v>17</v>
      </c>
      <c r="E221" s="1216">
        <v>2.4</v>
      </c>
      <c r="F221" s="1219" t="s">
        <v>735</v>
      </c>
      <c r="G221" s="1216" t="s">
        <v>1672</v>
      </c>
      <c r="H221" s="1218" t="s">
        <v>728</v>
      </c>
      <c r="I221" s="1216"/>
      <c r="J221" s="1216"/>
      <c r="K221" s="1216"/>
      <c r="L221" s="1216" t="s">
        <v>731</v>
      </c>
      <c r="M221" s="1216"/>
      <c r="N221" s="1216"/>
      <c r="O221" s="1216"/>
      <c r="P221" s="1216"/>
      <c r="Q221" s="1216"/>
      <c r="R221" s="1216"/>
    </row>
    <row r="222" spans="1:18" ht="19.5" thickBot="1">
      <c r="A222" s="1220" t="s">
        <v>504</v>
      </c>
      <c r="B222" s="1216"/>
      <c r="C222" s="1216">
        <v>2</v>
      </c>
      <c r="D222" s="1216">
        <v>25</v>
      </c>
      <c r="E222" s="1221">
        <v>1.7</v>
      </c>
      <c r="F222" s="1219" t="s">
        <v>729</v>
      </c>
      <c r="G222" s="1216" t="s">
        <v>1634</v>
      </c>
      <c r="H222" s="1218" t="s">
        <v>728</v>
      </c>
      <c r="I222" s="1216"/>
      <c r="J222" s="1216"/>
      <c r="K222" s="1216"/>
      <c r="L222" s="1216"/>
      <c r="M222" s="1216"/>
      <c r="N222" s="1216"/>
      <c r="O222" s="1216"/>
      <c r="P222" s="1216"/>
      <c r="Q222" s="1216"/>
      <c r="R222" s="1216"/>
    </row>
    <row r="223" spans="1:18" ht="16.5" thickBot="1">
      <c r="A223" s="684" t="s">
        <v>1143</v>
      </c>
      <c r="B223" s="685"/>
      <c r="C223" s="685"/>
      <c r="D223" s="685"/>
      <c r="E223" s="1166">
        <f>SUM(E220:E222)</f>
        <v>5.7</v>
      </c>
      <c r="F223" s="686"/>
      <c r="G223" s="685"/>
      <c r="H223" s="685"/>
      <c r="I223" s="685"/>
      <c r="J223" s="685"/>
      <c r="K223" s="685"/>
      <c r="L223" s="685"/>
      <c r="M223" s="685"/>
      <c r="N223" s="685"/>
      <c r="O223" s="685"/>
      <c r="P223" s="685"/>
      <c r="Q223" s="685"/>
      <c r="R223" s="687"/>
    </row>
    <row r="224" spans="1:18" ht="15.75">
      <c r="A224" s="1222" t="s">
        <v>732</v>
      </c>
      <c r="B224" s="661"/>
      <c r="C224" s="661"/>
      <c r="D224" s="661"/>
      <c r="E224" s="661"/>
      <c r="F224" s="688"/>
      <c r="G224" s="683"/>
      <c r="H224" s="683"/>
      <c r="I224" s="661"/>
      <c r="J224" s="661"/>
      <c r="K224" s="661"/>
      <c r="L224" s="661"/>
      <c r="M224" s="661"/>
      <c r="N224" s="661"/>
      <c r="O224" s="661"/>
      <c r="P224" s="661"/>
      <c r="Q224" s="661"/>
      <c r="R224" s="661"/>
    </row>
    <row r="225" spans="1:18" ht="18.75">
      <c r="A225" s="1223" t="s">
        <v>704</v>
      </c>
      <c r="B225" s="601"/>
      <c r="C225" s="1216">
        <v>50</v>
      </c>
      <c r="D225" s="1218">
        <v>9</v>
      </c>
      <c r="E225" s="1224">
        <v>0.8</v>
      </c>
      <c r="F225" s="1219" t="s">
        <v>729</v>
      </c>
      <c r="G225" s="1218" t="s">
        <v>1634</v>
      </c>
      <c r="H225" s="1223" t="s">
        <v>728</v>
      </c>
      <c r="I225" s="1218" t="s">
        <v>733</v>
      </c>
      <c r="J225" s="601"/>
      <c r="K225" s="601"/>
      <c r="L225" s="1216" t="s">
        <v>975</v>
      </c>
      <c r="M225" s="601"/>
      <c r="N225" s="601"/>
      <c r="O225" s="601"/>
      <c r="P225" s="601"/>
      <c r="Q225" s="601"/>
      <c r="R225" s="601"/>
    </row>
    <row r="226" spans="1:18" ht="18.75">
      <c r="A226" s="1223" t="s">
        <v>704</v>
      </c>
      <c r="B226" s="601"/>
      <c r="C226" s="1216">
        <v>50</v>
      </c>
      <c r="D226" s="1218">
        <v>21</v>
      </c>
      <c r="E226" s="1224">
        <v>0.7</v>
      </c>
      <c r="F226" s="1219" t="s">
        <v>729</v>
      </c>
      <c r="G226" s="1218" t="s">
        <v>1634</v>
      </c>
      <c r="H226" s="1223" t="s">
        <v>728</v>
      </c>
      <c r="I226" s="1218" t="s">
        <v>733</v>
      </c>
      <c r="J226" s="601"/>
      <c r="K226" s="601"/>
      <c r="L226" s="1216" t="s">
        <v>975</v>
      </c>
      <c r="M226" s="601"/>
      <c r="N226" s="601"/>
      <c r="O226" s="601"/>
      <c r="P226" s="601"/>
      <c r="Q226" s="601"/>
      <c r="R226" s="601"/>
    </row>
    <row r="227" spans="1:18" ht="18.75">
      <c r="A227" s="1223" t="s">
        <v>704</v>
      </c>
      <c r="B227" s="601"/>
      <c r="C227" s="1216">
        <v>61</v>
      </c>
      <c r="D227" s="1218">
        <v>15</v>
      </c>
      <c r="E227" s="1224">
        <v>1.3</v>
      </c>
      <c r="F227" s="1219" t="s">
        <v>729</v>
      </c>
      <c r="G227" s="1218" t="s">
        <v>1634</v>
      </c>
      <c r="H227" s="1223" t="s">
        <v>728</v>
      </c>
      <c r="I227" s="1218" t="s">
        <v>733</v>
      </c>
      <c r="J227" s="601"/>
      <c r="K227" s="601"/>
      <c r="L227" s="1216" t="s">
        <v>975</v>
      </c>
      <c r="M227" s="601"/>
      <c r="N227" s="601"/>
      <c r="O227" s="601"/>
      <c r="P227" s="601"/>
      <c r="Q227" s="601"/>
      <c r="R227" s="601"/>
    </row>
    <row r="228" spans="1:18" ht="19.5" thickBot="1">
      <c r="A228" s="1223" t="s">
        <v>704</v>
      </c>
      <c r="B228" s="601"/>
      <c r="C228" s="1216">
        <v>46</v>
      </c>
      <c r="D228" s="1218">
        <v>36</v>
      </c>
      <c r="E228" s="1224">
        <v>2.2</v>
      </c>
      <c r="F228" s="1225" t="s">
        <v>735</v>
      </c>
      <c r="G228" s="1218" t="s">
        <v>1616</v>
      </c>
      <c r="H228" s="1223" t="s">
        <v>728</v>
      </c>
      <c r="I228" s="1218" t="s">
        <v>733</v>
      </c>
      <c r="J228" s="1226"/>
      <c r="K228" s="1226"/>
      <c r="L228" s="1216" t="s">
        <v>975</v>
      </c>
      <c r="M228" s="601"/>
      <c r="N228" s="601"/>
      <c r="O228" s="601"/>
      <c r="P228" s="601"/>
      <c r="Q228" s="601"/>
      <c r="R228" s="601"/>
    </row>
    <row r="229" spans="1:18" ht="16.5" thickBot="1">
      <c r="A229" s="684" t="s">
        <v>1143</v>
      </c>
      <c r="B229" s="689"/>
      <c r="C229" s="685"/>
      <c r="D229" s="685"/>
      <c r="E229" s="1166">
        <f>SUM(E225:E228)</f>
        <v>5</v>
      </c>
      <c r="F229" s="689"/>
      <c r="G229" s="689"/>
      <c r="H229" s="689"/>
      <c r="I229" s="689"/>
      <c r="J229" s="689"/>
      <c r="K229" s="689"/>
      <c r="L229" s="689"/>
      <c r="M229" s="689"/>
      <c r="N229" s="689"/>
      <c r="O229" s="689"/>
      <c r="P229" s="689"/>
      <c r="Q229" s="689"/>
      <c r="R229" s="675"/>
    </row>
    <row r="230" spans="1:18" ht="15.75">
      <c r="A230" s="1222" t="s">
        <v>736</v>
      </c>
      <c r="B230" s="670"/>
      <c r="C230" s="105"/>
      <c r="D230" s="674"/>
      <c r="E230" s="105"/>
      <c r="F230" s="633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1:18" ht="18.75">
      <c r="A231" s="1218" t="s">
        <v>739</v>
      </c>
      <c r="B231" s="1227"/>
      <c r="C231" s="1218">
        <v>31</v>
      </c>
      <c r="D231" s="1228">
        <v>5</v>
      </c>
      <c r="E231" s="1224">
        <v>0.3</v>
      </c>
      <c r="F231" s="1225" t="s">
        <v>729</v>
      </c>
      <c r="G231" s="1218" t="s">
        <v>360</v>
      </c>
      <c r="H231" s="1218" t="s">
        <v>728</v>
      </c>
      <c r="I231" s="1218" t="s">
        <v>733</v>
      </c>
      <c r="J231" s="601"/>
      <c r="K231" s="601"/>
      <c r="L231" s="1216" t="s">
        <v>734</v>
      </c>
      <c r="M231" s="601"/>
      <c r="N231" s="601"/>
      <c r="O231" s="601"/>
      <c r="P231" s="601"/>
      <c r="Q231" s="601"/>
      <c r="R231" s="601"/>
    </row>
    <row r="232" spans="1:18" ht="18.75">
      <c r="A232" s="1218" t="s">
        <v>739</v>
      </c>
      <c r="B232" s="1227"/>
      <c r="C232" s="1218">
        <v>32</v>
      </c>
      <c r="D232" s="1228">
        <v>10</v>
      </c>
      <c r="E232" s="1224">
        <v>0.4</v>
      </c>
      <c r="F232" s="1225" t="s">
        <v>729</v>
      </c>
      <c r="G232" s="1218" t="s">
        <v>1634</v>
      </c>
      <c r="H232" s="1218" t="s">
        <v>728</v>
      </c>
      <c r="I232" s="1218" t="s">
        <v>733</v>
      </c>
      <c r="J232" s="601"/>
      <c r="K232" s="601"/>
      <c r="L232" s="1216" t="s">
        <v>738</v>
      </c>
      <c r="M232" s="601"/>
      <c r="N232" s="601"/>
      <c r="O232" s="601"/>
      <c r="P232" s="601"/>
      <c r="Q232" s="601"/>
      <c r="R232" s="601"/>
    </row>
    <row r="233" spans="1:18" ht="18.75">
      <c r="A233" s="1218" t="s">
        <v>739</v>
      </c>
      <c r="B233" s="1227"/>
      <c r="C233" s="1218">
        <v>46</v>
      </c>
      <c r="D233" s="1228">
        <v>60</v>
      </c>
      <c r="E233" s="1224">
        <v>1.2</v>
      </c>
      <c r="F233" s="1225" t="s">
        <v>729</v>
      </c>
      <c r="G233" s="1218" t="s">
        <v>1634</v>
      </c>
      <c r="H233" s="1218" t="s">
        <v>728</v>
      </c>
      <c r="I233" s="1218" t="s">
        <v>733</v>
      </c>
      <c r="J233" s="601"/>
      <c r="K233" s="601"/>
      <c r="L233" s="1216" t="s">
        <v>738</v>
      </c>
      <c r="M233" s="601"/>
      <c r="N233" s="601"/>
      <c r="O233" s="601"/>
      <c r="P233" s="601"/>
      <c r="Q233" s="601"/>
      <c r="R233" s="601"/>
    </row>
    <row r="234" spans="1:18" ht="18.75">
      <c r="A234" s="1218" t="s">
        <v>737</v>
      </c>
      <c r="B234" s="1227"/>
      <c r="C234" s="1218">
        <v>32</v>
      </c>
      <c r="D234" s="1228">
        <v>17</v>
      </c>
      <c r="E234" s="1224">
        <v>0.3</v>
      </c>
      <c r="F234" s="1225" t="s">
        <v>729</v>
      </c>
      <c r="G234" s="1218" t="s">
        <v>360</v>
      </c>
      <c r="H234" s="1218" t="s">
        <v>728</v>
      </c>
      <c r="I234" s="1218" t="s">
        <v>733</v>
      </c>
      <c r="J234" s="601"/>
      <c r="K234" s="601"/>
      <c r="L234" s="1216" t="s">
        <v>976</v>
      </c>
      <c r="M234" s="601"/>
      <c r="N234" s="601"/>
      <c r="O234" s="601"/>
      <c r="P234" s="601"/>
      <c r="Q234" s="601"/>
      <c r="R234" s="601"/>
    </row>
    <row r="235" spans="1:18" ht="18.75">
      <c r="A235" s="1218" t="s">
        <v>737</v>
      </c>
      <c r="B235" s="1218"/>
      <c r="C235" s="1218">
        <v>5</v>
      </c>
      <c r="D235" s="1218">
        <v>26</v>
      </c>
      <c r="E235" s="1224">
        <v>2.2</v>
      </c>
      <c r="F235" s="1225" t="s">
        <v>709</v>
      </c>
      <c r="G235" s="1218" t="s">
        <v>1624</v>
      </c>
      <c r="H235" s="1218" t="s">
        <v>728</v>
      </c>
      <c r="I235" s="1218" t="s">
        <v>733</v>
      </c>
      <c r="J235" s="601"/>
      <c r="K235" s="601"/>
      <c r="L235" s="1216" t="s">
        <v>734</v>
      </c>
      <c r="M235" s="601"/>
      <c r="N235" s="601"/>
      <c r="O235" s="601"/>
      <c r="P235" s="601"/>
      <c r="Q235" s="601"/>
      <c r="R235" s="601"/>
    </row>
    <row r="236" spans="1:18" ht="18.75">
      <c r="A236" s="1218" t="s">
        <v>737</v>
      </c>
      <c r="B236" s="1218"/>
      <c r="C236" s="1218">
        <v>5</v>
      </c>
      <c r="D236" s="1218">
        <v>37</v>
      </c>
      <c r="E236" s="1224">
        <v>0.9</v>
      </c>
      <c r="F236" s="1225" t="s">
        <v>709</v>
      </c>
      <c r="G236" s="1218" t="s">
        <v>1624</v>
      </c>
      <c r="H236" s="1218" t="s">
        <v>728</v>
      </c>
      <c r="I236" s="1218" t="s">
        <v>733</v>
      </c>
      <c r="J236" s="601"/>
      <c r="K236" s="601"/>
      <c r="L236" s="1216" t="s">
        <v>734</v>
      </c>
      <c r="M236" s="601"/>
      <c r="N236" s="601"/>
      <c r="O236" s="601"/>
      <c r="P236" s="601"/>
      <c r="Q236" s="601"/>
      <c r="R236" s="601"/>
    </row>
    <row r="237" spans="1:18" ht="18.75">
      <c r="A237" s="1218" t="s">
        <v>708</v>
      </c>
      <c r="B237" s="1218"/>
      <c r="C237" s="1218">
        <v>10</v>
      </c>
      <c r="D237" s="1218">
        <v>10</v>
      </c>
      <c r="E237" s="1224">
        <v>0.3</v>
      </c>
      <c r="F237" s="1225" t="s">
        <v>709</v>
      </c>
      <c r="G237" s="1218" t="s">
        <v>1624</v>
      </c>
      <c r="H237" s="1218" t="s">
        <v>728</v>
      </c>
      <c r="I237" s="1218" t="s">
        <v>733</v>
      </c>
      <c r="J237" s="601"/>
      <c r="K237" s="601"/>
      <c r="L237" s="1216" t="s">
        <v>734</v>
      </c>
      <c r="M237" s="601"/>
      <c r="N237" s="601"/>
      <c r="O237" s="601"/>
      <c r="P237" s="601"/>
      <c r="Q237" s="601"/>
      <c r="R237" s="601"/>
    </row>
    <row r="238" spans="1:18" ht="18.75">
      <c r="A238" s="1218" t="s">
        <v>737</v>
      </c>
      <c r="B238" s="1218"/>
      <c r="C238" s="1218">
        <v>53</v>
      </c>
      <c r="D238" s="1218">
        <v>27</v>
      </c>
      <c r="E238" s="1224">
        <v>1.9</v>
      </c>
      <c r="F238" s="1225" t="s">
        <v>709</v>
      </c>
      <c r="G238" s="1218" t="s">
        <v>1624</v>
      </c>
      <c r="H238" s="1218" t="s">
        <v>728</v>
      </c>
      <c r="I238" s="1218" t="s">
        <v>733</v>
      </c>
      <c r="J238" s="601"/>
      <c r="K238" s="601"/>
      <c r="L238" s="1218" t="s">
        <v>734</v>
      </c>
      <c r="M238" s="601"/>
      <c r="N238" s="601"/>
      <c r="O238" s="601"/>
      <c r="P238" s="601"/>
      <c r="Q238" s="601"/>
      <c r="R238" s="601"/>
    </row>
    <row r="239" spans="1:18" ht="18.75">
      <c r="A239" s="1218" t="s">
        <v>737</v>
      </c>
      <c r="B239" s="1218"/>
      <c r="C239" s="1218">
        <v>21</v>
      </c>
      <c r="D239" s="1218">
        <v>21</v>
      </c>
      <c r="E239" s="1224">
        <v>1.4</v>
      </c>
      <c r="F239" s="1225" t="s">
        <v>709</v>
      </c>
      <c r="G239" s="1218" t="s">
        <v>1672</v>
      </c>
      <c r="H239" s="1218" t="s">
        <v>728</v>
      </c>
      <c r="I239" s="1218"/>
      <c r="J239" s="601"/>
      <c r="K239" s="601"/>
      <c r="L239" s="1218"/>
      <c r="M239" s="601"/>
      <c r="N239" s="601"/>
      <c r="O239" s="601"/>
      <c r="P239" s="601"/>
      <c r="Q239" s="601"/>
      <c r="R239" s="601"/>
    </row>
    <row r="240" spans="1:18" ht="18.75">
      <c r="A240" s="1218" t="s">
        <v>737</v>
      </c>
      <c r="B240" s="1218"/>
      <c r="C240" s="1218">
        <v>20</v>
      </c>
      <c r="D240" s="1218">
        <v>25</v>
      </c>
      <c r="E240" s="1224">
        <v>2.1</v>
      </c>
      <c r="F240" s="1225" t="s">
        <v>729</v>
      </c>
      <c r="G240" s="1218" t="s">
        <v>1634</v>
      </c>
      <c r="H240" s="1218" t="s">
        <v>728</v>
      </c>
      <c r="I240" s="1218"/>
      <c r="J240" s="601"/>
      <c r="K240" s="601"/>
      <c r="L240" s="1218"/>
      <c r="M240" s="601"/>
      <c r="N240" s="601"/>
      <c r="O240" s="601"/>
      <c r="P240" s="601"/>
      <c r="Q240" s="601"/>
      <c r="R240" s="601"/>
    </row>
    <row r="241" spans="1:18" ht="18.75">
      <c r="A241" s="1218" t="s">
        <v>737</v>
      </c>
      <c r="B241" s="1218"/>
      <c r="C241" s="1218">
        <v>28</v>
      </c>
      <c r="D241" s="1218">
        <v>26</v>
      </c>
      <c r="E241" s="1224">
        <v>3.9</v>
      </c>
      <c r="F241" s="1225" t="s">
        <v>729</v>
      </c>
      <c r="G241" s="1218" t="s">
        <v>1634</v>
      </c>
      <c r="H241" s="1218" t="s">
        <v>728</v>
      </c>
      <c r="I241" s="1218"/>
      <c r="J241" s="601"/>
      <c r="K241" s="601"/>
      <c r="L241" s="1218"/>
      <c r="M241" s="601"/>
      <c r="N241" s="601"/>
      <c r="O241" s="601"/>
      <c r="P241" s="601"/>
      <c r="Q241" s="601"/>
      <c r="R241" s="601"/>
    </row>
    <row r="242" spans="1:18" ht="18.75">
      <c r="A242" s="1218" t="s">
        <v>737</v>
      </c>
      <c r="B242" s="1218"/>
      <c r="C242" s="1218">
        <v>44</v>
      </c>
      <c r="D242" s="1218">
        <v>25</v>
      </c>
      <c r="E242" s="1224">
        <v>0.8</v>
      </c>
      <c r="F242" s="1225" t="s">
        <v>729</v>
      </c>
      <c r="G242" s="1218" t="s">
        <v>1634</v>
      </c>
      <c r="H242" s="1218" t="s">
        <v>728</v>
      </c>
      <c r="I242" s="1218"/>
      <c r="J242" s="601"/>
      <c r="K242" s="601"/>
      <c r="L242" s="1218"/>
      <c r="M242" s="601"/>
      <c r="N242" s="601"/>
      <c r="O242" s="601"/>
      <c r="P242" s="601"/>
      <c r="Q242" s="601"/>
      <c r="R242" s="601"/>
    </row>
    <row r="243" spans="1:18" ht="18.75">
      <c r="A243" s="1218" t="s">
        <v>737</v>
      </c>
      <c r="B243" s="1218"/>
      <c r="C243" s="1218">
        <v>49</v>
      </c>
      <c r="D243" s="1218">
        <v>7</v>
      </c>
      <c r="E243" s="1224">
        <v>1.7</v>
      </c>
      <c r="F243" s="1225" t="s">
        <v>729</v>
      </c>
      <c r="G243" s="1218" t="s">
        <v>1634</v>
      </c>
      <c r="H243" s="1218" t="s">
        <v>728</v>
      </c>
      <c r="I243" s="1218"/>
      <c r="J243" s="601"/>
      <c r="K243" s="601"/>
      <c r="L243" s="1218"/>
      <c r="M243" s="601"/>
      <c r="N243" s="601"/>
      <c r="O243" s="601"/>
      <c r="P243" s="601"/>
      <c r="Q243" s="601"/>
      <c r="R243" s="601"/>
    </row>
    <row r="244" spans="1:18" ht="18.75">
      <c r="A244" s="1218" t="s">
        <v>740</v>
      </c>
      <c r="B244" s="1218"/>
      <c r="C244" s="1218">
        <v>50</v>
      </c>
      <c r="D244" s="1218">
        <v>36</v>
      </c>
      <c r="E244" s="1224">
        <v>1.8</v>
      </c>
      <c r="F244" s="1225" t="s">
        <v>729</v>
      </c>
      <c r="G244" s="1218" t="s">
        <v>1634</v>
      </c>
      <c r="H244" s="1218" t="s">
        <v>728</v>
      </c>
      <c r="I244" s="1218"/>
      <c r="J244" s="601"/>
      <c r="K244" s="601"/>
      <c r="L244" s="1218"/>
      <c r="M244" s="601"/>
      <c r="N244" s="601"/>
      <c r="O244" s="601"/>
      <c r="P244" s="601"/>
      <c r="Q244" s="601"/>
      <c r="R244" s="601"/>
    </row>
    <row r="245" spans="1:18" ht="18.75">
      <c r="A245" s="1218" t="s">
        <v>737</v>
      </c>
      <c r="B245" s="1218"/>
      <c r="C245" s="1218">
        <v>4</v>
      </c>
      <c r="D245" s="1218">
        <v>27</v>
      </c>
      <c r="E245" s="1224">
        <v>2</v>
      </c>
      <c r="F245" s="1225" t="s">
        <v>729</v>
      </c>
      <c r="G245" s="1218" t="s">
        <v>1634</v>
      </c>
      <c r="H245" s="1218" t="s">
        <v>728</v>
      </c>
      <c r="I245" s="1218"/>
      <c r="J245" s="601"/>
      <c r="K245" s="601"/>
      <c r="L245" s="1218"/>
      <c r="M245" s="601"/>
      <c r="N245" s="601"/>
      <c r="O245" s="601"/>
      <c r="P245" s="601"/>
      <c r="Q245" s="601"/>
      <c r="R245" s="601"/>
    </row>
    <row r="246" spans="1:18" ht="18.75">
      <c r="A246" s="1218" t="s">
        <v>737</v>
      </c>
      <c r="B246" s="1218"/>
      <c r="C246" s="1218">
        <v>41</v>
      </c>
      <c r="D246" s="1218">
        <v>1</v>
      </c>
      <c r="E246" s="1224">
        <v>3.7</v>
      </c>
      <c r="F246" s="1225" t="s">
        <v>729</v>
      </c>
      <c r="G246" s="1218" t="s">
        <v>360</v>
      </c>
      <c r="H246" s="1218" t="s">
        <v>728</v>
      </c>
      <c r="I246" s="1218"/>
      <c r="J246" s="601"/>
      <c r="K246" s="601"/>
      <c r="L246" s="1218"/>
      <c r="M246" s="601"/>
      <c r="N246" s="601"/>
      <c r="O246" s="601"/>
      <c r="P246" s="601"/>
      <c r="Q246" s="601"/>
      <c r="R246" s="601"/>
    </row>
    <row r="247" spans="1:18" ht="18.75">
      <c r="A247" s="1218" t="s">
        <v>737</v>
      </c>
      <c r="B247" s="1218"/>
      <c r="C247" s="1218">
        <v>10</v>
      </c>
      <c r="D247" s="1218">
        <v>10</v>
      </c>
      <c r="E247" s="1224">
        <v>0.4</v>
      </c>
      <c r="F247" s="1225" t="s">
        <v>709</v>
      </c>
      <c r="G247" s="1218" t="s">
        <v>1624</v>
      </c>
      <c r="H247" s="1218" t="s">
        <v>728</v>
      </c>
      <c r="I247" s="1218"/>
      <c r="J247" s="601"/>
      <c r="K247" s="601"/>
      <c r="L247" s="1218"/>
      <c r="M247" s="601"/>
      <c r="N247" s="601"/>
      <c r="O247" s="601"/>
      <c r="P247" s="601"/>
      <c r="Q247" s="601"/>
      <c r="R247" s="601"/>
    </row>
    <row r="248" spans="1:18" ht="19.5" thickBot="1">
      <c r="A248" s="1218" t="s">
        <v>737</v>
      </c>
      <c r="B248" s="1218"/>
      <c r="C248" s="1218">
        <v>10</v>
      </c>
      <c r="D248" s="1218">
        <v>9</v>
      </c>
      <c r="E248" s="1224">
        <v>0.6</v>
      </c>
      <c r="F248" s="1225" t="s">
        <v>709</v>
      </c>
      <c r="G248" s="1218" t="s">
        <v>1624</v>
      </c>
      <c r="H248" s="1218" t="s">
        <v>728</v>
      </c>
      <c r="I248" s="1218"/>
      <c r="J248" s="601"/>
      <c r="K248" s="601"/>
      <c r="L248" s="1218"/>
      <c r="M248" s="601"/>
      <c r="N248" s="601"/>
      <c r="O248" s="601"/>
      <c r="P248" s="601"/>
      <c r="Q248" s="601"/>
      <c r="R248" s="601"/>
    </row>
    <row r="249" spans="1:18" ht="16.5" thickBot="1">
      <c r="A249" s="684" t="s">
        <v>1143</v>
      </c>
      <c r="B249" s="685"/>
      <c r="C249" s="685"/>
      <c r="D249" s="690"/>
      <c r="E249" s="1229">
        <f>SUM(E231:E248)</f>
        <v>25.900000000000002</v>
      </c>
      <c r="F249" s="691"/>
      <c r="G249" s="685"/>
      <c r="H249" s="685"/>
      <c r="I249" s="689"/>
      <c r="J249" s="689"/>
      <c r="K249" s="689"/>
      <c r="L249" s="689"/>
      <c r="M249" s="689"/>
      <c r="N249" s="689"/>
      <c r="O249" s="689"/>
      <c r="P249" s="689"/>
      <c r="Q249" s="689"/>
      <c r="R249" s="675"/>
    </row>
    <row r="250" spans="1:18" ht="15.75">
      <c r="A250" s="1230" t="s">
        <v>741</v>
      </c>
      <c r="B250" s="634"/>
      <c r="C250" s="634"/>
      <c r="D250" s="669"/>
      <c r="E250" s="624"/>
      <c r="F250" s="692"/>
      <c r="G250" s="660"/>
      <c r="H250" s="634"/>
      <c r="I250" s="669"/>
      <c r="J250" s="669"/>
      <c r="K250" s="669"/>
      <c r="L250" s="693"/>
      <c r="M250" s="669"/>
      <c r="N250" s="669"/>
      <c r="O250" s="669"/>
      <c r="P250" s="669"/>
      <c r="Q250" s="669"/>
      <c r="R250" s="669"/>
    </row>
    <row r="251" spans="1:18" ht="18.75">
      <c r="A251" s="1218" t="s">
        <v>742</v>
      </c>
      <c r="B251" s="1218"/>
      <c r="C251" s="1218">
        <v>11</v>
      </c>
      <c r="D251" s="601">
        <v>6</v>
      </c>
      <c r="E251" s="601">
        <v>2.2</v>
      </c>
      <c r="F251" s="1219" t="s">
        <v>729</v>
      </c>
      <c r="G251" s="1218"/>
      <c r="H251" s="1218" t="s">
        <v>728</v>
      </c>
      <c r="I251" s="601"/>
      <c r="J251" s="601"/>
      <c r="K251" s="601"/>
      <c r="L251" s="1218" t="s">
        <v>977</v>
      </c>
      <c r="M251" s="601"/>
      <c r="N251" s="601"/>
      <c r="O251" s="601"/>
      <c r="P251" s="601"/>
      <c r="Q251" s="601"/>
      <c r="R251" s="601"/>
    </row>
    <row r="252" spans="1:18" ht="18.75">
      <c r="A252" s="1218" t="s">
        <v>742</v>
      </c>
      <c r="B252" s="1218"/>
      <c r="C252" s="1218">
        <v>11</v>
      </c>
      <c r="D252" s="601">
        <v>18</v>
      </c>
      <c r="E252" s="601">
        <v>0.8</v>
      </c>
      <c r="F252" s="1219" t="s">
        <v>729</v>
      </c>
      <c r="G252" s="1218"/>
      <c r="H252" s="1218" t="s">
        <v>728</v>
      </c>
      <c r="I252" s="601"/>
      <c r="J252" s="601"/>
      <c r="K252" s="601"/>
      <c r="L252" s="1218" t="s">
        <v>977</v>
      </c>
      <c r="M252" s="601"/>
      <c r="N252" s="601"/>
      <c r="O252" s="601"/>
      <c r="P252" s="601"/>
      <c r="Q252" s="601"/>
      <c r="R252" s="601"/>
    </row>
    <row r="253" spans="1:18" ht="19.5" thickBot="1">
      <c r="A253" s="1218" t="s">
        <v>742</v>
      </c>
      <c r="B253" s="1218"/>
      <c r="C253" s="1218">
        <v>27</v>
      </c>
      <c r="D253" s="601">
        <v>11</v>
      </c>
      <c r="E253" s="601">
        <v>0.9</v>
      </c>
      <c r="F253" s="1219" t="s">
        <v>729</v>
      </c>
      <c r="G253" s="1218"/>
      <c r="H253" s="1218" t="s">
        <v>728</v>
      </c>
      <c r="I253" s="601"/>
      <c r="J253" s="601"/>
      <c r="K253" s="601"/>
      <c r="L253" s="1218" t="s">
        <v>977</v>
      </c>
      <c r="M253" s="601"/>
      <c r="N253" s="601"/>
      <c r="O253" s="601"/>
      <c r="P253" s="601"/>
      <c r="Q253" s="601"/>
      <c r="R253" s="601"/>
    </row>
    <row r="254" spans="1:18" ht="16.5" thickBot="1">
      <c r="A254" s="684" t="s">
        <v>1143</v>
      </c>
      <c r="B254" s="685"/>
      <c r="C254" s="685"/>
      <c r="D254" s="689"/>
      <c r="E254" s="1166">
        <f>E251+E252+E253</f>
        <v>3.9</v>
      </c>
      <c r="F254" s="686"/>
      <c r="G254" s="685"/>
      <c r="H254" s="685"/>
      <c r="I254" s="689"/>
      <c r="J254" s="689"/>
      <c r="K254" s="689"/>
      <c r="L254" s="689"/>
      <c r="M254" s="689"/>
      <c r="N254" s="689"/>
      <c r="O254" s="689"/>
      <c r="P254" s="689"/>
      <c r="Q254" s="689"/>
      <c r="R254" s="675"/>
    </row>
    <row r="255" spans="1:18" ht="16.5" thickBot="1">
      <c r="A255" s="1231" t="s">
        <v>743</v>
      </c>
      <c r="B255" s="712"/>
      <c r="C255" s="712"/>
      <c r="D255" s="712"/>
      <c r="E255" s="713">
        <f>E223+E229+E249+E254</f>
        <v>40.5</v>
      </c>
      <c r="F255" s="712"/>
      <c r="G255" s="712"/>
      <c r="H255" s="712"/>
      <c r="I255" s="712"/>
      <c r="J255" s="712"/>
      <c r="K255" s="712"/>
      <c r="L255" s="712"/>
      <c r="M255" s="712"/>
      <c r="N255" s="712"/>
      <c r="O255" s="712"/>
      <c r="P255" s="712"/>
      <c r="Q255" s="712"/>
      <c r="R255" s="714"/>
    </row>
    <row r="258" ht="12.75">
      <c r="F258" s="1232"/>
    </row>
    <row r="259" ht="12.75">
      <c r="F259" s="12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Y154"/>
  <sheetViews>
    <sheetView zoomScalePageLayoutView="0" workbookViewId="0" topLeftCell="A1">
      <selection activeCell="N127" sqref="N127"/>
    </sheetView>
  </sheetViews>
  <sheetFormatPr defaultColWidth="9.140625" defaultRowHeight="15"/>
  <cols>
    <col min="1" max="1" width="21.8515625" style="0" customWidth="1"/>
    <col min="4" max="4" width="9.421875" style="0" customWidth="1"/>
    <col min="6" max="6" width="9.421875" style="0" customWidth="1"/>
    <col min="8" max="8" width="10.140625" style="0" customWidth="1"/>
    <col min="9" max="9" width="11.57421875" style="0" customWidth="1"/>
    <col min="11" max="11" width="12.7109375" style="0" customWidth="1"/>
    <col min="12" max="12" width="21.7109375" style="0" customWidth="1"/>
  </cols>
  <sheetData>
    <row r="2" spans="1:25" ht="18">
      <c r="A2" s="52"/>
      <c r="B2" s="52"/>
      <c r="C2" s="52"/>
      <c r="D2" s="52"/>
      <c r="E2" s="52"/>
      <c r="F2" s="52"/>
      <c r="G2" s="52"/>
      <c r="H2" s="52"/>
      <c r="I2" s="52"/>
      <c r="J2" s="110" t="s">
        <v>1604</v>
      </c>
      <c r="K2" s="110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5.75">
      <c r="A3" s="52" t="s">
        <v>744</v>
      </c>
      <c r="B3" s="96" t="s">
        <v>1210</v>
      </c>
      <c r="C3" s="96"/>
      <c r="D3" s="96"/>
      <c r="E3" s="96"/>
      <c r="F3" s="96"/>
      <c r="G3" s="96"/>
      <c r="H3" s="96"/>
      <c r="I3" s="96"/>
      <c r="J3" s="96"/>
      <c r="K3" s="97"/>
      <c r="L3" s="96"/>
      <c r="M3" s="96"/>
      <c r="N3" s="96"/>
      <c r="O3" s="96"/>
      <c r="P3" s="96"/>
      <c r="Q3" s="52"/>
      <c r="R3" s="52"/>
      <c r="S3" s="52"/>
      <c r="T3" s="52"/>
      <c r="U3" s="52"/>
      <c r="V3" s="52"/>
      <c r="W3" s="52"/>
      <c r="X3" s="52"/>
      <c r="Y3" s="52"/>
    </row>
    <row r="4" spans="1:25" ht="18">
      <c r="A4" s="52" t="s">
        <v>745</v>
      </c>
      <c r="B4" s="52"/>
      <c r="C4" s="52"/>
      <c r="D4" s="52"/>
      <c r="E4" s="52"/>
      <c r="F4" s="52"/>
      <c r="G4" s="52"/>
      <c r="H4" s="52"/>
      <c r="I4" s="52"/>
      <c r="J4" s="111" t="s">
        <v>746</v>
      </c>
      <c r="K4" s="11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8.75" thickBot="1">
      <c r="A5" s="52"/>
      <c r="B5" s="52"/>
      <c r="C5" s="52"/>
      <c r="D5" s="52"/>
      <c r="E5" s="52"/>
      <c r="F5" s="52"/>
      <c r="G5" s="52"/>
      <c r="H5" s="52"/>
      <c r="I5" s="52"/>
      <c r="J5" s="111"/>
      <c r="K5" s="111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8.75" thickBot="1">
      <c r="A6" s="715" t="s">
        <v>57</v>
      </c>
      <c r="B6" s="716" t="s">
        <v>1530</v>
      </c>
      <c r="C6" s="716" t="s">
        <v>1530</v>
      </c>
      <c r="D6" s="716" t="s">
        <v>1530</v>
      </c>
      <c r="E6" s="717" t="s">
        <v>747</v>
      </c>
      <c r="F6" s="716" t="s">
        <v>748</v>
      </c>
      <c r="G6" s="717" t="s">
        <v>173</v>
      </c>
      <c r="H6" s="715" t="s">
        <v>749</v>
      </c>
      <c r="I6" s="718" t="s">
        <v>750</v>
      </c>
      <c r="J6" s="719"/>
      <c r="K6" s="720" t="s">
        <v>751</v>
      </c>
      <c r="L6" s="721" t="s">
        <v>63</v>
      </c>
      <c r="M6" s="722"/>
      <c r="N6" s="723"/>
      <c r="O6" s="723" t="s">
        <v>752</v>
      </c>
      <c r="P6" s="723" t="s">
        <v>753</v>
      </c>
      <c r="Q6" s="724" t="s">
        <v>754</v>
      </c>
      <c r="R6" s="723"/>
      <c r="S6" s="723"/>
      <c r="T6" s="723" t="s">
        <v>755</v>
      </c>
      <c r="U6" s="723"/>
      <c r="V6" s="723"/>
      <c r="W6" s="723"/>
      <c r="X6" s="723"/>
      <c r="Y6" s="725"/>
    </row>
    <row r="7" spans="1:25" ht="15.75" thickBot="1">
      <c r="A7" s="726" t="s">
        <v>756</v>
      </c>
      <c r="B7" s="727" t="s">
        <v>757</v>
      </c>
      <c r="C7" s="727" t="s">
        <v>758</v>
      </c>
      <c r="D7" s="727" t="s">
        <v>759</v>
      </c>
      <c r="E7" s="728" t="s">
        <v>82</v>
      </c>
      <c r="F7" s="727" t="s">
        <v>760</v>
      </c>
      <c r="G7" s="727" t="s">
        <v>761</v>
      </c>
      <c r="H7" s="727" t="s">
        <v>85</v>
      </c>
      <c r="I7" s="727" t="s">
        <v>762</v>
      </c>
      <c r="J7" s="727" t="s">
        <v>763</v>
      </c>
      <c r="K7" s="727" t="s">
        <v>764</v>
      </c>
      <c r="L7" s="729" t="s">
        <v>765</v>
      </c>
      <c r="M7" s="730" t="s">
        <v>1553</v>
      </c>
      <c r="N7" s="731"/>
      <c r="O7" s="718"/>
      <c r="P7" s="732"/>
      <c r="Q7" s="732" t="s">
        <v>753</v>
      </c>
      <c r="R7" s="732" t="s">
        <v>766</v>
      </c>
      <c r="S7" s="732" t="s">
        <v>767</v>
      </c>
      <c r="T7" s="732"/>
      <c r="U7" s="732"/>
      <c r="V7" s="1895"/>
      <c r="W7" s="1895"/>
      <c r="X7" s="1895"/>
      <c r="Y7" s="1896"/>
    </row>
    <row r="8" spans="1:25" ht="15">
      <c r="A8" s="726" t="s">
        <v>768</v>
      </c>
      <c r="B8" s="727" t="s">
        <v>143</v>
      </c>
      <c r="C8" s="727" t="s">
        <v>769</v>
      </c>
      <c r="D8" s="727" t="s">
        <v>770</v>
      </c>
      <c r="E8" s="726"/>
      <c r="F8" s="727" t="s">
        <v>179</v>
      </c>
      <c r="G8" s="727" t="s">
        <v>771</v>
      </c>
      <c r="H8" s="727" t="s">
        <v>1542</v>
      </c>
      <c r="I8" s="727" t="s">
        <v>1558</v>
      </c>
      <c r="J8" s="727" t="s">
        <v>772</v>
      </c>
      <c r="K8" s="729" t="s">
        <v>1552</v>
      </c>
      <c r="L8" s="729" t="s">
        <v>917</v>
      </c>
      <c r="M8" s="729" t="s">
        <v>918</v>
      </c>
      <c r="N8" s="727"/>
      <c r="O8" s="726"/>
      <c r="P8" s="727"/>
      <c r="Q8" s="726"/>
      <c r="R8" s="727"/>
      <c r="S8" s="727"/>
      <c r="T8" s="726"/>
      <c r="U8" s="727"/>
      <c r="V8" s="726"/>
      <c r="W8" s="733"/>
      <c r="X8" s="734"/>
      <c r="Y8" s="1897" t="s">
        <v>919</v>
      </c>
    </row>
    <row r="9" spans="1:25" ht="15">
      <c r="A9" s="726"/>
      <c r="B9" s="727"/>
      <c r="C9" s="727" t="s">
        <v>920</v>
      </c>
      <c r="D9" s="727"/>
      <c r="E9" s="726" t="s">
        <v>1540</v>
      </c>
      <c r="F9" s="727"/>
      <c r="G9" s="726" t="s">
        <v>337</v>
      </c>
      <c r="H9" s="727" t="s">
        <v>1549</v>
      </c>
      <c r="I9" s="726"/>
      <c r="J9" s="727"/>
      <c r="K9" s="726"/>
      <c r="L9" s="729" t="s">
        <v>921</v>
      </c>
      <c r="M9" s="735" t="s">
        <v>1560</v>
      </c>
      <c r="N9" s="727" t="s">
        <v>709</v>
      </c>
      <c r="O9" s="727" t="s">
        <v>922</v>
      </c>
      <c r="P9" s="727" t="s">
        <v>17</v>
      </c>
      <c r="Q9" s="727" t="s">
        <v>1113</v>
      </c>
      <c r="R9" s="727" t="s">
        <v>1093</v>
      </c>
      <c r="S9" s="727" t="s">
        <v>100</v>
      </c>
      <c r="T9" s="727" t="s">
        <v>1613</v>
      </c>
      <c r="U9" s="727" t="s">
        <v>1567</v>
      </c>
      <c r="V9" s="727" t="s">
        <v>1569</v>
      </c>
      <c r="W9" s="727" t="s">
        <v>1137</v>
      </c>
      <c r="X9" s="736" t="s">
        <v>923</v>
      </c>
      <c r="Y9" s="1898"/>
    </row>
    <row r="10" spans="1:25" ht="15.75" thickBot="1">
      <c r="A10" s="726"/>
      <c r="B10" s="737"/>
      <c r="C10" s="737"/>
      <c r="D10" s="737"/>
      <c r="E10" s="726"/>
      <c r="F10" s="737"/>
      <c r="G10" s="726"/>
      <c r="H10" s="737" t="s">
        <v>329</v>
      </c>
      <c r="I10" s="726"/>
      <c r="J10" s="727"/>
      <c r="K10" s="726"/>
      <c r="L10" s="738"/>
      <c r="M10" s="735"/>
      <c r="N10" s="737"/>
      <c r="O10" s="726"/>
      <c r="P10" s="737"/>
      <c r="Q10" s="726"/>
      <c r="R10" s="737"/>
      <c r="S10" s="737"/>
      <c r="T10" s="726"/>
      <c r="U10" s="737"/>
      <c r="V10" s="726"/>
      <c r="W10" s="737"/>
      <c r="X10" s="731"/>
      <c r="Y10" s="1899"/>
    </row>
    <row r="11" spans="1:25" ht="15.75" thickBot="1">
      <c r="A11" s="739">
        <v>1</v>
      </c>
      <c r="B11" s="740"/>
      <c r="C11" s="740">
        <v>2</v>
      </c>
      <c r="D11" s="741">
        <v>3</v>
      </c>
      <c r="E11" s="741">
        <v>4</v>
      </c>
      <c r="F11" s="741">
        <v>5</v>
      </c>
      <c r="G11" s="741">
        <v>6</v>
      </c>
      <c r="H11" s="741">
        <v>7</v>
      </c>
      <c r="I11" s="742">
        <v>8</v>
      </c>
      <c r="J11" s="743">
        <v>9</v>
      </c>
      <c r="K11" s="744">
        <v>10</v>
      </c>
      <c r="L11" s="741">
        <v>11</v>
      </c>
      <c r="M11" s="741">
        <v>12</v>
      </c>
      <c r="N11" s="741">
        <v>13</v>
      </c>
      <c r="O11" s="741">
        <v>14</v>
      </c>
      <c r="P11" s="741">
        <v>15</v>
      </c>
      <c r="Q11" s="741">
        <v>16</v>
      </c>
      <c r="R11" s="745">
        <v>17</v>
      </c>
      <c r="S11" s="741">
        <v>18</v>
      </c>
      <c r="T11" s="741">
        <v>19</v>
      </c>
      <c r="U11" s="746">
        <v>20</v>
      </c>
      <c r="V11" s="746">
        <v>21</v>
      </c>
      <c r="W11" s="746">
        <v>22</v>
      </c>
      <c r="X11" s="747">
        <v>23</v>
      </c>
      <c r="Y11" s="748">
        <v>24</v>
      </c>
    </row>
    <row r="12" spans="1:25" ht="45.75">
      <c r="A12" s="1041" t="s">
        <v>924</v>
      </c>
      <c r="B12" s="1003">
        <v>1</v>
      </c>
      <c r="C12" s="1003">
        <v>2</v>
      </c>
      <c r="D12" s="1004">
        <v>3.11</v>
      </c>
      <c r="E12" s="1004">
        <v>2.6</v>
      </c>
      <c r="F12" s="1005" t="s">
        <v>1093</v>
      </c>
      <c r="G12" s="1006" t="s">
        <v>1211</v>
      </c>
      <c r="H12" s="1003" t="s">
        <v>1212</v>
      </c>
      <c r="I12" s="1003" t="s">
        <v>925</v>
      </c>
      <c r="J12" s="1003" t="s">
        <v>1213</v>
      </c>
      <c r="K12" s="1003" t="s">
        <v>926</v>
      </c>
      <c r="L12" s="1007" t="s">
        <v>927</v>
      </c>
      <c r="M12" s="1008">
        <v>6.5</v>
      </c>
      <c r="N12" s="1009"/>
      <c r="O12" s="1008"/>
      <c r="P12" s="1009"/>
      <c r="Q12" s="1009"/>
      <c r="R12" s="1008">
        <v>6.5</v>
      </c>
      <c r="S12" s="1008"/>
      <c r="T12" s="1008"/>
      <c r="U12" s="1010"/>
      <c r="V12" s="1009"/>
      <c r="W12" s="1009"/>
      <c r="X12" s="1011"/>
      <c r="Y12" s="109"/>
    </row>
    <row r="13" spans="1:25" ht="45.75">
      <c r="A13" s="1003" t="s">
        <v>928</v>
      </c>
      <c r="B13" s="1003">
        <v>2</v>
      </c>
      <c r="C13" s="1003">
        <v>17</v>
      </c>
      <c r="D13" s="1004">
        <v>7.3</v>
      </c>
      <c r="E13" s="1004">
        <v>2.9</v>
      </c>
      <c r="F13" s="1005" t="s">
        <v>1093</v>
      </c>
      <c r="G13" s="1006" t="s">
        <v>1211</v>
      </c>
      <c r="H13" s="1003" t="s">
        <v>1212</v>
      </c>
      <c r="I13" s="1003" t="s">
        <v>925</v>
      </c>
      <c r="J13" s="1003" t="s">
        <v>1213</v>
      </c>
      <c r="K13" s="1003" t="s">
        <v>926</v>
      </c>
      <c r="L13" s="1007" t="s">
        <v>927</v>
      </c>
      <c r="M13" s="1008">
        <v>7.3</v>
      </c>
      <c r="N13" s="1008"/>
      <c r="O13" s="1008"/>
      <c r="P13" s="1008"/>
      <c r="Q13" s="1008"/>
      <c r="R13" s="1008">
        <v>7.3</v>
      </c>
      <c r="S13" s="1008"/>
      <c r="T13" s="1008"/>
      <c r="U13" s="1010"/>
      <c r="V13" s="1008"/>
      <c r="W13" s="1008"/>
      <c r="X13" s="1012"/>
      <c r="Y13" s="156"/>
    </row>
    <row r="14" spans="1:25" ht="45.75">
      <c r="A14" s="1003" t="s">
        <v>928</v>
      </c>
      <c r="B14" s="1003">
        <v>3</v>
      </c>
      <c r="C14" s="1003">
        <v>17</v>
      </c>
      <c r="D14" s="1004">
        <v>7.4</v>
      </c>
      <c r="E14" s="1004">
        <v>1</v>
      </c>
      <c r="F14" s="1005" t="s">
        <v>1093</v>
      </c>
      <c r="G14" s="1006" t="s">
        <v>1211</v>
      </c>
      <c r="H14" s="1003" t="s">
        <v>1212</v>
      </c>
      <c r="I14" s="1003" t="s">
        <v>925</v>
      </c>
      <c r="J14" s="1003" t="s">
        <v>1213</v>
      </c>
      <c r="K14" s="1003" t="s">
        <v>926</v>
      </c>
      <c r="L14" s="1007" t="s">
        <v>927</v>
      </c>
      <c r="M14" s="1008">
        <v>2.5</v>
      </c>
      <c r="N14" s="1008"/>
      <c r="O14" s="1008"/>
      <c r="P14" s="1008"/>
      <c r="Q14" s="1008"/>
      <c r="R14" s="1008">
        <v>2.5</v>
      </c>
      <c r="S14" s="1008"/>
      <c r="T14" s="1008"/>
      <c r="U14" s="1010"/>
      <c r="V14" s="1008"/>
      <c r="W14" s="1008"/>
      <c r="X14" s="1012"/>
      <c r="Y14" s="156"/>
    </row>
    <row r="15" spans="1:25" ht="45.75">
      <c r="A15" s="1003" t="s">
        <v>928</v>
      </c>
      <c r="B15" s="1003">
        <v>4</v>
      </c>
      <c r="C15" s="1003">
        <v>10</v>
      </c>
      <c r="D15" s="1004">
        <v>7.2</v>
      </c>
      <c r="E15" s="1004">
        <v>1.4</v>
      </c>
      <c r="F15" s="1005" t="s">
        <v>1093</v>
      </c>
      <c r="G15" s="1006" t="s">
        <v>1211</v>
      </c>
      <c r="H15" s="1003" t="s">
        <v>1212</v>
      </c>
      <c r="I15" s="1003" t="s">
        <v>925</v>
      </c>
      <c r="J15" s="1003" t="s">
        <v>1213</v>
      </c>
      <c r="K15" s="1003" t="s">
        <v>929</v>
      </c>
      <c r="L15" s="1007" t="s">
        <v>927</v>
      </c>
      <c r="M15" s="1008">
        <v>7</v>
      </c>
      <c r="N15" s="1008"/>
      <c r="O15" s="1008"/>
      <c r="P15" s="1008"/>
      <c r="Q15" s="1008"/>
      <c r="R15" s="1008">
        <v>4.7</v>
      </c>
      <c r="S15" s="1008"/>
      <c r="T15" s="1008"/>
      <c r="U15" s="1010">
        <v>2.3</v>
      </c>
      <c r="V15" s="1008"/>
      <c r="W15" s="1008"/>
      <c r="X15" s="1012"/>
      <c r="Y15" s="156"/>
    </row>
    <row r="16" spans="1:25" ht="45.75">
      <c r="A16" s="1003" t="s">
        <v>928</v>
      </c>
      <c r="B16" s="1003">
        <v>5</v>
      </c>
      <c r="C16" s="1003">
        <v>34</v>
      </c>
      <c r="D16" s="1004">
        <v>7.1</v>
      </c>
      <c r="E16" s="1004">
        <v>1.3</v>
      </c>
      <c r="F16" s="1005" t="s">
        <v>1093</v>
      </c>
      <c r="G16" s="1006" t="s">
        <v>1211</v>
      </c>
      <c r="H16" s="1003" t="s">
        <v>1212</v>
      </c>
      <c r="I16" s="1003" t="s">
        <v>925</v>
      </c>
      <c r="J16" s="1003" t="s">
        <v>1213</v>
      </c>
      <c r="K16" s="1003" t="s">
        <v>929</v>
      </c>
      <c r="L16" s="1007" t="s">
        <v>930</v>
      </c>
      <c r="M16" s="1008">
        <v>6</v>
      </c>
      <c r="N16" s="1008"/>
      <c r="O16" s="1008"/>
      <c r="P16" s="1008"/>
      <c r="Q16" s="1008"/>
      <c r="R16" s="1008">
        <v>4</v>
      </c>
      <c r="S16" s="1008"/>
      <c r="T16" s="1008"/>
      <c r="U16" s="1010">
        <v>2</v>
      </c>
      <c r="V16" s="1008"/>
      <c r="W16" s="1008"/>
      <c r="X16" s="1012"/>
      <c r="Y16" s="156"/>
    </row>
    <row r="17" spans="1:25" ht="45.75">
      <c r="A17" s="1003" t="s">
        <v>928</v>
      </c>
      <c r="B17" s="1003">
        <v>6</v>
      </c>
      <c r="C17" s="1003">
        <v>6</v>
      </c>
      <c r="D17" s="1004">
        <v>14</v>
      </c>
      <c r="E17" s="1004">
        <v>1.9</v>
      </c>
      <c r="F17" s="1013" t="s">
        <v>1613</v>
      </c>
      <c r="G17" s="1006" t="s">
        <v>1214</v>
      </c>
      <c r="H17" s="1003" t="s">
        <v>1212</v>
      </c>
      <c r="I17" s="1003" t="s">
        <v>925</v>
      </c>
      <c r="J17" s="1003" t="s">
        <v>1213</v>
      </c>
      <c r="K17" s="1003" t="s">
        <v>929</v>
      </c>
      <c r="L17" s="1007" t="s">
        <v>931</v>
      </c>
      <c r="M17" s="1008">
        <v>9.5</v>
      </c>
      <c r="N17" s="1008"/>
      <c r="O17" s="1008"/>
      <c r="P17" s="1008"/>
      <c r="Q17" s="1008"/>
      <c r="R17" s="1008"/>
      <c r="S17" s="1008"/>
      <c r="T17" s="1008">
        <v>9.5</v>
      </c>
      <c r="U17" s="1010"/>
      <c r="V17" s="1008"/>
      <c r="W17" s="1008"/>
      <c r="X17" s="1012"/>
      <c r="Y17" s="156"/>
    </row>
    <row r="18" spans="1:25" ht="45.75">
      <c r="A18" s="1003" t="s">
        <v>932</v>
      </c>
      <c r="B18" s="1003">
        <v>7</v>
      </c>
      <c r="C18" s="1003">
        <v>27</v>
      </c>
      <c r="D18" s="1004">
        <v>14</v>
      </c>
      <c r="E18" s="1004">
        <v>1</v>
      </c>
      <c r="F18" s="1005" t="s">
        <v>1093</v>
      </c>
      <c r="G18" s="1006" t="s">
        <v>1211</v>
      </c>
      <c r="H18" s="1003" t="s">
        <v>1212</v>
      </c>
      <c r="I18" s="1003" t="s">
        <v>925</v>
      </c>
      <c r="J18" s="1003" t="s">
        <v>1213</v>
      </c>
      <c r="K18" s="1003" t="s">
        <v>929</v>
      </c>
      <c r="L18" s="1007" t="s">
        <v>1215</v>
      </c>
      <c r="M18" s="1008">
        <v>5</v>
      </c>
      <c r="N18" s="1008"/>
      <c r="O18" s="1008">
        <v>0.7</v>
      </c>
      <c r="P18" s="1008"/>
      <c r="Q18" s="1008"/>
      <c r="R18" s="1008">
        <v>2.9</v>
      </c>
      <c r="S18" s="1008"/>
      <c r="T18" s="1008"/>
      <c r="U18" s="1010">
        <v>1.4</v>
      </c>
      <c r="V18" s="1008"/>
      <c r="W18" s="1008"/>
      <c r="X18" s="1012"/>
      <c r="Y18" s="156"/>
    </row>
    <row r="19" spans="1:25" ht="45.75">
      <c r="A19" s="1003" t="s">
        <v>932</v>
      </c>
      <c r="B19" s="1003">
        <v>8</v>
      </c>
      <c r="C19" s="1003">
        <v>27</v>
      </c>
      <c r="D19" s="1004">
        <v>12.9</v>
      </c>
      <c r="E19" s="1004">
        <v>1.2</v>
      </c>
      <c r="F19" s="1005" t="s">
        <v>1093</v>
      </c>
      <c r="G19" s="1006" t="s">
        <v>1211</v>
      </c>
      <c r="H19" s="1003" t="s">
        <v>1212</v>
      </c>
      <c r="I19" s="1003" t="s">
        <v>925</v>
      </c>
      <c r="J19" s="1003" t="s">
        <v>1213</v>
      </c>
      <c r="K19" s="1003" t="s">
        <v>929</v>
      </c>
      <c r="L19" s="1007" t="s">
        <v>1215</v>
      </c>
      <c r="M19" s="1008">
        <v>6</v>
      </c>
      <c r="N19" s="1008"/>
      <c r="O19" s="1008">
        <v>0.9</v>
      </c>
      <c r="P19" s="1008"/>
      <c r="Q19" s="1008"/>
      <c r="R19" s="1008">
        <v>3.4</v>
      </c>
      <c r="S19" s="1008"/>
      <c r="T19" s="1008"/>
      <c r="U19" s="1010">
        <v>1.7</v>
      </c>
      <c r="V19" s="1008"/>
      <c r="W19" s="1008"/>
      <c r="X19" s="1012"/>
      <c r="Y19" s="156"/>
    </row>
    <row r="20" spans="1:25" ht="45.75">
      <c r="A20" s="1003" t="s">
        <v>932</v>
      </c>
      <c r="B20" s="1003">
        <v>9</v>
      </c>
      <c r="C20" s="1003">
        <v>27</v>
      </c>
      <c r="D20" s="1004">
        <v>14.7</v>
      </c>
      <c r="E20" s="1004">
        <v>1.3</v>
      </c>
      <c r="F20" s="1005" t="s">
        <v>1093</v>
      </c>
      <c r="G20" s="1006" t="s">
        <v>1211</v>
      </c>
      <c r="H20" s="1003" t="s">
        <v>1212</v>
      </c>
      <c r="I20" s="1003" t="s">
        <v>925</v>
      </c>
      <c r="J20" s="1003" t="s">
        <v>1213</v>
      </c>
      <c r="K20" s="1003" t="s">
        <v>929</v>
      </c>
      <c r="L20" s="1007" t="s">
        <v>1215</v>
      </c>
      <c r="M20" s="1008">
        <v>6.5</v>
      </c>
      <c r="N20" s="1008"/>
      <c r="O20" s="1008">
        <v>1</v>
      </c>
      <c r="P20" s="1008"/>
      <c r="Q20" s="1008"/>
      <c r="R20" s="1008">
        <v>3.7</v>
      </c>
      <c r="S20" s="1008"/>
      <c r="T20" s="1008"/>
      <c r="U20" s="1010">
        <v>1.8</v>
      </c>
      <c r="V20" s="1008"/>
      <c r="W20" s="1008"/>
      <c r="X20" s="1012"/>
      <c r="Y20" s="156"/>
    </row>
    <row r="21" spans="1:25" ht="45.75">
      <c r="A21" s="1003" t="s">
        <v>932</v>
      </c>
      <c r="B21" s="1003">
        <v>10</v>
      </c>
      <c r="C21" s="1003">
        <v>27</v>
      </c>
      <c r="D21" s="1004">
        <v>16</v>
      </c>
      <c r="E21" s="1004">
        <v>1.4</v>
      </c>
      <c r="F21" s="1005" t="s">
        <v>1093</v>
      </c>
      <c r="G21" s="1006" t="s">
        <v>1216</v>
      </c>
      <c r="H21" s="1003" t="s">
        <v>1212</v>
      </c>
      <c r="I21" s="1003" t="s">
        <v>925</v>
      </c>
      <c r="J21" s="1003" t="s">
        <v>1213</v>
      </c>
      <c r="K21" s="1003" t="s">
        <v>929</v>
      </c>
      <c r="L21" s="1007" t="s">
        <v>1215</v>
      </c>
      <c r="M21" s="1008">
        <v>7</v>
      </c>
      <c r="N21" s="1008"/>
      <c r="O21" s="1008"/>
      <c r="P21" s="1008"/>
      <c r="Q21" s="1008"/>
      <c r="R21" s="1008">
        <v>4.7</v>
      </c>
      <c r="S21" s="1008"/>
      <c r="T21" s="1008"/>
      <c r="U21" s="1010">
        <v>2.3</v>
      </c>
      <c r="V21" s="1008"/>
      <c r="W21" s="1008"/>
      <c r="X21" s="1012"/>
      <c r="Y21" s="156"/>
    </row>
    <row r="22" spans="1:25" ht="45.75">
      <c r="A22" s="1003" t="s">
        <v>928</v>
      </c>
      <c r="B22" s="1003">
        <v>11</v>
      </c>
      <c r="C22" s="1003">
        <v>10</v>
      </c>
      <c r="D22" s="1004">
        <v>7.3</v>
      </c>
      <c r="E22" s="1004">
        <v>2.8</v>
      </c>
      <c r="F22" s="1005" t="s">
        <v>1093</v>
      </c>
      <c r="G22" s="1006" t="s">
        <v>1211</v>
      </c>
      <c r="H22" s="1003" t="s">
        <v>1212</v>
      </c>
      <c r="I22" s="1003" t="s">
        <v>925</v>
      </c>
      <c r="J22" s="1003" t="s">
        <v>1213</v>
      </c>
      <c r="K22" s="1003" t="s">
        <v>929</v>
      </c>
      <c r="L22" s="1007" t="s">
        <v>1215</v>
      </c>
      <c r="M22" s="1008">
        <v>14</v>
      </c>
      <c r="N22" s="1008"/>
      <c r="O22" s="1008"/>
      <c r="P22" s="1008"/>
      <c r="Q22" s="1008"/>
      <c r="R22" s="1008">
        <v>9.3</v>
      </c>
      <c r="S22" s="1008"/>
      <c r="T22" s="1008"/>
      <c r="U22" s="1010">
        <v>4.7</v>
      </c>
      <c r="V22" s="1008"/>
      <c r="W22" s="1008"/>
      <c r="X22" s="1012"/>
      <c r="Y22" s="156"/>
    </row>
    <row r="23" spans="1:25" ht="45.75">
      <c r="A23" s="1003" t="s">
        <v>928</v>
      </c>
      <c r="B23" s="1003">
        <v>12</v>
      </c>
      <c r="C23" s="1003">
        <v>10</v>
      </c>
      <c r="D23" s="1004">
        <v>5.1</v>
      </c>
      <c r="E23" s="1004">
        <v>3</v>
      </c>
      <c r="F23" s="1005" t="s">
        <v>1093</v>
      </c>
      <c r="G23" s="1006" t="s">
        <v>1217</v>
      </c>
      <c r="H23" s="1003" t="s">
        <v>1212</v>
      </c>
      <c r="I23" s="1003" t="s">
        <v>925</v>
      </c>
      <c r="J23" s="1003" t="s">
        <v>1213</v>
      </c>
      <c r="K23" s="1003" t="s">
        <v>929</v>
      </c>
      <c r="L23" s="1007" t="s">
        <v>1215</v>
      </c>
      <c r="M23" s="1008">
        <v>15</v>
      </c>
      <c r="N23" s="1008"/>
      <c r="O23" s="1008"/>
      <c r="P23" s="1008"/>
      <c r="Q23" s="1008"/>
      <c r="R23" s="1008">
        <v>10</v>
      </c>
      <c r="S23" s="1008"/>
      <c r="T23" s="1008"/>
      <c r="U23" s="1010">
        <v>5</v>
      </c>
      <c r="V23" s="1008"/>
      <c r="W23" s="1008"/>
      <c r="X23" s="1012"/>
      <c r="Y23" s="156"/>
    </row>
    <row r="24" spans="1:25" ht="15">
      <c r="A24" s="1014" t="s">
        <v>933</v>
      </c>
      <c r="B24" s="1015"/>
      <c r="C24" s="1003"/>
      <c r="D24" s="1003"/>
      <c r="E24" s="1592">
        <f>E12+E13+E14+E15+E16+E17+E18+E19+E20+E21+E22+E23</f>
        <v>21.8</v>
      </c>
      <c r="F24" s="1003"/>
      <c r="G24" s="1003"/>
      <c r="H24" s="1003"/>
      <c r="I24" s="1003"/>
      <c r="J24" s="1003"/>
      <c r="K24" s="1003"/>
      <c r="L24" s="1003"/>
      <c r="M24" s="1016">
        <f>M12+M13+M14+M15+M16+M17+M18+M19+M20+M21+M22+M23</f>
        <v>92.3</v>
      </c>
      <c r="N24" s="1016">
        <f aca="true" t="shared" si="0" ref="N24:Y24">N12+N13+N14+N15+N16+N17+N18+N19+N20+N21+N22+N23</f>
        <v>0</v>
      </c>
      <c r="O24" s="1016">
        <f t="shared" si="0"/>
        <v>2.6</v>
      </c>
      <c r="P24" s="1016">
        <f t="shared" si="0"/>
        <v>0</v>
      </c>
      <c r="Q24" s="1016">
        <f t="shared" si="0"/>
        <v>0</v>
      </c>
      <c r="R24" s="1016">
        <f t="shared" si="0"/>
        <v>59</v>
      </c>
      <c r="S24" s="1016">
        <f t="shared" si="0"/>
        <v>0</v>
      </c>
      <c r="T24" s="1016">
        <f t="shared" si="0"/>
        <v>9.5</v>
      </c>
      <c r="U24" s="1016">
        <f t="shared" si="0"/>
        <v>21.2</v>
      </c>
      <c r="V24" s="1016">
        <f t="shared" si="0"/>
        <v>0</v>
      </c>
      <c r="W24" s="1016">
        <f t="shared" si="0"/>
        <v>0</v>
      </c>
      <c r="X24" s="1016">
        <f t="shared" si="0"/>
        <v>0</v>
      </c>
      <c r="Y24" s="1016">
        <f t="shared" si="0"/>
        <v>0</v>
      </c>
    </row>
    <row r="25" spans="1:25" ht="90">
      <c r="A25" s="1002" t="s">
        <v>1160</v>
      </c>
      <c r="B25" s="1017">
        <v>1</v>
      </c>
      <c r="C25" s="1017">
        <v>5</v>
      </c>
      <c r="D25" s="1017">
        <v>27</v>
      </c>
      <c r="E25" s="1018">
        <v>1.5</v>
      </c>
      <c r="F25" s="1019" t="s">
        <v>1611</v>
      </c>
      <c r="G25" s="1006" t="s">
        <v>1211</v>
      </c>
      <c r="H25" s="1020" t="s">
        <v>1218</v>
      </c>
      <c r="I25" s="1003" t="s">
        <v>925</v>
      </c>
      <c r="J25" s="1021" t="s">
        <v>1219</v>
      </c>
      <c r="K25" s="1600" t="s">
        <v>1163</v>
      </c>
      <c r="L25" s="1022" t="s">
        <v>1220</v>
      </c>
      <c r="M25" s="1023">
        <v>7.5</v>
      </c>
      <c r="N25" s="1023">
        <v>7.5</v>
      </c>
      <c r="O25" s="1023"/>
      <c r="P25" s="1023"/>
      <c r="Q25" s="1023"/>
      <c r="R25" s="1023"/>
      <c r="S25" s="1023"/>
      <c r="T25" s="1023"/>
      <c r="U25" s="1024"/>
      <c r="V25" s="1023"/>
      <c r="W25" s="1008"/>
      <c r="X25" s="1012"/>
      <c r="Y25" s="156"/>
    </row>
    <row r="26" spans="1:25" ht="15">
      <c r="A26" s="1015" t="s">
        <v>947</v>
      </c>
      <c r="B26" s="1015"/>
      <c r="C26" s="1003"/>
      <c r="D26" s="1003"/>
      <c r="E26" s="1014">
        <f>SUM(E25:E25)</f>
        <v>1.5</v>
      </c>
      <c r="F26" s="1003"/>
      <c r="G26" s="1003"/>
      <c r="H26" s="1003"/>
      <c r="I26" s="1003"/>
      <c r="J26" s="1003"/>
      <c r="K26" s="1600"/>
      <c r="L26" s="1003"/>
      <c r="M26" s="1014">
        <f>SUM(M25:M25)</f>
        <v>7.5</v>
      </c>
      <c r="N26" s="1014">
        <v>7.5</v>
      </c>
      <c r="O26" s="1014"/>
      <c r="P26" s="1008"/>
      <c r="Q26" s="1014"/>
      <c r="R26" s="1014"/>
      <c r="S26" s="1014"/>
      <c r="T26" s="1014"/>
      <c r="U26" s="1008"/>
      <c r="V26" s="1008"/>
      <c r="W26" s="1008"/>
      <c r="X26" s="1025"/>
      <c r="Y26" s="156"/>
    </row>
    <row r="27" spans="1:25" ht="24.75">
      <c r="A27" s="1002" t="s">
        <v>1221</v>
      </c>
      <c r="B27" s="1026">
        <v>2</v>
      </c>
      <c r="C27" s="1003">
        <v>4</v>
      </c>
      <c r="D27" s="1003">
        <v>11</v>
      </c>
      <c r="E27" s="1008">
        <v>0.5</v>
      </c>
      <c r="F27" s="1013" t="s">
        <v>1613</v>
      </c>
      <c r="G27" s="1006" t="s">
        <v>1222</v>
      </c>
      <c r="H27" s="1003" t="s">
        <v>1212</v>
      </c>
      <c r="I27" s="1003" t="s">
        <v>934</v>
      </c>
      <c r="J27" s="1003" t="s">
        <v>935</v>
      </c>
      <c r="K27" s="1003" t="s">
        <v>1223</v>
      </c>
      <c r="L27" s="1007" t="s">
        <v>1224</v>
      </c>
      <c r="M27" s="1008">
        <v>0.4</v>
      </c>
      <c r="N27" s="1008"/>
      <c r="O27" s="1008"/>
      <c r="P27" s="1008"/>
      <c r="Q27" s="1008">
        <v>0.4</v>
      </c>
      <c r="R27" s="1008"/>
      <c r="S27" s="1008"/>
      <c r="T27" s="1008"/>
      <c r="U27" s="1008"/>
      <c r="V27" s="1008"/>
      <c r="W27" s="1008"/>
      <c r="X27" s="1025"/>
      <c r="Y27" s="156"/>
    </row>
    <row r="28" spans="1:25" ht="15">
      <c r="A28" s="1015" t="s">
        <v>947</v>
      </c>
      <c r="B28" s="1015"/>
      <c r="C28" s="1003"/>
      <c r="D28" s="1003"/>
      <c r="E28" s="1014">
        <f>SUM(E27:E27)</f>
        <v>0.5</v>
      </c>
      <c r="F28" s="1003"/>
      <c r="G28" s="1003"/>
      <c r="H28" s="1003"/>
      <c r="I28" s="1003"/>
      <c r="J28" s="1003"/>
      <c r="K28" s="1003"/>
      <c r="L28" s="1003"/>
      <c r="M28" s="1014">
        <f>SUM(M27:M27)</f>
        <v>0.4</v>
      </c>
      <c r="N28" s="1014"/>
      <c r="O28" s="1014"/>
      <c r="P28" s="1008"/>
      <c r="Q28" s="1014">
        <f>SUM(Q27:Q27)</f>
        <v>0.4</v>
      </c>
      <c r="R28" s="1014"/>
      <c r="S28" s="1014"/>
      <c r="T28" s="1014"/>
      <c r="U28" s="1008"/>
      <c r="V28" s="1008"/>
      <c r="W28" s="1008"/>
      <c r="X28" s="1025"/>
      <c r="Y28" s="156"/>
    </row>
    <row r="29" spans="1:25" ht="15">
      <c r="A29" s="1015" t="s">
        <v>1225</v>
      </c>
      <c r="B29" s="1014"/>
      <c r="C29" s="1014"/>
      <c r="D29" s="1027"/>
      <c r="E29" s="1014">
        <f>E26+E28</f>
        <v>2</v>
      </c>
      <c r="F29" s="1014"/>
      <c r="G29" s="1014"/>
      <c r="H29" s="1028"/>
      <c r="I29" s="1028"/>
      <c r="J29" s="1014"/>
      <c r="K29" s="1014"/>
      <c r="L29" s="1014"/>
      <c r="M29" s="1014">
        <f>M26+M28</f>
        <v>7.9</v>
      </c>
      <c r="N29" s="1014">
        <f aca="true" t="shared" si="1" ref="N29:Y29">N26+N28</f>
        <v>7.5</v>
      </c>
      <c r="O29" s="1014">
        <f t="shared" si="1"/>
        <v>0</v>
      </c>
      <c r="P29" s="1014">
        <f t="shared" si="1"/>
        <v>0</v>
      </c>
      <c r="Q29" s="1014">
        <f t="shared" si="1"/>
        <v>0.4</v>
      </c>
      <c r="R29" s="1014">
        <f t="shared" si="1"/>
        <v>0</v>
      </c>
      <c r="S29" s="1014">
        <f t="shared" si="1"/>
        <v>0</v>
      </c>
      <c r="T29" s="1014">
        <f t="shared" si="1"/>
        <v>0</v>
      </c>
      <c r="U29" s="1014">
        <f t="shared" si="1"/>
        <v>0</v>
      </c>
      <c r="V29" s="1014">
        <f t="shared" si="1"/>
        <v>0</v>
      </c>
      <c r="W29" s="1014">
        <f t="shared" si="1"/>
        <v>0</v>
      </c>
      <c r="X29" s="1014">
        <f t="shared" si="1"/>
        <v>0</v>
      </c>
      <c r="Y29" s="1014">
        <f t="shared" si="1"/>
        <v>0</v>
      </c>
    </row>
    <row r="30" spans="1:25" ht="90.75">
      <c r="A30" s="1002" t="s">
        <v>1226</v>
      </c>
      <c r="B30" s="1017">
        <v>1</v>
      </c>
      <c r="C30" s="1017">
        <v>8</v>
      </c>
      <c r="D30" s="1029">
        <v>11.2</v>
      </c>
      <c r="E30" s="1018">
        <v>1.6</v>
      </c>
      <c r="F30" s="1019" t="s">
        <v>1113</v>
      </c>
      <c r="G30" s="1006" t="s">
        <v>1217</v>
      </c>
      <c r="H30" s="1003" t="s">
        <v>1218</v>
      </c>
      <c r="I30" s="1003" t="s">
        <v>925</v>
      </c>
      <c r="J30" s="1003" t="s">
        <v>1213</v>
      </c>
      <c r="K30" s="1003" t="s">
        <v>1227</v>
      </c>
      <c r="L30" s="1022" t="s">
        <v>1228</v>
      </c>
      <c r="M30" s="1030">
        <v>3.3</v>
      </c>
      <c r="N30" s="1030"/>
      <c r="O30" s="1031"/>
      <c r="P30" s="1031"/>
      <c r="Q30" s="1030">
        <v>3.3</v>
      </c>
      <c r="R30" s="1030"/>
      <c r="S30" s="1031"/>
      <c r="T30" s="1030"/>
      <c r="U30" s="1031"/>
      <c r="V30" s="1031"/>
      <c r="W30" s="1031"/>
      <c r="X30" s="1032"/>
      <c r="Y30" s="1032"/>
    </row>
    <row r="31" spans="1:25" ht="90">
      <c r="A31" s="1033" t="s">
        <v>1229</v>
      </c>
      <c r="B31" s="1017">
        <v>2</v>
      </c>
      <c r="C31" s="1017">
        <v>10</v>
      </c>
      <c r="D31" s="1029">
        <v>1.1</v>
      </c>
      <c r="E31" s="1018">
        <v>0.9</v>
      </c>
      <c r="F31" s="1005" t="s">
        <v>1093</v>
      </c>
      <c r="G31" s="1006" t="s">
        <v>1217</v>
      </c>
      <c r="H31" s="1020" t="s">
        <v>1218</v>
      </c>
      <c r="I31" s="1003" t="s">
        <v>925</v>
      </c>
      <c r="J31" s="1003" t="s">
        <v>1213</v>
      </c>
      <c r="K31" s="1003" t="s">
        <v>1230</v>
      </c>
      <c r="L31" s="1022" t="s">
        <v>1231</v>
      </c>
      <c r="M31" s="1030">
        <v>4.5</v>
      </c>
      <c r="N31" s="1030">
        <v>1.8</v>
      </c>
      <c r="O31" s="1031"/>
      <c r="P31" s="1031"/>
      <c r="Q31" s="1030"/>
      <c r="R31" s="1030">
        <v>2.7</v>
      </c>
      <c r="S31" s="1031"/>
      <c r="T31" s="1030"/>
      <c r="U31" s="1031"/>
      <c r="V31" s="1031"/>
      <c r="W31" s="1031"/>
      <c r="X31" s="1032"/>
      <c r="Y31" s="1032"/>
    </row>
    <row r="32" spans="1:25" ht="90">
      <c r="A32" s="1033" t="s">
        <v>1229</v>
      </c>
      <c r="B32" s="1017">
        <v>3</v>
      </c>
      <c r="C32" s="1017">
        <v>14</v>
      </c>
      <c r="D32" s="1029">
        <v>8</v>
      </c>
      <c r="E32" s="1018">
        <v>0.9</v>
      </c>
      <c r="F32" s="1013" t="s">
        <v>1613</v>
      </c>
      <c r="G32" s="1006" t="s">
        <v>1222</v>
      </c>
      <c r="H32" s="1020" t="s">
        <v>1218</v>
      </c>
      <c r="I32" s="1003" t="s">
        <v>925</v>
      </c>
      <c r="J32" s="1003" t="s">
        <v>1213</v>
      </c>
      <c r="K32" s="1003" t="s">
        <v>1223</v>
      </c>
      <c r="L32" s="1022" t="s">
        <v>1232</v>
      </c>
      <c r="M32" s="1030">
        <v>4.5</v>
      </c>
      <c r="N32" s="1030"/>
      <c r="O32" s="1031"/>
      <c r="P32" s="1031"/>
      <c r="Q32" s="1030"/>
      <c r="R32" s="1030"/>
      <c r="S32" s="1031"/>
      <c r="T32" s="1032">
        <v>4.5</v>
      </c>
      <c r="U32" s="1031"/>
      <c r="V32" s="1031"/>
      <c r="W32" s="1031"/>
      <c r="X32" s="1032"/>
      <c r="Y32" s="1032"/>
    </row>
    <row r="33" spans="1:25" ht="90">
      <c r="A33" s="1033" t="s">
        <v>1229</v>
      </c>
      <c r="B33" s="1017">
        <v>4</v>
      </c>
      <c r="C33" s="1017">
        <v>16</v>
      </c>
      <c r="D33" s="1029">
        <v>44</v>
      </c>
      <c r="E33" s="1018">
        <v>0.6</v>
      </c>
      <c r="F33" s="1019" t="s">
        <v>1113</v>
      </c>
      <c r="G33" s="1006" t="s">
        <v>1211</v>
      </c>
      <c r="H33" s="1020" t="s">
        <v>1218</v>
      </c>
      <c r="I33" s="1003" t="s">
        <v>925</v>
      </c>
      <c r="J33" s="1003" t="s">
        <v>1213</v>
      </c>
      <c r="K33" s="1003" t="s">
        <v>1223</v>
      </c>
      <c r="L33" s="1022" t="s">
        <v>1233</v>
      </c>
      <c r="M33" s="1030">
        <v>3</v>
      </c>
      <c r="N33" s="1030"/>
      <c r="O33" s="1031"/>
      <c r="P33" s="1031"/>
      <c r="Q33" s="1030">
        <v>3</v>
      </c>
      <c r="R33" s="1030"/>
      <c r="S33" s="1031"/>
      <c r="T33" s="1032"/>
      <c r="U33" s="1031"/>
      <c r="V33" s="1031"/>
      <c r="W33" s="1031"/>
      <c r="X33" s="1032"/>
      <c r="Y33" s="1032"/>
    </row>
    <row r="34" spans="1:25" ht="90">
      <c r="A34" s="1033" t="s">
        <v>1229</v>
      </c>
      <c r="B34" s="1017">
        <v>5</v>
      </c>
      <c r="C34" s="1017">
        <v>18</v>
      </c>
      <c r="D34" s="1029">
        <v>1</v>
      </c>
      <c r="E34" s="1018">
        <v>1.9</v>
      </c>
      <c r="F34" s="1005" t="s">
        <v>1093</v>
      </c>
      <c r="G34" s="1006" t="s">
        <v>1211</v>
      </c>
      <c r="H34" s="1020" t="s">
        <v>1218</v>
      </c>
      <c r="I34" s="1003" t="s">
        <v>925</v>
      </c>
      <c r="J34" s="1003" t="s">
        <v>1213</v>
      </c>
      <c r="K34" s="1003" t="s">
        <v>1223</v>
      </c>
      <c r="L34" s="1022" t="s">
        <v>1234</v>
      </c>
      <c r="M34" s="1030">
        <v>9.5</v>
      </c>
      <c r="N34" s="1030">
        <v>3.8</v>
      </c>
      <c r="O34" s="1031"/>
      <c r="P34" s="1031"/>
      <c r="Q34" s="1030"/>
      <c r="R34" s="1030">
        <v>5.7</v>
      </c>
      <c r="S34" s="1031"/>
      <c r="T34" s="1032"/>
      <c r="U34" s="1031"/>
      <c r="V34" s="1031"/>
      <c r="W34" s="1031"/>
      <c r="X34" s="1032"/>
      <c r="Y34" s="1032"/>
    </row>
    <row r="35" spans="1:25" ht="90">
      <c r="A35" s="1033" t="s">
        <v>1229</v>
      </c>
      <c r="B35" s="1017">
        <v>6</v>
      </c>
      <c r="C35" s="1017">
        <v>18</v>
      </c>
      <c r="D35" s="1029">
        <v>21</v>
      </c>
      <c r="E35" s="1018">
        <v>2.2</v>
      </c>
      <c r="F35" s="1005" t="s">
        <v>1093</v>
      </c>
      <c r="G35" s="1006" t="s">
        <v>1217</v>
      </c>
      <c r="H35" s="1020" t="s">
        <v>1218</v>
      </c>
      <c r="I35" s="1003" t="s">
        <v>925</v>
      </c>
      <c r="J35" s="1003" t="s">
        <v>1213</v>
      </c>
      <c r="K35" s="1003" t="s">
        <v>1223</v>
      </c>
      <c r="L35" s="1022" t="s">
        <v>1235</v>
      </c>
      <c r="M35" s="1030">
        <v>11</v>
      </c>
      <c r="N35" s="1030">
        <v>4.4</v>
      </c>
      <c r="O35" s="1031"/>
      <c r="P35" s="1031"/>
      <c r="Q35" s="1030"/>
      <c r="R35" s="1030">
        <v>6.6</v>
      </c>
      <c r="S35" s="1031"/>
      <c r="T35" s="1032"/>
      <c r="U35" s="1031"/>
      <c r="V35" s="1031"/>
      <c r="W35" s="1031"/>
      <c r="X35" s="1032"/>
      <c r="Y35" s="1032"/>
    </row>
    <row r="36" spans="1:25" ht="90">
      <c r="A36" s="1033" t="s">
        <v>1229</v>
      </c>
      <c r="B36" s="1017">
        <v>7</v>
      </c>
      <c r="C36" s="1017">
        <v>26</v>
      </c>
      <c r="D36" s="1029">
        <v>18</v>
      </c>
      <c r="E36" s="1018">
        <v>1.4</v>
      </c>
      <c r="F36" s="1005" t="s">
        <v>1093</v>
      </c>
      <c r="G36" s="1006" t="s">
        <v>1211</v>
      </c>
      <c r="H36" s="1020" t="s">
        <v>1218</v>
      </c>
      <c r="I36" s="1003" t="s">
        <v>925</v>
      </c>
      <c r="J36" s="1003" t="s">
        <v>1213</v>
      </c>
      <c r="K36" s="1003" t="s">
        <v>1223</v>
      </c>
      <c r="L36" s="1022" t="s">
        <v>1236</v>
      </c>
      <c r="M36" s="1030">
        <v>7</v>
      </c>
      <c r="N36" s="1030">
        <v>2.8</v>
      </c>
      <c r="O36" s="1031"/>
      <c r="P36" s="1031"/>
      <c r="Q36" s="1030"/>
      <c r="R36" s="1030">
        <v>4.2</v>
      </c>
      <c r="S36" s="1031"/>
      <c r="T36" s="1032"/>
      <c r="U36" s="1031"/>
      <c r="V36" s="1031"/>
      <c r="W36" s="1031"/>
      <c r="X36" s="1032"/>
      <c r="Y36" s="1032"/>
    </row>
    <row r="37" spans="1:25" ht="90">
      <c r="A37" s="1033" t="s">
        <v>1229</v>
      </c>
      <c r="B37" s="1017">
        <v>8</v>
      </c>
      <c r="C37" s="1017">
        <v>31</v>
      </c>
      <c r="D37" s="1029">
        <v>22</v>
      </c>
      <c r="E37" s="1018">
        <v>2.4</v>
      </c>
      <c r="F37" s="1005" t="s">
        <v>1093</v>
      </c>
      <c r="G37" s="1006" t="s">
        <v>1211</v>
      </c>
      <c r="H37" s="1020" t="s">
        <v>1218</v>
      </c>
      <c r="I37" s="1003" t="s">
        <v>925</v>
      </c>
      <c r="J37" s="1003" t="s">
        <v>1213</v>
      </c>
      <c r="K37" s="1003" t="s">
        <v>1223</v>
      </c>
      <c r="L37" s="1022" t="s">
        <v>1237</v>
      </c>
      <c r="M37" s="1030">
        <v>12</v>
      </c>
      <c r="N37" s="1030"/>
      <c r="O37" s="1031"/>
      <c r="P37" s="1031"/>
      <c r="Q37" s="1030"/>
      <c r="R37" s="1030">
        <v>12</v>
      </c>
      <c r="S37" s="1031"/>
      <c r="T37" s="1032"/>
      <c r="U37" s="1031"/>
      <c r="V37" s="1031"/>
      <c r="W37" s="1031"/>
      <c r="X37" s="1032"/>
      <c r="Y37" s="1032"/>
    </row>
    <row r="38" spans="1:25" ht="90">
      <c r="A38" s="1033" t="s">
        <v>1229</v>
      </c>
      <c r="B38" s="1017">
        <v>9</v>
      </c>
      <c r="C38" s="1017">
        <v>31</v>
      </c>
      <c r="D38" s="1029">
        <v>25</v>
      </c>
      <c r="E38" s="1018">
        <v>2.3</v>
      </c>
      <c r="F38" s="1005" t="s">
        <v>1093</v>
      </c>
      <c r="G38" s="1006" t="s">
        <v>1211</v>
      </c>
      <c r="H38" s="1020" t="s">
        <v>1218</v>
      </c>
      <c r="I38" s="1003" t="s">
        <v>925</v>
      </c>
      <c r="J38" s="1003" t="s">
        <v>1213</v>
      </c>
      <c r="K38" s="1003" t="s">
        <v>1223</v>
      </c>
      <c r="L38" s="1022" t="s">
        <v>1238</v>
      </c>
      <c r="M38" s="1030">
        <v>11.5</v>
      </c>
      <c r="N38" s="1030"/>
      <c r="O38" s="1031"/>
      <c r="P38" s="1031"/>
      <c r="Q38" s="1030"/>
      <c r="R38" s="1030">
        <v>11.5</v>
      </c>
      <c r="S38" s="1031"/>
      <c r="T38" s="1032"/>
      <c r="U38" s="1031"/>
      <c r="V38" s="1031"/>
      <c r="W38" s="1031"/>
      <c r="X38" s="1032"/>
      <c r="Y38" s="1032"/>
    </row>
    <row r="39" spans="1:25" ht="90">
      <c r="A39" s="1033" t="s">
        <v>1229</v>
      </c>
      <c r="B39" s="1017">
        <v>10</v>
      </c>
      <c r="C39" s="1017">
        <v>32</v>
      </c>
      <c r="D39" s="1029">
        <v>15.4</v>
      </c>
      <c r="E39" s="1018">
        <v>2</v>
      </c>
      <c r="F39" s="1019" t="s">
        <v>1113</v>
      </c>
      <c r="G39" s="1006" t="s">
        <v>1211</v>
      </c>
      <c r="H39" s="1020" t="s">
        <v>1218</v>
      </c>
      <c r="I39" s="1003" t="s">
        <v>925</v>
      </c>
      <c r="J39" s="1003" t="s">
        <v>1213</v>
      </c>
      <c r="K39" s="1003" t="s">
        <v>1223</v>
      </c>
      <c r="L39" s="1022" t="s">
        <v>1239</v>
      </c>
      <c r="M39" s="1030">
        <v>10</v>
      </c>
      <c r="N39" s="1030"/>
      <c r="O39" s="1031"/>
      <c r="P39" s="1031"/>
      <c r="Q39" s="1030">
        <v>10</v>
      </c>
      <c r="R39" s="1030"/>
      <c r="S39" s="1031"/>
      <c r="T39" s="1032"/>
      <c r="U39" s="1031"/>
      <c r="V39" s="1031"/>
      <c r="W39" s="1031"/>
      <c r="X39" s="1032"/>
      <c r="Y39" s="1032"/>
    </row>
    <row r="40" spans="1:25" ht="45.75">
      <c r="A40" s="1601" t="s">
        <v>1159</v>
      </c>
      <c r="B40" s="1017">
        <v>11</v>
      </c>
      <c r="C40" s="1017">
        <v>16</v>
      </c>
      <c r="D40" s="1017">
        <v>44.2</v>
      </c>
      <c r="E40" s="1018">
        <v>1</v>
      </c>
      <c r="F40" s="1019" t="s">
        <v>1113</v>
      </c>
      <c r="G40" s="1006" t="s">
        <v>1211</v>
      </c>
      <c r="H40" s="1003" t="s">
        <v>1161</v>
      </c>
      <c r="I40" s="1003" t="s">
        <v>1162</v>
      </c>
      <c r="J40" s="1003" t="s">
        <v>1213</v>
      </c>
      <c r="K40" s="1600" t="s">
        <v>1164</v>
      </c>
      <c r="L40" s="1022" t="s">
        <v>1239</v>
      </c>
      <c r="M40" s="1023">
        <v>5</v>
      </c>
      <c r="N40" s="1023"/>
      <c r="O40" s="1023"/>
      <c r="P40" s="1023"/>
      <c r="Q40" s="1023">
        <v>5</v>
      </c>
      <c r="R40" s="1023"/>
      <c r="S40" s="1023"/>
      <c r="T40" s="1023"/>
      <c r="U40" s="1024"/>
      <c r="V40" s="1023"/>
      <c r="W40" s="1008"/>
      <c r="X40" s="1012"/>
      <c r="Y40" s="156"/>
    </row>
    <row r="41" spans="1:25" ht="45.75">
      <c r="A41" s="1601" t="s">
        <v>1159</v>
      </c>
      <c r="B41" s="1017">
        <v>12</v>
      </c>
      <c r="C41" s="1017">
        <v>26</v>
      </c>
      <c r="D41" s="1017">
        <v>34</v>
      </c>
      <c r="E41" s="1018">
        <v>0.6</v>
      </c>
      <c r="F41" s="1013" t="s">
        <v>1613</v>
      </c>
      <c r="G41" s="1006" t="s">
        <v>1165</v>
      </c>
      <c r="H41" s="1003" t="s">
        <v>1161</v>
      </c>
      <c r="I41" s="1003" t="s">
        <v>1166</v>
      </c>
      <c r="J41" s="1003" t="s">
        <v>1213</v>
      </c>
      <c r="K41" s="1600" t="s">
        <v>1164</v>
      </c>
      <c r="L41" s="1022" t="s">
        <v>1252</v>
      </c>
      <c r="M41" s="1023">
        <v>3</v>
      </c>
      <c r="N41" s="1023"/>
      <c r="O41" s="1023"/>
      <c r="P41" s="1023"/>
      <c r="Q41" s="1023"/>
      <c r="R41" s="1023"/>
      <c r="S41" s="1023"/>
      <c r="T41" s="1023">
        <v>3</v>
      </c>
      <c r="U41" s="1024"/>
      <c r="V41" s="1023"/>
      <c r="W41" s="1008"/>
      <c r="X41" s="1012"/>
      <c r="Y41" s="156"/>
    </row>
    <row r="42" spans="1:25" ht="45.75">
      <c r="A42" s="1601" t="s">
        <v>1159</v>
      </c>
      <c r="B42" s="1017">
        <v>13</v>
      </c>
      <c r="C42" s="1017">
        <v>34</v>
      </c>
      <c r="D42" s="1017">
        <v>3.1</v>
      </c>
      <c r="E42" s="1018">
        <v>1</v>
      </c>
      <c r="F42" s="1005" t="s">
        <v>1093</v>
      </c>
      <c r="G42" s="1006" t="s">
        <v>1211</v>
      </c>
      <c r="H42" s="1003" t="s">
        <v>1161</v>
      </c>
      <c r="I42" s="1003" t="s">
        <v>1162</v>
      </c>
      <c r="J42" s="1003" t="s">
        <v>1213</v>
      </c>
      <c r="K42" s="1600" t="s">
        <v>1164</v>
      </c>
      <c r="L42" s="1022" t="s">
        <v>1167</v>
      </c>
      <c r="M42" s="1023">
        <v>5</v>
      </c>
      <c r="N42" s="1023"/>
      <c r="O42" s="1023"/>
      <c r="P42" s="1023"/>
      <c r="Q42" s="1023"/>
      <c r="R42" s="1023">
        <v>3.5</v>
      </c>
      <c r="S42" s="1023"/>
      <c r="T42" s="1023">
        <v>1.5</v>
      </c>
      <c r="U42" s="1024"/>
      <c r="V42" s="1023"/>
      <c r="W42" s="1008"/>
      <c r="X42" s="1012"/>
      <c r="Y42" s="156"/>
    </row>
    <row r="43" spans="1:25" ht="15">
      <c r="A43" s="1014" t="s">
        <v>933</v>
      </c>
      <c r="B43" s="1014"/>
      <c r="C43" s="1014"/>
      <c r="D43" s="1027"/>
      <c r="E43" s="1602">
        <f>E30+E31+E32+E33+E34+E35+E36+E37+E38+E39+E40+E41+E42</f>
        <v>18.800000000000004</v>
      </c>
      <c r="F43" s="1014"/>
      <c r="G43" s="1014"/>
      <c r="H43" s="1014"/>
      <c r="I43" s="1014"/>
      <c r="J43" s="1014"/>
      <c r="K43" s="1014"/>
      <c r="L43" s="1014"/>
      <c r="M43" s="1034">
        <f aca="true" t="shared" si="2" ref="M43:Y43">M31+M30+M32+M33+M34+M35+M36+M37+M38+M39</f>
        <v>76.3</v>
      </c>
      <c r="N43" s="1034">
        <f t="shared" si="2"/>
        <v>12.8</v>
      </c>
      <c r="O43" s="1034">
        <f t="shared" si="2"/>
        <v>0</v>
      </c>
      <c r="P43" s="1034">
        <f t="shared" si="2"/>
        <v>0</v>
      </c>
      <c r="Q43" s="1034">
        <f t="shared" si="2"/>
        <v>16.3</v>
      </c>
      <c r="R43" s="1034">
        <f t="shared" si="2"/>
        <v>42.7</v>
      </c>
      <c r="S43" s="1034">
        <f t="shared" si="2"/>
        <v>0</v>
      </c>
      <c r="T43" s="1034">
        <f t="shared" si="2"/>
        <v>4.5</v>
      </c>
      <c r="U43" s="1034">
        <f t="shared" si="2"/>
        <v>0</v>
      </c>
      <c r="V43" s="1034">
        <f t="shared" si="2"/>
        <v>0</v>
      </c>
      <c r="W43" s="1034">
        <f t="shared" si="2"/>
        <v>0</v>
      </c>
      <c r="X43" s="1034">
        <f t="shared" si="2"/>
        <v>0</v>
      </c>
      <c r="Y43" s="1034">
        <f t="shared" si="2"/>
        <v>0</v>
      </c>
    </row>
    <row r="44" spans="1:25" ht="90">
      <c r="A44" s="1002" t="s">
        <v>1240</v>
      </c>
      <c r="B44" s="1035">
        <v>11</v>
      </c>
      <c r="C44" s="1035">
        <v>29</v>
      </c>
      <c r="D44" s="1035">
        <v>5</v>
      </c>
      <c r="E44" s="1035">
        <v>1.5</v>
      </c>
      <c r="F44" s="1013" t="s">
        <v>1613</v>
      </c>
      <c r="G44" s="1006" t="s">
        <v>1222</v>
      </c>
      <c r="H44" s="1020" t="s">
        <v>1218</v>
      </c>
      <c r="I44" s="1003" t="s">
        <v>934</v>
      </c>
      <c r="J44" s="1003" t="s">
        <v>1213</v>
      </c>
      <c r="K44" s="1003" t="s">
        <v>1223</v>
      </c>
      <c r="L44" s="1036" t="s">
        <v>1241</v>
      </c>
      <c r="M44" s="1037">
        <v>0.8</v>
      </c>
      <c r="N44" s="1037"/>
      <c r="O44" s="1037"/>
      <c r="P44" s="1037"/>
      <c r="Q44" s="1037"/>
      <c r="R44" s="1037"/>
      <c r="S44" s="1037"/>
      <c r="T44" s="1037">
        <v>0.8</v>
      </c>
      <c r="U44" s="1037"/>
      <c r="V44" s="1037"/>
      <c r="W44" s="1037"/>
      <c r="X44" s="1037"/>
      <c r="Y44" s="1037"/>
    </row>
    <row r="45" spans="1:25" ht="90">
      <c r="A45" s="1033" t="s">
        <v>1229</v>
      </c>
      <c r="B45" s="1035">
        <v>12</v>
      </c>
      <c r="C45" s="1035">
        <v>32</v>
      </c>
      <c r="D45" s="1035">
        <v>7.3</v>
      </c>
      <c r="E45" s="1035">
        <v>0.7</v>
      </c>
      <c r="F45" s="1005" t="s">
        <v>100</v>
      </c>
      <c r="G45" s="1006" t="s">
        <v>1211</v>
      </c>
      <c r="H45" s="1020" t="s">
        <v>1218</v>
      </c>
      <c r="I45" s="1003" t="s">
        <v>934</v>
      </c>
      <c r="J45" s="1003" t="s">
        <v>1213</v>
      </c>
      <c r="K45" s="1003" t="s">
        <v>1223</v>
      </c>
      <c r="L45" s="1007" t="s">
        <v>1242</v>
      </c>
      <c r="M45" s="1037">
        <v>0.4</v>
      </c>
      <c r="N45" s="1037"/>
      <c r="O45" s="1037"/>
      <c r="P45" s="1037"/>
      <c r="Q45" s="1037">
        <v>0.4</v>
      </c>
      <c r="R45" s="1037"/>
      <c r="S45" s="1037"/>
      <c r="T45" s="1037"/>
      <c r="U45" s="1037"/>
      <c r="V45" s="1037"/>
      <c r="W45" s="1037"/>
      <c r="X45" s="1037"/>
      <c r="Y45" s="1037"/>
    </row>
    <row r="46" spans="1:25" ht="90">
      <c r="A46" s="1033" t="s">
        <v>1229</v>
      </c>
      <c r="B46" s="1035">
        <v>13</v>
      </c>
      <c r="C46" s="1035">
        <v>33</v>
      </c>
      <c r="D46" s="1035">
        <v>17</v>
      </c>
      <c r="E46" s="1035">
        <v>3.8</v>
      </c>
      <c r="F46" s="1013" t="s">
        <v>1613</v>
      </c>
      <c r="G46" s="1006" t="s">
        <v>1222</v>
      </c>
      <c r="H46" s="1020" t="s">
        <v>1218</v>
      </c>
      <c r="I46" s="1003" t="s">
        <v>934</v>
      </c>
      <c r="J46" s="1003" t="s">
        <v>1213</v>
      </c>
      <c r="K46" s="1003" t="s">
        <v>1223</v>
      </c>
      <c r="L46" s="1036" t="s">
        <v>1243</v>
      </c>
      <c r="M46" s="1037">
        <v>2.7</v>
      </c>
      <c r="N46" s="1037"/>
      <c r="O46" s="1037"/>
      <c r="P46" s="1037"/>
      <c r="Q46" s="1037"/>
      <c r="R46" s="1037"/>
      <c r="S46" s="1037"/>
      <c r="T46" s="1037">
        <v>2.7</v>
      </c>
      <c r="U46" s="1037"/>
      <c r="V46" s="1037"/>
      <c r="W46" s="1037"/>
      <c r="X46" s="1037"/>
      <c r="Y46" s="1037"/>
    </row>
    <row r="47" spans="1:25" ht="15">
      <c r="A47" s="1015" t="s">
        <v>947</v>
      </c>
      <c r="B47" s="1014"/>
      <c r="C47" s="1014"/>
      <c r="D47" s="1027"/>
      <c r="E47" s="1038">
        <f>E44+E45+E46</f>
        <v>6</v>
      </c>
      <c r="F47" s="1014"/>
      <c r="G47" s="1014"/>
      <c r="H47" s="1014"/>
      <c r="I47" s="1014"/>
      <c r="J47" s="1014"/>
      <c r="K47" s="1014"/>
      <c r="L47" s="1039"/>
      <c r="M47" s="1034">
        <f>M44+M45+M46</f>
        <v>3.9000000000000004</v>
      </c>
      <c r="N47" s="1034">
        <f aca="true" t="shared" si="3" ref="N47:Y47">N44+N45+N46</f>
        <v>0</v>
      </c>
      <c r="O47" s="1034">
        <f t="shared" si="3"/>
        <v>0</v>
      </c>
      <c r="P47" s="1034">
        <f t="shared" si="3"/>
        <v>0</v>
      </c>
      <c r="Q47" s="1034">
        <f t="shared" si="3"/>
        <v>0.4</v>
      </c>
      <c r="R47" s="1034">
        <f t="shared" si="3"/>
        <v>0</v>
      </c>
      <c r="S47" s="1034">
        <f t="shared" si="3"/>
        <v>0</v>
      </c>
      <c r="T47" s="1034">
        <f t="shared" si="3"/>
        <v>3.5</v>
      </c>
      <c r="U47" s="1034">
        <f t="shared" si="3"/>
        <v>0</v>
      </c>
      <c r="V47" s="1034">
        <f t="shared" si="3"/>
        <v>0</v>
      </c>
      <c r="W47" s="1034">
        <f t="shared" si="3"/>
        <v>0</v>
      </c>
      <c r="X47" s="1034">
        <f t="shared" si="3"/>
        <v>0</v>
      </c>
      <c r="Y47" s="1034">
        <f t="shared" si="3"/>
        <v>0</v>
      </c>
    </row>
    <row r="48" spans="1:25" ht="15">
      <c r="A48" s="1015" t="s">
        <v>1225</v>
      </c>
      <c r="B48" s="1014"/>
      <c r="C48" s="1014"/>
      <c r="D48" s="1027"/>
      <c r="E48" s="1050">
        <f>E43+E47</f>
        <v>24.800000000000004</v>
      </c>
      <c r="F48" s="1014"/>
      <c r="G48" s="1014"/>
      <c r="H48" s="1028"/>
      <c r="I48" s="1028"/>
      <c r="J48" s="1014"/>
      <c r="K48" s="1014"/>
      <c r="L48" s="1014"/>
      <c r="M48" s="1040">
        <f aca="true" t="shared" si="4" ref="M48:Y48">M43+M47</f>
        <v>80.2</v>
      </c>
      <c r="N48" s="1016">
        <f t="shared" si="4"/>
        <v>12.8</v>
      </c>
      <c r="O48" s="1016">
        <f t="shared" si="4"/>
        <v>0</v>
      </c>
      <c r="P48" s="1016">
        <f t="shared" si="4"/>
        <v>0</v>
      </c>
      <c r="Q48" s="1016">
        <f t="shared" si="4"/>
        <v>16.7</v>
      </c>
      <c r="R48" s="1016">
        <f t="shared" si="4"/>
        <v>42.7</v>
      </c>
      <c r="S48" s="1016">
        <f t="shared" si="4"/>
        <v>0</v>
      </c>
      <c r="T48" s="1016">
        <f t="shared" si="4"/>
        <v>8</v>
      </c>
      <c r="U48" s="1016">
        <f t="shared" si="4"/>
        <v>0</v>
      </c>
      <c r="V48" s="1016">
        <f t="shared" si="4"/>
        <v>0</v>
      </c>
      <c r="W48" s="1016">
        <f t="shared" si="4"/>
        <v>0</v>
      </c>
      <c r="X48" s="1016">
        <f t="shared" si="4"/>
        <v>0</v>
      </c>
      <c r="Y48" s="1016">
        <f t="shared" si="4"/>
        <v>0</v>
      </c>
    </row>
    <row r="49" spans="1:25" ht="45.75">
      <c r="A49" s="1049" t="s">
        <v>1244</v>
      </c>
      <c r="B49" s="1026">
        <v>1</v>
      </c>
      <c r="C49" s="1026">
        <v>2</v>
      </c>
      <c r="D49" s="1042">
        <v>4</v>
      </c>
      <c r="E49" s="1026">
        <v>0.6</v>
      </c>
      <c r="F49" s="1005" t="s">
        <v>1093</v>
      </c>
      <c r="G49" s="1006" t="s">
        <v>1217</v>
      </c>
      <c r="H49" s="1003" t="s">
        <v>1212</v>
      </c>
      <c r="I49" s="1003" t="s">
        <v>948</v>
      </c>
      <c r="J49" s="1003" t="s">
        <v>1213</v>
      </c>
      <c r="K49" s="1003" t="s">
        <v>950</v>
      </c>
      <c r="L49" s="1043" t="s">
        <v>980</v>
      </c>
      <c r="M49" s="1044">
        <v>3</v>
      </c>
      <c r="N49" s="1045">
        <v>1.2</v>
      </c>
      <c r="O49" s="1028"/>
      <c r="P49" s="1028"/>
      <c r="Q49" s="1028"/>
      <c r="R49" s="1028">
        <v>1.8</v>
      </c>
      <c r="S49" s="1028"/>
      <c r="T49" s="1028"/>
      <c r="U49" s="1028"/>
      <c r="V49" s="1028"/>
      <c r="W49" s="1028"/>
      <c r="X49" s="1046"/>
      <c r="Y49" s="156"/>
    </row>
    <row r="50" spans="1:25" ht="45.75">
      <c r="A50" s="1003" t="s">
        <v>1245</v>
      </c>
      <c r="B50" s="1026">
        <v>2</v>
      </c>
      <c r="C50" s="1026">
        <v>9</v>
      </c>
      <c r="D50" s="1042">
        <v>21.3</v>
      </c>
      <c r="E50" s="1026">
        <v>1.1</v>
      </c>
      <c r="F50" s="1005" t="s">
        <v>1093</v>
      </c>
      <c r="G50" s="1006" t="s">
        <v>1217</v>
      </c>
      <c r="H50" s="1003" t="s">
        <v>1212</v>
      </c>
      <c r="I50" s="1003" t="s">
        <v>948</v>
      </c>
      <c r="J50" s="1003" t="s">
        <v>1213</v>
      </c>
      <c r="K50" s="1003" t="s">
        <v>950</v>
      </c>
      <c r="L50" s="1043" t="s">
        <v>1246</v>
      </c>
      <c r="M50" s="1044">
        <v>5.5</v>
      </c>
      <c r="N50" s="1045"/>
      <c r="O50" s="1028"/>
      <c r="P50" s="1028"/>
      <c r="Q50" s="1028"/>
      <c r="R50" s="1028">
        <v>2.8</v>
      </c>
      <c r="S50" s="1028"/>
      <c r="T50" s="1028">
        <v>2.7</v>
      </c>
      <c r="U50" s="1028"/>
      <c r="V50" s="1028"/>
      <c r="W50" s="1028"/>
      <c r="X50" s="1046"/>
      <c r="Y50" s="156"/>
    </row>
    <row r="51" spans="1:25" ht="45.75">
      <c r="A51" s="1003" t="s">
        <v>978</v>
      </c>
      <c r="B51" s="1026">
        <v>3</v>
      </c>
      <c r="C51" s="1026">
        <v>13</v>
      </c>
      <c r="D51" s="1042">
        <v>10</v>
      </c>
      <c r="E51" s="1026">
        <v>1.7</v>
      </c>
      <c r="F51" s="1005" t="s">
        <v>1093</v>
      </c>
      <c r="G51" s="1006" t="s">
        <v>1217</v>
      </c>
      <c r="H51" s="1003" t="s">
        <v>1212</v>
      </c>
      <c r="I51" s="1003" t="s">
        <v>948</v>
      </c>
      <c r="J51" s="1003" t="s">
        <v>1213</v>
      </c>
      <c r="K51" s="1003" t="s">
        <v>1247</v>
      </c>
      <c r="L51" s="1043" t="s">
        <v>1248</v>
      </c>
      <c r="M51" s="1044">
        <v>8.5</v>
      </c>
      <c r="N51" s="1045"/>
      <c r="O51" s="1028"/>
      <c r="P51" s="1028"/>
      <c r="Q51" s="1028"/>
      <c r="R51" s="1028">
        <v>4.7</v>
      </c>
      <c r="S51" s="1028"/>
      <c r="T51" s="1028">
        <v>0.8</v>
      </c>
      <c r="U51" s="1028">
        <v>3</v>
      </c>
      <c r="V51" s="1028"/>
      <c r="W51" s="1028"/>
      <c r="X51" s="1046"/>
      <c r="Y51" s="156"/>
    </row>
    <row r="52" spans="1:25" ht="45.75">
      <c r="A52" s="1003" t="s">
        <v>978</v>
      </c>
      <c r="B52" s="1026">
        <v>4</v>
      </c>
      <c r="C52" s="1026">
        <v>13</v>
      </c>
      <c r="D52" s="1042">
        <v>25.1</v>
      </c>
      <c r="E52" s="1026">
        <v>1.1</v>
      </c>
      <c r="F52" s="1005" t="s">
        <v>1093</v>
      </c>
      <c r="G52" s="1006" t="s">
        <v>1217</v>
      </c>
      <c r="H52" s="1003" t="s">
        <v>1212</v>
      </c>
      <c r="I52" s="1003" t="s">
        <v>948</v>
      </c>
      <c r="J52" s="1003" t="s">
        <v>1213</v>
      </c>
      <c r="K52" s="1003" t="s">
        <v>950</v>
      </c>
      <c r="L52" s="1043" t="s">
        <v>1248</v>
      </c>
      <c r="M52" s="1044">
        <v>5.5</v>
      </c>
      <c r="N52" s="1045"/>
      <c r="O52" s="1028"/>
      <c r="P52" s="1028"/>
      <c r="Q52" s="1028"/>
      <c r="R52" s="1028">
        <v>3.1</v>
      </c>
      <c r="S52" s="1028"/>
      <c r="T52" s="1028">
        <v>0.4</v>
      </c>
      <c r="U52" s="1028">
        <v>2</v>
      </c>
      <c r="V52" s="1028"/>
      <c r="W52" s="1028"/>
      <c r="X52" s="1046"/>
      <c r="Y52" s="156"/>
    </row>
    <row r="53" spans="1:25" ht="45.75">
      <c r="A53" s="1003" t="s">
        <v>978</v>
      </c>
      <c r="B53" s="1026">
        <v>5</v>
      </c>
      <c r="C53" s="1026">
        <v>15</v>
      </c>
      <c r="D53" s="1042">
        <v>15.2</v>
      </c>
      <c r="E53" s="1026">
        <v>1.1</v>
      </c>
      <c r="F53" s="1005" t="s">
        <v>1093</v>
      </c>
      <c r="G53" s="1006" t="s">
        <v>1217</v>
      </c>
      <c r="H53" s="1003" t="s">
        <v>1212</v>
      </c>
      <c r="I53" s="1003" t="s">
        <v>948</v>
      </c>
      <c r="J53" s="1003" t="s">
        <v>1213</v>
      </c>
      <c r="K53" s="1003" t="s">
        <v>950</v>
      </c>
      <c r="L53" s="1043" t="s">
        <v>979</v>
      </c>
      <c r="M53" s="1044">
        <v>5.5</v>
      </c>
      <c r="N53" s="1045"/>
      <c r="O53" s="1028"/>
      <c r="P53" s="1028"/>
      <c r="Q53" s="1028"/>
      <c r="R53" s="1028">
        <v>3.3</v>
      </c>
      <c r="S53" s="1028"/>
      <c r="T53" s="1028"/>
      <c r="U53" s="1028">
        <v>2.2</v>
      </c>
      <c r="V53" s="1028"/>
      <c r="W53" s="1028"/>
      <c r="X53" s="1046"/>
      <c r="Y53" s="156"/>
    </row>
    <row r="54" spans="1:25" ht="45.75">
      <c r="A54" s="1003" t="s">
        <v>978</v>
      </c>
      <c r="B54" s="1026">
        <v>6</v>
      </c>
      <c r="C54" s="1026">
        <v>16</v>
      </c>
      <c r="D54" s="1042">
        <v>2</v>
      </c>
      <c r="E54" s="1026">
        <v>0.8</v>
      </c>
      <c r="F54" s="1005" t="s">
        <v>1093</v>
      </c>
      <c r="G54" s="1006" t="s">
        <v>1217</v>
      </c>
      <c r="H54" s="1003" t="s">
        <v>1212</v>
      </c>
      <c r="I54" s="1003" t="s">
        <v>948</v>
      </c>
      <c r="J54" s="1003" t="s">
        <v>1213</v>
      </c>
      <c r="K54" s="1003" t="s">
        <v>950</v>
      </c>
      <c r="L54" s="1043" t="s">
        <v>979</v>
      </c>
      <c r="M54" s="1044">
        <v>4</v>
      </c>
      <c r="N54" s="1045"/>
      <c r="O54" s="1028"/>
      <c r="P54" s="1028"/>
      <c r="Q54" s="1028"/>
      <c r="R54" s="1028">
        <v>2.4</v>
      </c>
      <c r="S54" s="1028"/>
      <c r="T54" s="1028"/>
      <c r="U54" s="1028">
        <v>1.6</v>
      </c>
      <c r="V54" s="1028"/>
      <c r="W54" s="1028"/>
      <c r="X54" s="1046"/>
      <c r="Y54" s="156"/>
    </row>
    <row r="55" spans="1:25" ht="45.75">
      <c r="A55" s="1003" t="s">
        <v>978</v>
      </c>
      <c r="B55" s="1026">
        <v>7</v>
      </c>
      <c r="C55" s="1026">
        <v>19</v>
      </c>
      <c r="D55" s="1042">
        <v>19.2</v>
      </c>
      <c r="E55" s="1026">
        <v>2</v>
      </c>
      <c r="F55" s="1005" t="s">
        <v>1093</v>
      </c>
      <c r="G55" s="1006" t="s">
        <v>1217</v>
      </c>
      <c r="H55" s="1003" t="s">
        <v>1212</v>
      </c>
      <c r="I55" s="1003" t="s">
        <v>948</v>
      </c>
      <c r="J55" s="1003" t="s">
        <v>1213</v>
      </c>
      <c r="K55" s="1003" t="s">
        <v>950</v>
      </c>
      <c r="L55" s="1043" t="s">
        <v>979</v>
      </c>
      <c r="M55" s="1044">
        <v>10</v>
      </c>
      <c r="N55" s="1047"/>
      <c r="O55" s="1008"/>
      <c r="P55" s="1008"/>
      <c r="Q55" s="1008"/>
      <c r="R55" s="1008">
        <v>6</v>
      </c>
      <c r="S55" s="1008"/>
      <c r="T55" s="1008"/>
      <c r="U55" s="1008">
        <v>4</v>
      </c>
      <c r="V55" s="1008"/>
      <c r="W55" s="1008"/>
      <c r="X55" s="1048"/>
      <c r="Y55" s="156"/>
    </row>
    <row r="56" spans="1:25" ht="45.75">
      <c r="A56" s="1003" t="s">
        <v>978</v>
      </c>
      <c r="B56" s="1026">
        <v>8</v>
      </c>
      <c r="C56" s="1026">
        <v>22</v>
      </c>
      <c r="D56" s="1042">
        <v>40.3</v>
      </c>
      <c r="E56" s="1026">
        <v>1.4</v>
      </c>
      <c r="F56" s="1005" t="s">
        <v>1093</v>
      </c>
      <c r="G56" s="1006" t="s">
        <v>1217</v>
      </c>
      <c r="H56" s="1003" t="s">
        <v>1212</v>
      </c>
      <c r="I56" s="1003" t="s">
        <v>948</v>
      </c>
      <c r="J56" s="1003" t="s">
        <v>1213</v>
      </c>
      <c r="K56" s="1003" t="s">
        <v>950</v>
      </c>
      <c r="L56" s="1043" t="s">
        <v>979</v>
      </c>
      <c r="M56" s="1044">
        <v>7</v>
      </c>
      <c r="N56" s="1045"/>
      <c r="O56" s="1028"/>
      <c r="P56" s="1028"/>
      <c r="Q56" s="1028"/>
      <c r="R56" s="1028">
        <v>4.2</v>
      </c>
      <c r="S56" s="1028"/>
      <c r="T56" s="1028"/>
      <c r="U56" s="1028">
        <v>2.8</v>
      </c>
      <c r="V56" s="1028"/>
      <c r="W56" s="1028"/>
      <c r="X56" s="1046"/>
      <c r="Y56" s="156"/>
    </row>
    <row r="57" spans="1:25" ht="45.75">
      <c r="A57" s="1003" t="s">
        <v>981</v>
      </c>
      <c r="B57" s="1026">
        <v>9</v>
      </c>
      <c r="C57" s="1026">
        <v>24</v>
      </c>
      <c r="D57" s="1042">
        <v>19.5</v>
      </c>
      <c r="E57" s="1026">
        <v>2.1</v>
      </c>
      <c r="F57" s="1005" t="s">
        <v>1093</v>
      </c>
      <c r="G57" s="1006" t="s">
        <v>1217</v>
      </c>
      <c r="H57" s="1003" t="s">
        <v>1212</v>
      </c>
      <c r="I57" s="1003" t="s">
        <v>948</v>
      </c>
      <c r="J57" s="1003" t="s">
        <v>1213</v>
      </c>
      <c r="K57" s="1003" t="s">
        <v>950</v>
      </c>
      <c r="L57" s="1043" t="s">
        <v>979</v>
      </c>
      <c r="M57" s="1044">
        <v>10.5</v>
      </c>
      <c r="N57" s="1045"/>
      <c r="O57" s="1028"/>
      <c r="P57" s="1028"/>
      <c r="Q57" s="1028"/>
      <c r="R57" s="1028">
        <v>6.3</v>
      </c>
      <c r="S57" s="1028"/>
      <c r="T57" s="1028"/>
      <c r="U57" s="1028">
        <v>4.2</v>
      </c>
      <c r="V57" s="1028"/>
      <c r="W57" s="1028"/>
      <c r="X57" s="1046"/>
      <c r="Y57" s="156"/>
    </row>
    <row r="58" spans="1:25" ht="45.75">
      <c r="A58" s="1003" t="s">
        <v>981</v>
      </c>
      <c r="B58" s="1026">
        <v>10</v>
      </c>
      <c r="C58" s="1026">
        <v>28</v>
      </c>
      <c r="D58" s="1042">
        <v>15.1</v>
      </c>
      <c r="E58" s="1026">
        <v>0.8</v>
      </c>
      <c r="F58" s="1005" t="s">
        <v>1093</v>
      </c>
      <c r="G58" s="1006" t="s">
        <v>1217</v>
      </c>
      <c r="H58" s="1003" t="s">
        <v>1212</v>
      </c>
      <c r="I58" s="1003" t="s">
        <v>948</v>
      </c>
      <c r="J58" s="1003" t="s">
        <v>1213</v>
      </c>
      <c r="K58" s="1003" t="s">
        <v>1247</v>
      </c>
      <c r="L58" s="1043" t="s">
        <v>979</v>
      </c>
      <c r="M58" s="1044">
        <v>4</v>
      </c>
      <c r="N58" s="1045"/>
      <c r="O58" s="1028"/>
      <c r="P58" s="1028"/>
      <c r="Q58" s="1028"/>
      <c r="R58" s="1028">
        <v>2.4</v>
      </c>
      <c r="S58" s="1028"/>
      <c r="T58" s="1028"/>
      <c r="U58" s="1028">
        <v>1.6</v>
      </c>
      <c r="V58" s="1028"/>
      <c r="W58" s="1028"/>
      <c r="X58" s="1046"/>
      <c r="Y58" s="156"/>
    </row>
    <row r="59" spans="1:25" ht="45.75">
      <c r="A59" s="1003"/>
      <c r="B59" s="1026">
        <v>11</v>
      </c>
      <c r="C59" s="1026">
        <v>35</v>
      </c>
      <c r="D59" s="1042">
        <v>6.5</v>
      </c>
      <c r="E59" s="1026">
        <v>1.4</v>
      </c>
      <c r="F59" s="1005" t="s">
        <v>1093</v>
      </c>
      <c r="G59" s="1006" t="s">
        <v>1211</v>
      </c>
      <c r="H59" s="1003" t="s">
        <v>1212</v>
      </c>
      <c r="I59" s="1003" t="s">
        <v>948</v>
      </c>
      <c r="J59" s="1003" t="s">
        <v>1213</v>
      </c>
      <c r="K59" s="1003" t="s">
        <v>1247</v>
      </c>
      <c r="L59" s="1043" t="s">
        <v>979</v>
      </c>
      <c r="M59" s="1044">
        <v>7</v>
      </c>
      <c r="N59" s="1045"/>
      <c r="O59" s="1028"/>
      <c r="P59" s="1028"/>
      <c r="Q59" s="1028"/>
      <c r="R59" s="1028">
        <v>4.2</v>
      </c>
      <c r="S59" s="1028"/>
      <c r="T59" s="1028"/>
      <c r="U59" s="1028">
        <v>2.8</v>
      </c>
      <c r="V59" s="1028"/>
      <c r="W59" s="1028"/>
      <c r="X59" s="1046"/>
      <c r="Y59" s="156"/>
    </row>
    <row r="60" spans="1:25" ht="45.75">
      <c r="A60" s="1003" t="s">
        <v>978</v>
      </c>
      <c r="B60" s="1026">
        <v>12</v>
      </c>
      <c r="C60" s="1026">
        <v>13</v>
      </c>
      <c r="D60" s="1042">
        <v>25.2</v>
      </c>
      <c r="E60" s="1026">
        <v>1.3</v>
      </c>
      <c r="F60" s="1005" t="s">
        <v>1093</v>
      </c>
      <c r="G60" s="1006" t="s">
        <v>1217</v>
      </c>
      <c r="H60" s="1003" t="s">
        <v>1212</v>
      </c>
      <c r="I60" s="1003" t="s">
        <v>948</v>
      </c>
      <c r="J60" s="1003" t="s">
        <v>1213</v>
      </c>
      <c r="K60" s="1003" t="s">
        <v>1247</v>
      </c>
      <c r="L60" s="1043" t="s">
        <v>1248</v>
      </c>
      <c r="M60" s="1044">
        <v>6.6</v>
      </c>
      <c r="N60" s="1045"/>
      <c r="O60" s="1028"/>
      <c r="P60" s="1028"/>
      <c r="Q60" s="1028"/>
      <c r="R60" s="1028">
        <v>3.6</v>
      </c>
      <c r="S60" s="1028"/>
      <c r="T60" s="1028">
        <v>0.7</v>
      </c>
      <c r="U60" s="1028">
        <v>2.3</v>
      </c>
      <c r="V60" s="1028"/>
      <c r="W60" s="1028"/>
      <c r="X60" s="1046"/>
      <c r="Y60" s="156"/>
    </row>
    <row r="61" spans="1:25" ht="45">
      <c r="A61" s="1003" t="s">
        <v>1168</v>
      </c>
      <c r="B61" s="1026">
        <v>13</v>
      </c>
      <c r="C61" s="1026">
        <v>7</v>
      </c>
      <c r="D61" s="1042">
        <v>13</v>
      </c>
      <c r="E61" s="1026">
        <v>0.4</v>
      </c>
      <c r="F61" s="1013" t="s">
        <v>1613</v>
      </c>
      <c r="G61" s="1006" t="s">
        <v>1165</v>
      </c>
      <c r="H61" s="1003" t="s">
        <v>1161</v>
      </c>
      <c r="I61" s="1003" t="s">
        <v>1169</v>
      </c>
      <c r="J61" s="1021" t="s">
        <v>1219</v>
      </c>
      <c r="K61" s="1003" t="s">
        <v>1247</v>
      </c>
      <c r="L61" s="1043" t="s">
        <v>1252</v>
      </c>
      <c r="M61" s="1044">
        <v>2</v>
      </c>
      <c r="N61" s="1045"/>
      <c r="O61" s="1028"/>
      <c r="P61" s="1028"/>
      <c r="Q61" s="1028"/>
      <c r="R61" s="1028"/>
      <c r="S61" s="1028"/>
      <c r="T61" s="1028">
        <v>2</v>
      </c>
      <c r="U61" s="1028"/>
      <c r="V61" s="1028"/>
      <c r="W61" s="1028"/>
      <c r="X61" s="1046"/>
      <c r="Y61" s="156"/>
    </row>
    <row r="62" spans="1:25" ht="45">
      <c r="A62" s="1003" t="s">
        <v>978</v>
      </c>
      <c r="B62" s="1026">
        <v>14</v>
      </c>
      <c r="C62" s="1026">
        <v>13</v>
      </c>
      <c r="D62" s="1042">
        <v>25.3</v>
      </c>
      <c r="E62" s="1026">
        <v>1</v>
      </c>
      <c r="F62" s="1005" t="s">
        <v>1093</v>
      </c>
      <c r="G62" s="1006" t="s">
        <v>1217</v>
      </c>
      <c r="H62" s="1003" t="s">
        <v>1161</v>
      </c>
      <c r="I62" s="1003" t="s">
        <v>948</v>
      </c>
      <c r="J62" s="1021" t="s">
        <v>1219</v>
      </c>
      <c r="K62" s="1003" t="s">
        <v>1247</v>
      </c>
      <c r="L62" s="1043" t="s">
        <v>1170</v>
      </c>
      <c r="M62" s="1044">
        <v>5</v>
      </c>
      <c r="N62" s="1045"/>
      <c r="O62" s="1028"/>
      <c r="P62" s="1028"/>
      <c r="Q62" s="1028"/>
      <c r="R62" s="1028">
        <v>2.8</v>
      </c>
      <c r="S62" s="1028"/>
      <c r="T62" s="1028">
        <v>0.5</v>
      </c>
      <c r="U62" s="1028">
        <v>1.7</v>
      </c>
      <c r="V62" s="1028"/>
      <c r="W62" s="1028"/>
      <c r="X62" s="1046"/>
      <c r="Y62" s="156"/>
    </row>
    <row r="63" spans="1:25" ht="45">
      <c r="A63" s="1003" t="s">
        <v>978</v>
      </c>
      <c r="B63" s="1026">
        <v>15</v>
      </c>
      <c r="C63" s="1026">
        <v>22</v>
      </c>
      <c r="D63" s="1042">
        <v>38.1</v>
      </c>
      <c r="E63" s="1026">
        <v>1</v>
      </c>
      <c r="F63" s="1005" t="s">
        <v>1093</v>
      </c>
      <c r="G63" s="1006" t="s">
        <v>1217</v>
      </c>
      <c r="H63" s="1003" t="s">
        <v>1161</v>
      </c>
      <c r="I63" s="1003" t="s">
        <v>948</v>
      </c>
      <c r="J63" s="1021" t="s">
        <v>1219</v>
      </c>
      <c r="K63" s="1003" t="s">
        <v>1247</v>
      </c>
      <c r="L63" s="1043" t="s">
        <v>1171</v>
      </c>
      <c r="M63" s="1044">
        <v>5</v>
      </c>
      <c r="N63" s="1045"/>
      <c r="O63" s="1028"/>
      <c r="P63" s="1028"/>
      <c r="Q63" s="1028"/>
      <c r="R63" s="1028">
        <v>3</v>
      </c>
      <c r="S63" s="1028"/>
      <c r="T63" s="1028"/>
      <c r="U63" s="1028">
        <v>2</v>
      </c>
      <c r="V63" s="1028"/>
      <c r="W63" s="1028"/>
      <c r="X63" s="1046"/>
      <c r="Y63" s="156"/>
    </row>
    <row r="64" spans="1:25" ht="15">
      <c r="A64" s="1014" t="s">
        <v>1553</v>
      </c>
      <c r="B64" s="1014"/>
      <c r="C64" s="1014"/>
      <c r="D64" s="1027"/>
      <c r="E64" s="1050">
        <f>E49+E50+E51+E52+E53+E54+E55+E56+E57+E58+E59+E60+E61+E62+E63</f>
        <v>17.8</v>
      </c>
      <c r="F64" s="1014"/>
      <c r="G64" s="1014"/>
      <c r="H64" s="1014"/>
      <c r="I64" s="1014"/>
      <c r="J64" s="1014"/>
      <c r="K64" s="1014"/>
      <c r="L64" s="1014"/>
      <c r="M64" s="1016">
        <f aca="true" t="shared" si="5" ref="M64:Y64">M49+M50+M51+M52+M53+M54+M55+M56+M57+M58+M59+M60</f>
        <v>77.1</v>
      </c>
      <c r="N64" s="1016">
        <f t="shared" si="5"/>
        <v>1.2</v>
      </c>
      <c r="O64" s="1016">
        <f t="shared" si="5"/>
        <v>0</v>
      </c>
      <c r="P64" s="1016">
        <f t="shared" si="5"/>
        <v>0</v>
      </c>
      <c r="Q64" s="1016">
        <f t="shared" si="5"/>
        <v>0</v>
      </c>
      <c r="R64" s="1016">
        <f t="shared" si="5"/>
        <v>44.8</v>
      </c>
      <c r="S64" s="1016">
        <f t="shared" si="5"/>
        <v>0</v>
      </c>
      <c r="T64" s="1016">
        <f t="shared" si="5"/>
        <v>4.6</v>
      </c>
      <c r="U64" s="1016">
        <f t="shared" si="5"/>
        <v>26.500000000000004</v>
      </c>
      <c r="V64" s="1016">
        <f t="shared" si="5"/>
        <v>0</v>
      </c>
      <c r="W64" s="1016">
        <f t="shared" si="5"/>
        <v>0</v>
      </c>
      <c r="X64" s="1016">
        <f t="shared" si="5"/>
        <v>0</v>
      </c>
      <c r="Y64" s="1016">
        <f t="shared" si="5"/>
        <v>0</v>
      </c>
    </row>
    <row r="65" spans="1:25" ht="45.75">
      <c r="A65" s="1049" t="s">
        <v>1249</v>
      </c>
      <c r="B65" s="1003">
        <v>1</v>
      </c>
      <c r="C65" s="1003">
        <v>1</v>
      </c>
      <c r="D65" s="1051" t="s">
        <v>803</v>
      </c>
      <c r="E65" s="1003">
        <v>1.3</v>
      </c>
      <c r="F65" s="1019" t="s">
        <v>1611</v>
      </c>
      <c r="G65" s="1006" t="s">
        <v>1211</v>
      </c>
      <c r="H65" s="1003" t="s">
        <v>1212</v>
      </c>
      <c r="I65" s="1007" t="s">
        <v>984</v>
      </c>
      <c r="J65" s="1003" t="s">
        <v>1213</v>
      </c>
      <c r="K65" s="1003" t="s">
        <v>950</v>
      </c>
      <c r="L65" s="1003" t="s">
        <v>1250</v>
      </c>
      <c r="M65" s="1008">
        <v>6.5</v>
      </c>
      <c r="N65" s="1008">
        <v>5.2</v>
      </c>
      <c r="O65" s="1008"/>
      <c r="P65" s="1008"/>
      <c r="R65" s="1008">
        <v>1.3</v>
      </c>
      <c r="S65" s="1008"/>
      <c r="T65" s="1008"/>
      <c r="U65" s="1008"/>
      <c r="V65" s="1008"/>
      <c r="W65" s="1008"/>
      <c r="X65" s="1008"/>
      <c r="Y65" s="156"/>
    </row>
    <row r="66" spans="1:25" ht="45.75">
      <c r="A66" s="1003" t="s">
        <v>982</v>
      </c>
      <c r="B66" s="1026">
        <v>2</v>
      </c>
      <c r="C66" s="1026">
        <v>7</v>
      </c>
      <c r="D66" s="1052" t="s">
        <v>413</v>
      </c>
      <c r="E66" s="1026">
        <v>1.3</v>
      </c>
      <c r="F66" s="1005" t="s">
        <v>1093</v>
      </c>
      <c r="G66" s="1006" t="s">
        <v>1211</v>
      </c>
      <c r="H66" s="1003" t="s">
        <v>1212</v>
      </c>
      <c r="I66" s="1003" t="s">
        <v>934</v>
      </c>
      <c r="J66" s="1003" t="s">
        <v>1213</v>
      </c>
      <c r="K66" s="1003" t="s">
        <v>988</v>
      </c>
      <c r="L66" s="1026" t="s">
        <v>1251</v>
      </c>
      <c r="M66" s="1008">
        <v>0.5</v>
      </c>
      <c r="N66" s="1008"/>
      <c r="O66" s="1008"/>
      <c r="P66" s="1008"/>
      <c r="Q66" s="1008"/>
      <c r="R66" s="1008">
        <v>0.5</v>
      </c>
      <c r="S66" s="1008"/>
      <c r="T66" s="1008"/>
      <c r="U66" s="1008"/>
      <c r="V66" s="1008"/>
      <c r="W66" s="1008"/>
      <c r="X66" s="1008"/>
      <c r="Y66" s="156"/>
    </row>
    <row r="67" spans="1:25" ht="45.75">
      <c r="A67" s="1003" t="s">
        <v>982</v>
      </c>
      <c r="B67" s="1003">
        <v>3</v>
      </c>
      <c r="C67" s="1003">
        <v>13</v>
      </c>
      <c r="D67" s="1051" t="s">
        <v>425</v>
      </c>
      <c r="E67" s="1003">
        <v>0.9</v>
      </c>
      <c r="F67" s="1013" t="s">
        <v>1613</v>
      </c>
      <c r="G67" s="1006" t="s">
        <v>1222</v>
      </c>
      <c r="H67" s="1003" t="s">
        <v>1212</v>
      </c>
      <c r="I67" s="1003" t="s">
        <v>949</v>
      </c>
      <c r="J67" s="1003" t="s">
        <v>1213</v>
      </c>
      <c r="K67" s="1003" t="s">
        <v>986</v>
      </c>
      <c r="L67" s="1003" t="s">
        <v>1252</v>
      </c>
      <c r="M67" s="1008">
        <v>3</v>
      </c>
      <c r="N67" s="1008"/>
      <c r="O67" s="1008"/>
      <c r="P67" s="1008"/>
      <c r="Q67" s="1008"/>
      <c r="R67" s="1008"/>
      <c r="S67" s="1008"/>
      <c r="T67" s="1008">
        <v>3</v>
      </c>
      <c r="U67" s="1008"/>
      <c r="V67" s="1008"/>
      <c r="W67" s="1008"/>
      <c r="X67" s="1008"/>
      <c r="Y67" s="156"/>
    </row>
    <row r="68" spans="1:25" ht="45.75">
      <c r="A68" s="1003" t="s">
        <v>1253</v>
      </c>
      <c r="B68" s="1003">
        <v>4</v>
      </c>
      <c r="C68" s="1003">
        <v>17</v>
      </c>
      <c r="D68" s="1004">
        <v>1</v>
      </c>
      <c r="E68" s="1003">
        <v>0.8</v>
      </c>
      <c r="F68" s="1013" t="s">
        <v>1613</v>
      </c>
      <c r="G68" s="1006" t="s">
        <v>1222</v>
      </c>
      <c r="H68" s="1003" t="s">
        <v>1212</v>
      </c>
      <c r="I68" s="1003" t="s">
        <v>949</v>
      </c>
      <c r="J68" s="1003" t="s">
        <v>1213</v>
      </c>
      <c r="K68" s="1003" t="s">
        <v>986</v>
      </c>
      <c r="L68" s="1003" t="s">
        <v>1252</v>
      </c>
      <c r="M68" s="1008">
        <v>2.7</v>
      </c>
      <c r="N68" s="1008"/>
      <c r="O68" s="1008"/>
      <c r="P68" s="1008"/>
      <c r="Q68" s="1008"/>
      <c r="R68" s="1008"/>
      <c r="S68" s="1008"/>
      <c r="T68" s="1008">
        <v>2.7</v>
      </c>
      <c r="U68" s="1008"/>
      <c r="V68" s="1008"/>
      <c r="W68" s="1008"/>
      <c r="X68" s="1008"/>
      <c r="Y68" s="156"/>
    </row>
    <row r="69" spans="1:25" ht="45.75">
      <c r="A69" s="1003" t="s">
        <v>985</v>
      </c>
      <c r="B69" s="1003">
        <v>5</v>
      </c>
      <c r="C69" s="1003">
        <v>27</v>
      </c>
      <c r="D69" s="1004">
        <v>13</v>
      </c>
      <c r="E69" s="1003">
        <v>0.4</v>
      </c>
      <c r="F69" s="1013" t="s">
        <v>1613</v>
      </c>
      <c r="G69" s="1006" t="s">
        <v>1222</v>
      </c>
      <c r="H69" s="1003" t="s">
        <v>1212</v>
      </c>
      <c r="I69" s="1003" t="s">
        <v>949</v>
      </c>
      <c r="J69" s="1003" t="s">
        <v>1213</v>
      </c>
      <c r="K69" s="1003" t="s">
        <v>986</v>
      </c>
      <c r="L69" s="1003" t="s">
        <v>1252</v>
      </c>
      <c r="M69" s="1008">
        <v>1.3</v>
      </c>
      <c r="N69" s="1008"/>
      <c r="O69" s="1008"/>
      <c r="P69" s="1008"/>
      <c r="Q69" s="1008"/>
      <c r="R69" s="1008"/>
      <c r="S69" s="1008"/>
      <c r="T69" s="1008">
        <v>1.3</v>
      </c>
      <c r="U69" s="1008"/>
      <c r="V69" s="1008"/>
      <c r="W69" s="1008"/>
      <c r="X69" s="1008"/>
      <c r="Y69" s="156"/>
    </row>
    <row r="70" spans="1:25" ht="45.75">
      <c r="A70" s="1003" t="s">
        <v>985</v>
      </c>
      <c r="B70" s="1003">
        <v>6</v>
      </c>
      <c r="C70" s="1003">
        <v>28</v>
      </c>
      <c r="D70" s="1051" t="s">
        <v>406</v>
      </c>
      <c r="E70" s="1003">
        <v>0.9</v>
      </c>
      <c r="F70" s="1005" t="s">
        <v>1567</v>
      </c>
      <c r="G70" s="1006" t="s">
        <v>1211</v>
      </c>
      <c r="H70" s="1003" t="s">
        <v>1212</v>
      </c>
      <c r="I70" s="1007" t="s">
        <v>984</v>
      </c>
      <c r="J70" s="1003" t="s">
        <v>1213</v>
      </c>
      <c r="K70" s="1003" t="s">
        <v>986</v>
      </c>
      <c r="L70" s="1003" t="s">
        <v>1254</v>
      </c>
      <c r="M70" s="1008">
        <v>4.5</v>
      </c>
      <c r="N70" s="1008"/>
      <c r="O70" s="1008"/>
      <c r="P70" s="1008"/>
      <c r="Q70" s="1008"/>
      <c r="R70" s="1008"/>
      <c r="S70" s="1008"/>
      <c r="T70" s="1008">
        <v>1.8</v>
      </c>
      <c r="U70" s="1008">
        <v>2.7</v>
      </c>
      <c r="V70" s="1008"/>
      <c r="W70" s="1008"/>
      <c r="X70" s="1008"/>
      <c r="Y70" s="156"/>
    </row>
    <row r="71" spans="1:25" ht="45.75">
      <c r="A71" s="1003" t="s">
        <v>985</v>
      </c>
      <c r="B71" s="1003">
        <v>7</v>
      </c>
      <c r="C71" s="1003">
        <v>32</v>
      </c>
      <c r="D71" s="1004">
        <v>25</v>
      </c>
      <c r="E71" s="1003">
        <v>2.2</v>
      </c>
      <c r="F71" s="1019" t="s">
        <v>1113</v>
      </c>
      <c r="G71" s="1006" t="s">
        <v>1211</v>
      </c>
      <c r="H71" s="1003" t="s">
        <v>1212</v>
      </c>
      <c r="I71" s="1007" t="s">
        <v>984</v>
      </c>
      <c r="J71" s="1003" t="s">
        <v>1213</v>
      </c>
      <c r="K71" s="1003" t="s">
        <v>986</v>
      </c>
      <c r="L71" s="1003" t="s">
        <v>1255</v>
      </c>
      <c r="M71" s="1008">
        <v>7.4</v>
      </c>
      <c r="N71" s="1008"/>
      <c r="O71" s="1008"/>
      <c r="P71" s="1008"/>
      <c r="Q71" s="1008">
        <v>4.5</v>
      </c>
      <c r="R71" s="1008"/>
      <c r="S71" s="1008">
        <v>2.9</v>
      </c>
      <c r="T71" s="1008"/>
      <c r="U71" s="1008"/>
      <c r="V71" s="1008"/>
      <c r="W71" s="1008"/>
      <c r="X71" s="1048"/>
      <c r="Y71" s="156"/>
    </row>
    <row r="72" spans="1:25" ht="45.75">
      <c r="A72" s="1003" t="s">
        <v>987</v>
      </c>
      <c r="B72" s="1026">
        <v>8</v>
      </c>
      <c r="C72" s="1026">
        <v>34</v>
      </c>
      <c r="D72" s="1052" t="s">
        <v>415</v>
      </c>
      <c r="E72" s="1026">
        <v>1.5</v>
      </c>
      <c r="F72" s="1019" t="s">
        <v>1611</v>
      </c>
      <c r="G72" s="1006" t="s">
        <v>1211</v>
      </c>
      <c r="H72" s="1003" t="s">
        <v>1212</v>
      </c>
      <c r="I72" s="1007" t="s">
        <v>984</v>
      </c>
      <c r="J72" s="1003" t="s">
        <v>1213</v>
      </c>
      <c r="K72" s="1003" t="s">
        <v>986</v>
      </c>
      <c r="L72" s="1003" t="s">
        <v>1250</v>
      </c>
      <c r="M72" s="1008">
        <v>5</v>
      </c>
      <c r="N72" s="1008">
        <v>4</v>
      </c>
      <c r="O72" s="1008"/>
      <c r="P72" s="1008"/>
      <c r="Q72" s="1008"/>
      <c r="R72" s="1008">
        <v>1</v>
      </c>
      <c r="S72" s="1008"/>
      <c r="T72" s="1008"/>
      <c r="U72" s="1008"/>
      <c r="V72" s="1008"/>
      <c r="W72" s="1008"/>
      <c r="X72" s="1008"/>
      <c r="Y72" s="156"/>
    </row>
    <row r="73" spans="1:25" ht="15">
      <c r="A73" s="1014" t="s">
        <v>1553</v>
      </c>
      <c r="B73" s="1014"/>
      <c r="C73" s="1014"/>
      <c r="D73" s="1027"/>
      <c r="E73" s="1593">
        <f>SUM(E65:E72)</f>
        <v>9.3</v>
      </c>
      <c r="F73" s="1014"/>
      <c r="G73" s="1014"/>
      <c r="H73" s="1028"/>
      <c r="I73" s="1028"/>
      <c r="J73" s="1014"/>
      <c r="K73" s="1014"/>
      <c r="L73" s="1014"/>
      <c r="M73" s="1023">
        <f aca="true" t="shared" si="6" ref="M73:Y73">SUM(M65:M72)</f>
        <v>30.9</v>
      </c>
      <c r="N73" s="1023">
        <f t="shared" si="6"/>
        <v>9.2</v>
      </c>
      <c r="O73" s="1023">
        <f t="shared" si="6"/>
        <v>0</v>
      </c>
      <c r="P73" s="1023">
        <f t="shared" si="6"/>
        <v>0</v>
      </c>
      <c r="Q73" s="1023">
        <f t="shared" si="6"/>
        <v>4.5</v>
      </c>
      <c r="R73" s="1023">
        <f t="shared" si="6"/>
        <v>2.8</v>
      </c>
      <c r="S73" s="1023">
        <f t="shared" si="6"/>
        <v>2.9</v>
      </c>
      <c r="T73" s="1023">
        <f t="shared" si="6"/>
        <v>8.8</v>
      </c>
      <c r="U73" s="1023">
        <f t="shared" si="6"/>
        <v>2.7</v>
      </c>
      <c r="V73" s="1023">
        <f t="shared" si="6"/>
        <v>0</v>
      </c>
      <c r="W73" s="1023">
        <f t="shared" si="6"/>
        <v>0</v>
      </c>
      <c r="X73" s="1023">
        <f t="shared" si="6"/>
        <v>0</v>
      </c>
      <c r="Y73" s="1023">
        <f t="shared" si="6"/>
        <v>0</v>
      </c>
    </row>
    <row r="74" spans="1:25" ht="45.75">
      <c r="A74" s="1041" t="s">
        <v>1256</v>
      </c>
      <c r="B74" s="1026">
        <v>1</v>
      </c>
      <c r="C74" s="1026">
        <v>1</v>
      </c>
      <c r="D74" s="1052" t="s">
        <v>1257</v>
      </c>
      <c r="E74" s="1026">
        <v>1.8</v>
      </c>
      <c r="F74" s="1019" t="s">
        <v>1611</v>
      </c>
      <c r="G74" s="1006" t="s">
        <v>1211</v>
      </c>
      <c r="H74" s="1003" t="s">
        <v>1212</v>
      </c>
      <c r="I74" s="1003" t="s">
        <v>934</v>
      </c>
      <c r="J74" s="1003" t="s">
        <v>1213</v>
      </c>
      <c r="K74" s="1003" t="s">
        <v>988</v>
      </c>
      <c r="L74" s="1007" t="s">
        <v>1258</v>
      </c>
      <c r="M74" s="1008">
        <v>0.5</v>
      </c>
      <c r="N74" s="1008"/>
      <c r="O74" s="1008"/>
      <c r="P74" s="1008"/>
      <c r="Q74" s="1008"/>
      <c r="R74" s="1008">
        <v>0.5</v>
      </c>
      <c r="S74" s="1008"/>
      <c r="T74" s="1008"/>
      <c r="U74" s="1008"/>
      <c r="V74" s="1008"/>
      <c r="W74" s="1008"/>
      <c r="X74" s="1008"/>
      <c r="Y74" s="156"/>
    </row>
    <row r="75" spans="1:25" ht="45.75">
      <c r="A75" s="1003" t="s">
        <v>982</v>
      </c>
      <c r="B75" s="1026">
        <v>2</v>
      </c>
      <c r="C75" s="1026">
        <v>2</v>
      </c>
      <c r="D75" s="1042">
        <v>28</v>
      </c>
      <c r="E75" s="1026">
        <v>2</v>
      </c>
      <c r="F75" s="1019" t="s">
        <v>1611</v>
      </c>
      <c r="G75" s="1006" t="s">
        <v>1211</v>
      </c>
      <c r="H75" s="1003" t="s">
        <v>1212</v>
      </c>
      <c r="I75" s="1003" t="s">
        <v>934</v>
      </c>
      <c r="J75" s="1003" t="s">
        <v>1213</v>
      </c>
      <c r="K75" s="1003" t="s">
        <v>988</v>
      </c>
      <c r="L75" s="1007" t="s">
        <v>1259</v>
      </c>
      <c r="M75" s="1008">
        <v>0.5</v>
      </c>
      <c r="N75" s="1008"/>
      <c r="O75" s="1008"/>
      <c r="P75" s="1008"/>
      <c r="Q75" s="1008"/>
      <c r="R75" s="1008">
        <v>0.5</v>
      </c>
      <c r="S75" s="1008"/>
      <c r="T75" s="1008"/>
      <c r="U75" s="1008"/>
      <c r="V75" s="1008"/>
      <c r="W75" s="1008"/>
      <c r="X75" s="1008"/>
      <c r="Y75" s="156"/>
    </row>
    <row r="76" spans="1:25" ht="45.75">
      <c r="A76" s="1003" t="s">
        <v>982</v>
      </c>
      <c r="B76" s="1026">
        <v>3</v>
      </c>
      <c r="C76" s="1026">
        <v>4</v>
      </c>
      <c r="D76" s="1052" t="s">
        <v>414</v>
      </c>
      <c r="E76" s="1026">
        <v>1.8</v>
      </c>
      <c r="F76" s="1019" t="s">
        <v>1611</v>
      </c>
      <c r="G76" s="1006" t="s">
        <v>1211</v>
      </c>
      <c r="H76" s="1003" t="s">
        <v>1212</v>
      </c>
      <c r="I76" s="1003" t="s">
        <v>934</v>
      </c>
      <c r="J76" s="1003" t="s">
        <v>1213</v>
      </c>
      <c r="K76" s="1003" t="s">
        <v>988</v>
      </c>
      <c r="L76" s="1007" t="s">
        <v>1260</v>
      </c>
      <c r="M76" s="1008">
        <v>0.5</v>
      </c>
      <c r="N76" s="1008"/>
      <c r="O76" s="1008"/>
      <c r="P76" s="1008"/>
      <c r="Q76" s="1008"/>
      <c r="R76" s="1008">
        <v>0.5</v>
      </c>
      <c r="S76" s="1008"/>
      <c r="U76" s="1008"/>
      <c r="V76" s="1008"/>
      <c r="W76" s="1008"/>
      <c r="X76" s="1008"/>
      <c r="Y76" s="156"/>
    </row>
    <row r="77" spans="1:25" ht="45.75">
      <c r="A77" s="1003" t="s">
        <v>982</v>
      </c>
      <c r="B77" s="1026">
        <v>4</v>
      </c>
      <c r="C77" s="1026">
        <v>14</v>
      </c>
      <c r="D77" s="1052" t="s">
        <v>406</v>
      </c>
      <c r="E77" s="1026">
        <v>2.2</v>
      </c>
      <c r="F77" s="1019" t="s">
        <v>1611</v>
      </c>
      <c r="G77" s="1006" t="s">
        <v>1211</v>
      </c>
      <c r="H77" s="1003" t="s">
        <v>1212</v>
      </c>
      <c r="I77" s="1003" t="s">
        <v>934</v>
      </c>
      <c r="J77" s="1003" t="s">
        <v>1213</v>
      </c>
      <c r="K77" s="1003" t="s">
        <v>988</v>
      </c>
      <c r="L77" s="1007" t="s">
        <v>1261</v>
      </c>
      <c r="M77" s="1008">
        <v>0.5</v>
      </c>
      <c r="N77" s="1008"/>
      <c r="O77" s="1008"/>
      <c r="P77" s="1008"/>
      <c r="Q77" s="1008"/>
      <c r="R77" s="1008">
        <v>0.5</v>
      </c>
      <c r="S77" s="1008"/>
      <c r="T77" s="1008"/>
      <c r="U77" s="1008"/>
      <c r="V77" s="1008"/>
      <c r="W77" s="1008"/>
      <c r="X77" s="1008"/>
      <c r="Y77" s="156"/>
    </row>
    <row r="78" spans="1:25" ht="45.75">
      <c r="A78" s="1003" t="s">
        <v>1262</v>
      </c>
      <c r="B78" s="1026">
        <v>5</v>
      </c>
      <c r="C78" s="1026">
        <v>19</v>
      </c>
      <c r="D78" s="1052" t="s">
        <v>1263</v>
      </c>
      <c r="E78" s="1026">
        <v>4.2</v>
      </c>
      <c r="F78" s="1005" t="s">
        <v>1106</v>
      </c>
      <c r="G78" s="1006" t="s">
        <v>1211</v>
      </c>
      <c r="H78" s="1003" t="s">
        <v>1212</v>
      </c>
      <c r="I78" s="1003" t="s">
        <v>934</v>
      </c>
      <c r="J78" s="1003" t="s">
        <v>1213</v>
      </c>
      <c r="K78" s="1003" t="s">
        <v>988</v>
      </c>
      <c r="L78" s="1026" t="s">
        <v>1264</v>
      </c>
      <c r="M78" s="1008">
        <v>1</v>
      </c>
      <c r="N78" s="1008"/>
      <c r="O78" s="1008"/>
      <c r="P78" s="1008"/>
      <c r="Q78" s="1008"/>
      <c r="R78" s="1008">
        <v>1</v>
      </c>
      <c r="S78" s="1008"/>
      <c r="T78" s="1008"/>
      <c r="U78" s="1008"/>
      <c r="V78" s="1008"/>
      <c r="W78" s="1008"/>
      <c r="X78" s="1008"/>
      <c r="Y78" s="156"/>
    </row>
    <row r="79" spans="1:25" ht="45.75">
      <c r="A79" s="1003" t="s">
        <v>1262</v>
      </c>
      <c r="B79" s="1026">
        <v>6</v>
      </c>
      <c r="C79" s="1026">
        <v>25</v>
      </c>
      <c r="D79" s="1052" t="s">
        <v>434</v>
      </c>
      <c r="E79" s="1026">
        <v>0.6</v>
      </c>
      <c r="F79" s="1005" t="s">
        <v>1106</v>
      </c>
      <c r="G79" s="1006" t="s">
        <v>1211</v>
      </c>
      <c r="H79" s="1003" t="s">
        <v>1212</v>
      </c>
      <c r="I79" s="1003" t="s">
        <v>934</v>
      </c>
      <c r="J79" s="1003" t="s">
        <v>1213</v>
      </c>
      <c r="K79" s="1003" t="s">
        <v>988</v>
      </c>
      <c r="L79" s="1026" t="s">
        <v>1265</v>
      </c>
      <c r="M79" s="1008">
        <v>0.2</v>
      </c>
      <c r="N79" s="1008"/>
      <c r="O79" s="1008"/>
      <c r="P79" s="1008"/>
      <c r="Q79" s="1008"/>
      <c r="R79" s="1008">
        <v>0.2</v>
      </c>
      <c r="S79" s="1008"/>
      <c r="T79" s="1008"/>
      <c r="U79" s="1008"/>
      <c r="V79" s="1008"/>
      <c r="W79" s="1008"/>
      <c r="X79" s="1008"/>
      <c r="Y79" s="156"/>
    </row>
    <row r="80" spans="1:25" ht="45.75">
      <c r="A80" s="1003" t="s">
        <v>1266</v>
      </c>
      <c r="B80" s="1026">
        <v>7</v>
      </c>
      <c r="C80" s="1026">
        <v>39</v>
      </c>
      <c r="D80" s="1052" t="s">
        <v>1267</v>
      </c>
      <c r="E80" s="1026">
        <v>2.1</v>
      </c>
      <c r="F80" s="1005" t="s">
        <v>1106</v>
      </c>
      <c r="G80" s="1006" t="s">
        <v>1211</v>
      </c>
      <c r="H80" s="1003" t="s">
        <v>1212</v>
      </c>
      <c r="I80" s="1003" t="s">
        <v>934</v>
      </c>
      <c r="J80" s="1003" t="s">
        <v>1213</v>
      </c>
      <c r="K80" s="1003" t="s">
        <v>988</v>
      </c>
      <c r="L80" s="1026" t="s">
        <v>1268</v>
      </c>
      <c r="M80" s="1008">
        <v>0.8</v>
      </c>
      <c r="N80" s="1008"/>
      <c r="O80" s="1008"/>
      <c r="P80" s="1008"/>
      <c r="Q80" s="1008"/>
      <c r="R80" s="1008">
        <v>0.8</v>
      </c>
      <c r="S80" s="1008"/>
      <c r="T80" s="1008"/>
      <c r="U80" s="1008"/>
      <c r="V80" s="1008"/>
      <c r="W80" s="1008"/>
      <c r="X80" s="1008"/>
      <c r="Y80" s="156"/>
    </row>
    <row r="81" spans="1:25" ht="45.75">
      <c r="A81" s="1003" t="s">
        <v>1266</v>
      </c>
      <c r="B81" s="1026">
        <v>8</v>
      </c>
      <c r="C81" s="1026">
        <v>41</v>
      </c>
      <c r="D81" s="1052" t="s">
        <v>1269</v>
      </c>
      <c r="E81" s="1026">
        <v>2</v>
      </c>
      <c r="F81" s="1005" t="s">
        <v>1106</v>
      </c>
      <c r="G81" s="1006" t="s">
        <v>1211</v>
      </c>
      <c r="H81" s="1003" t="s">
        <v>1212</v>
      </c>
      <c r="I81" s="1003" t="s">
        <v>934</v>
      </c>
      <c r="J81" s="1003" t="s">
        <v>1213</v>
      </c>
      <c r="K81" s="1003" t="s">
        <v>988</v>
      </c>
      <c r="L81" s="1026" t="s">
        <v>1270</v>
      </c>
      <c r="M81" s="1008">
        <v>0.5</v>
      </c>
      <c r="N81" s="1008"/>
      <c r="O81" s="1008"/>
      <c r="P81" s="1008"/>
      <c r="Q81" s="1008"/>
      <c r="R81" s="1008">
        <v>0.5</v>
      </c>
      <c r="S81" s="1008"/>
      <c r="T81" s="1008"/>
      <c r="U81" s="1008"/>
      <c r="V81" s="1008"/>
      <c r="W81" s="1008"/>
      <c r="X81" s="1008"/>
      <c r="Y81" s="156"/>
    </row>
    <row r="82" spans="1:25" ht="15">
      <c r="A82" s="1014" t="s">
        <v>1553</v>
      </c>
      <c r="B82" s="1014"/>
      <c r="C82" s="1014"/>
      <c r="D82" s="1027"/>
      <c r="E82" s="1014">
        <f>SUM(E74:E81)</f>
        <v>16.7</v>
      </c>
      <c r="F82" s="1014"/>
      <c r="G82" s="1014"/>
      <c r="H82" s="1028"/>
      <c r="I82" s="1028"/>
      <c r="J82" s="1014"/>
      <c r="K82" s="1014"/>
      <c r="L82" s="1014"/>
      <c r="M82" s="1014">
        <f aca="true" t="shared" si="7" ref="M82:Y82">SUM(M74:M81)</f>
        <v>4.5</v>
      </c>
      <c r="N82" s="1014">
        <f t="shared" si="7"/>
        <v>0</v>
      </c>
      <c r="O82" s="1014">
        <f t="shared" si="7"/>
        <v>0</v>
      </c>
      <c r="P82" s="1014">
        <f t="shared" si="7"/>
        <v>0</v>
      </c>
      <c r="Q82" s="1014">
        <f t="shared" si="7"/>
        <v>0</v>
      </c>
      <c r="R82" s="1014">
        <f t="shared" si="7"/>
        <v>4.5</v>
      </c>
      <c r="S82" s="1014">
        <f t="shared" si="7"/>
        <v>0</v>
      </c>
      <c r="T82" s="1014">
        <f t="shared" si="7"/>
        <v>0</v>
      </c>
      <c r="U82" s="1014">
        <f t="shared" si="7"/>
        <v>0</v>
      </c>
      <c r="V82" s="1014">
        <f t="shared" si="7"/>
        <v>0</v>
      </c>
      <c r="W82" s="1014">
        <f t="shared" si="7"/>
        <v>0</v>
      </c>
      <c r="X82" s="1014">
        <f t="shared" si="7"/>
        <v>0</v>
      </c>
      <c r="Y82" s="1014">
        <f t="shared" si="7"/>
        <v>0</v>
      </c>
    </row>
    <row r="83" spans="1:25" ht="15">
      <c r="A83" s="1015" t="s">
        <v>989</v>
      </c>
      <c r="B83" s="1014"/>
      <c r="C83" s="1014"/>
      <c r="D83" s="1027"/>
      <c r="E83" s="1041">
        <f>E73+E82</f>
        <v>26</v>
      </c>
      <c r="F83" s="1014"/>
      <c r="G83" s="1014"/>
      <c r="H83" s="1028"/>
      <c r="I83" s="1028"/>
      <c r="J83" s="1014"/>
      <c r="K83" s="1014"/>
      <c r="L83" s="1014"/>
      <c r="M83" s="1014">
        <f aca="true" t="shared" si="8" ref="M83:Y83">M73+M82</f>
        <v>35.4</v>
      </c>
      <c r="N83" s="1014">
        <f t="shared" si="8"/>
        <v>9.2</v>
      </c>
      <c r="O83" s="1014">
        <f t="shared" si="8"/>
        <v>0</v>
      </c>
      <c r="P83" s="1014">
        <f t="shared" si="8"/>
        <v>0</v>
      </c>
      <c r="Q83" s="1014">
        <f t="shared" si="8"/>
        <v>4.5</v>
      </c>
      <c r="R83" s="1014">
        <f t="shared" si="8"/>
        <v>7.3</v>
      </c>
      <c r="S83" s="1014">
        <f t="shared" si="8"/>
        <v>2.9</v>
      </c>
      <c r="T83" s="1014">
        <f t="shared" si="8"/>
        <v>8.8</v>
      </c>
      <c r="U83" s="1014">
        <f t="shared" si="8"/>
        <v>2.7</v>
      </c>
      <c r="V83" s="1014">
        <f t="shared" si="8"/>
        <v>0</v>
      </c>
      <c r="W83" s="1014">
        <f t="shared" si="8"/>
        <v>0</v>
      </c>
      <c r="X83" s="1014">
        <f t="shared" si="8"/>
        <v>0</v>
      </c>
      <c r="Y83" s="1014">
        <f t="shared" si="8"/>
        <v>0</v>
      </c>
    </row>
    <row r="84" spans="1:25" ht="45.75">
      <c r="A84" s="1053" t="s">
        <v>1271</v>
      </c>
      <c r="B84" s="1054">
        <v>1</v>
      </c>
      <c r="C84" s="1054">
        <v>50</v>
      </c>
      <c r="D84" s="1054">
        <v>2</v>
      </c>
      <c r="E84" s="1054">
        <v>1</v>
      </c>
      <c r="F84" s="1055" t="s">
        <v>17</v>
      </c>
      <c r="G84" s="1006" t="s">
        <v>1217</v>
      </c>
      <c r="H84" s="1003" t="s">
        <v>1212</v>
      </c>
      <c r="I84" s="1003"/>
      <c r="J84" s="1003" t="s">
        <v>1213</v>
      </c>
      <c r="K84" s="1056" t="s">
        <v>1272</v>
      </c>
      <c r="L84" s="1057" t="s">
        <v>1273</v>
      </c>
      <c r="M84" s="1044">
        <v>1</v>
      </c>
      <c r="N84" s="1045"/>
      <c r="O84" s="1028"/>
      <c r="P84" s="1044">
        <v>1</v>
      </c>
      <c r="Q84" s="1028"/>
      <c r="R84" s="1028"/>
      <c r="S84" s="1028"/>
      <c r="T84" s="1028"/>
      <c r="U84" s="1028"/>
      <c r="V84" s="1028"/>
      <c r="W84" s="1028"/>
      <c r="X84" s="1046"/>
      <c r="Y84" s="156"/>
    </row>
    <row r="85" spans="1:25" ht="45.75">
      <c r="A85" s="1058" t="s">
        <v>1274</v>
      </c>
      <c r="B85" s="1054">
        <v>2</v>
      </c>
      <c r="C85" s="1054">
        <v>53</v>
      </c>
      <c r="D85" s="1054">
        <v>2.3</v>
      </c>
      <c r="E85" s="1054">
        <v>2.2</v>
      </c>
      <c r="F85" s="1055" t="s">
        <v>17</v>
      </c>
      <c r="G85" s="1006" t="s">
        <v>1217</v>
      </c>
      <c r="H85" s="1003" t="s">
        <v>1212</v>
      </c>
      <c r="I85" s="1003"/>
      <c r="J85" s="1003" t="s">
        <v>1213</v>
      </c>
      <c r="K85" s="1056" t="s">
        <v>1272</v>
      </c>
      <c r="L85" s="1057" t="s">
        <v>1275</v>
      </c>
      <c r="M85" s="1044">
        <v>1.2</v>
      </c>
      <c r="N85" s="1045"/>
      <c r="O85" s="1028"/>
      <c r="P85" s="1044">
        <v>1.2</v>
      </c>
      <c r="Q85" s="1028"/>
      <c r="R85" s="1028"/>
      <c r="S85" s="1028"/>
      <c r="T85" s="1028"/>
      <c r="U85" s="1028"/>
      <c r="V85" s="1028"/>
      <c r="W85" s="1028"/>
      <c r="X85" s="1046"/>
      <c r="Y85" s="156"/>
    </row>
    <row r="86" spans="1:25" ht="45.75">
      <c r="A86" s="1058" t="s">
        <v>991</v>
      </c>
      <c r="B86" s="1054">
        <v>3</v>
      </c>
      <c r="C86" s="1054">
        <v>74</v>
      </c>
      <c r="D86" s="1054">
        <v>3</v>
      </c>
      <c r="E86" s="1054">
        <v>1.7</v>
      </c>
      <c r="F86" s="1055" t="s">
        <v>17</v>
      </c>
      <c r="G86" s="1006" t="s">
        <v>1211</v>
      </c>
      <c r="H86" s="1003" t="s">
        <v>1212</v>
      </c>
      <c r="I86" s="1003"/>
      <c r="J86" s="1003" t="s">
        <v>1213</v>
      </c>
      <c r="K86" s="1056" t="s">
        <v>1272</v>
      </c>
      <c r="L86" s="1057" t="s">
        <v>1276</v>
      </c>
      <c r="M86" s="1044">
        <v>1.7</v>
      </c>
      <c r="N86" s="1045"/>
      <c r="O86" s="1028"/>
      <c r="P86" s="1044">
        <v>1.7</v>
      </c>
      <c r="Q86" s="1028"/>
      <c r="R86" s="1028"/>
      <c r="S86" s="1028"/>
      <c r="T86" s="1028"/>
      <c r="U86" s="1028"/>
      <c r="V86" s="1028"/>
      <c r="W86" s="1028"/>
      <c r="X86" s="1046"/>
      <c r="Y86" s="156"/>
    </row>
    <row r="87" spans="1:25" ht="45.75">
      <c r="A87" s="1058" t="s">
        <v>991</v>
      </c>
      <c r="B87" s="1054">
        <v>4</v>
      </c>
      <c r="C87" s="1054">
        <v>74</v>
      </c>
      <c r="D87" s="1054">
        <v>27.1</v>
      </c>
      <c r="E87" s="1054">
        <v>2.7</v>
      </c>
      <c r="F87" s="1055" t="s">
        <v>17</v>
      </c>
      <c r="G87" s="1006" t="s">
        <v>1211</v>
      </c>
      <c r="H87" s="1003" t="s">
        <v>1212</v>
      </c>
      <c r="I87" s="1003"/>
      <c r="J87" s="1003" t="s">
        <v>1213</v>
      </c>
      <c r="K87" s="1056" t="s">
        <v>1272</v>
      </c>
      <c r="L87" s="1057" t="s">
        <v>1277</v>
      </c>
      <c r="M87" s="1044">
        <v>1.5</v>
      </c>
      <c r="N87" s="1045"/>
      <c r="O87" s="1028"/>
      <c r="P87" s="1044">
        <v>1.5</v>
      </c>
      <c r="Q87" s="1028"/>
      <c r="R87" s="1028"/>
      <c r="S87" s="1028"/>
      <c r="T87" s="1028"/>
      <c r="U87" s="1028"/>
      <c r="V87" s="1028"/>
      <c r="W87" s="1028"/>
      <c r="X87" s="1046"/>
      <c r="Y87" s="156"/>
    </row>
    <row r="88" spans="1:25" ht="45.75">
      <c r="A88" s="1058" t="s">
        <v>991</v>
      </c>
      <c r="B88" s="1054">
        <v>5</v>
      </c>
      <c r="C88" s="1054">
        <v>74</v>
      </c>
      <c r="D88" s="1054">
        <v>39.2</v>
      </c>
      <c r="E88" s="1054">
        <v>1</v>
      </c>
      <c r="F88" s="1055" t="s">
        <v>17</v>
      </c>
      <c r="G88" s="1006" t="s">
        <v>1211</v>
      </c>
      <c r="H88" s="1003" t="s">
        <v>1212</v>
      </c>
      <c r="I88" s="1003"/>
      <c r="J88" s="1003" t="s">
        <v>1213</v>
      </c>
      <c r="K88" s="1056" t="s">
        <v>1272</v>
      </c>
      <c r="L88" s="1057" t="s">
        <v>1278</v>
      </c>
      <c r="M88" s="1044">
        <v>1</v>
      </c>
      <c r="N88" s="1045"/>
      <c r="O88" s="1028"/>
      <c r="P88" s="1044">
        <v>1</v>
      </c>
      <c r="Q88" s="1028"/>
      <c r="R88" s="1028"/>
      <c r="S88" s="1028"/>
      <c r="T88" s="1028"/>
      <c r="U88" s="1028"/>
      <c r="V88" s="1028"/>
      <c r="W88" s="1028"/>
      <c r="X88" s="1046"/>
      <c r="Y88" s="156"/>
    </row>
    <row r="89" spans="1:25" ht="45.75">
      <c r="A89" s="1058" t="s">
        <v>991</v>
      </c>
      <c r="B89" s="1054">
        <v>6</v>
      </c>
      <c r="C89" s="1054">
        <v>74</v>
      </c>
      <c r="D89" s="1054">
        <v>13</v>
      </c>
      <c r="E89" s="1054">
        <v>0.4</v>
      </c>
      <c r="F89" s="1055" t="s">
        <v>17</v>
      </c>
      <c r="G89" s="1006" t="s">
        <v>1211</v>
      </c>
      <c r="H89" s="1003" t="s">
        <v>1212</v>
      </c>
      <c r="I89" s="1003"/>
      <c r="J89" s="1003" t="s">
        <v>1213</v>
      </c>
      <c r="K89" s="1056" t="s">
        <v>1272</v>
      </c>
      <c r="L89" s="1057" t="s">
        <v>1279</v>
      </c>
      <c r="M89" s="1044">
        <v>0.5</v>
      </c>
      <c r="N89" s="1045"/>
      <c r="O89" s="1028"/>
      <c r="P89" s="1044">
        <v>0.5</v>
      </c>
      <c r="Q89" s="1028"/>
      <c r="R89" s="1028"/>
      <c r="S89" s="1028"/>
      <c r="T89" s="1028"/>
      <c r="U89" s="1028"/>
      <c r="V89" s="1028"/>
      <c r="W89" s="1028"/>
      <c r="X89" s="1046"/>
      <c r="Y89" s="156"/>
    </row>
    <row r="90" spans="1:25" ht="45.75">
      <c r="A90" s="1058" t="s">
        <v>991</v>
      </c>
      <c r="B90" s="1054">
        <v>7</v>
      </c>
      <c r="C90" s="1054">
        <v>76</v>
      </c>
      <c r="D90" s="1054">
        <v>15</v>
      </c>
      <c r="E90" s="1054">
        <v>1.1</v>
      </c>
      <c r="F90" s="1055" t="s">
        <v>17</v>
      </c>
      <c r="G90" s="1006" t="s">
        <v>1211</v>
      </c>
      <c r="H90" s="1003" t="s">
        <v>1212</v>
      </c>
      <c r="I90" s="1003"/>
      <c r="J90" s="1003" t="s">
        <v>1213</v>
      </c>
      <c r="K90" s="1056" t="s">
        <v>1272</v>
      </c>
      <c r="L90" s="1057" t="s">
        <v>1280</v>
      </c>
      <c r="M90" s="1044">
        <v>1</v>
      </c>
      <c r="N90" s="1045"/>
      <c r="O90" s="1028"/>
      <c r="P90" s="1044">
        <v>1</v>
      </c>
      <c r="Q90" s="1028"/>
      <c r="R90" s="1028"/>
      <c r="S90" s="1028"/>
      <c r="T90" s="1028"/>
      <c r="U90" s="1028"/>
      <c r="V90" s="1028"/>
      <c r="W90" s="1028"/>
      <c r="X90" s="1046"/>
      <c r="Y90" s="156"/>
    </row>
    <row r="91" spans="1:25" ht="45.75">
      <c r="A91" s="1058" t="s">
        <v>991</v>
      </c>
      <c r="B91" s="1054">
        <v>8</v>
      </c>
      <c r="C91" s="1054">
        <v>75</v>
      </c>
      <c r="D91" s="1054">
        <v>19</v>
      </c>
      <c r="E91" s="1054">
        <v>2.2</v>
      </c>
      <c r="F91" s="1055" t="s">
        <v>17</v>
      </c>
      <c r="G91" s="1006" t="s">
        <v>1211</v>
      </c>
      <c r="H91" s="1003" t="s">
        <v>1212</v>
      </c>
      <c r="I91" s="1003"/>
      <c r="J91" s="1003" t="s">
        <v>1213</v>
      </c>
      <c r="K91" s="1056" t="s">
        <v>1272</v>
      </c>
      <c r="L91" s="1059" t="s">
        <v>1281</v>
      </c>
      <c r="M91" s="1044">
        <v>2</v>
      </c>
      <c r="N91" s="1045"/>
      <c r="O91" s="1028"/>
      <c r="P91" s="1044">
        <v>2</v>
      </c>
      <c r="Q91" s="1028"/>
      <c r="R91" s="1028"/>
      <c r="S91" s="1028"/>
      <c r="T91" s="1028"/>
      <c r="U91" s="1028"/>
      <c r="V91" s="1028"/>
      <c r="W91" s="1028"/>
      <c r="X91" s="1046"/>
      <c r="Y91" s="156"/>
    </row>
    <row r="92" spans="1:25" ht="45.75">
      <c r="A92" s="1058" t="s">
        <v>1274</v>
      </c>
      <c r="B92" s="1054">
        <v>9</v>
      </c>
      <c r="C92" s="1054">
        <v>52</v>
      </c>
      <c r="D92" s="1054">
        <v>3</v>
      </c>
      <c r="E92" s="1054">
        <v>1.9</v>
      </c>
      <c r="F92" s="1055" t="s">
        <v>17</v>
      </c>
      <c r="G92" s="1006" t="s">
        <v>1217</v>
      </c>
      <c r="H92" s="1003" t="s">
        <v>1212</v>
      </c>
      <c r="I92" s="1003"/>
      <c r="J92" s="1003" t="s">
        <v>1213</v>
      </c>
      <c r="K92" s="1056" t="s">
        <v>1272</v>
      </c>
      <c r="L92" s="1059" t="s">
        <v>1282</v>
      </c>
      <c r="M92" s="1044">
        <v>1</v>
      </c>
      <c r="N92" s="1045"/>
      <c r="O92" s="1028"/>
      <c r="P92" s="1044">
        <v>1</v>
      </c>
      <c r="Q92" s="1028"/>
      <c r="R92" s="1028"/>
      <c r="S92" s="1028"/>
      <c r="T92" s="1028"/>
      <c r="U92" s="1028"/>
      <c r="V92" s="1028"/>
      <c r="W92" s="1028"/>
      <c r="X92" s="1046"/>
      <c r="Y92" s="156"/>
    </row>
    <row r="93" spans="1:25" ht="45.75">
      <c r="A93" s="1058" t="s">
        <v>990</v>
      </c>
      <c r="B93" s="1054">
        <v>10</v>
      </c>
      <c r="C93" s="1054">
        <v>73</v>
      </c>
      <c r="D93" s="1054">
        <v>11.2</v>
      </c>
      <c r="E93" s="1054">
        <v>2</v>
      </c>
      <c r="F93" s="1055" t="s">
        <v>17</v>
      </c>
      <c r="G93" s="1006" t="s">
        <v>1217</v>
      </c>
      <c r="H93" s="1003" t="s">
        <v>1212</v>
      </c>
      <c r="I93" s="1003"/>
      <c r="J93" s="1003" t="s">
        <v>1213</v>
      </c>
      <c r="K93" s="1056" t="s">
        <v>1272</v>
      </c>
      <c r="L93" s="1057" t="s">
        <v>1283</v>
      </c>
      <c r="M93" s="1044">
        <v>1</v>
      </c>
      <c r="N93" s="1045"/>
      <c r="O93" s="1028"/>
      <c r="P93" s="1044">
        <v>1</v>
      </c>
      <c r="Q93" s="1028"/>
      <c r="R93" s="1028"/>
      <c r="S93" s="1028"/>
      <c r="T93" s="1028"/>
      <c r="U93" s="1028"/>
      <c r="V93" s="1028"/>
      <c r="W93" s="1028"/>
      <c r="X93" s="1046"/>
      <c r="Y93" s="156"/>
    </row>
    <row r="94" spans="1:25" ht="45.75">
      <c r="A94" s="1058" t="s">
        <v>990</v>
      </c>
      <c r="B94" s="1054">
        <v>11</v>
      </c>
      <c r="C94" s="1054">
        <v>73</v>
      </c>
      <c r="D94" s="1054">
        <v>11.1</v>
      </c>
      <c r="E94" s="1054">
        <v>4.4</v>
      </c>
      <c r="F94" s="1055" t="s">
        <v>17</v>
      </c>
      <c r="G94" s="1006" t="s">
        <v>1217</v>
      </c>
      <c r="H94" s="1003" t="s">
        <v>1212</v>
      </c>
      <c r="I94" s="1003"/>
      <c r="J94" s="1003" t="s">
        <v>1213</v>
      </c>
      <c r="K94" s="1056" t="s">
        <v>1272</v>
      </c>
      <c r="L94" s="1057" t="s">
        <v>1284</v>
      </c>
      <c r="M94" s="1044">
        <v>2.5</v>
      </c>
      <c r="N94" s="1045"/>
      <c r="O94" s="1028"/>
      <c r="P94" s="1044">
        <v>2.5</v>
      </c>
      <c r="Q94" s="1028"/>
      <c r="R94" s="1028"/>
      <c r="S94" s="1028"/>
      <c r="T94" s="1028"/>
      <c r="U94" s="1028"/>
      <c r="V94" s="1028"/>
      <c r="W94" s="1028"/>
      <c r="X94" s="1046"/>
      <c r="Y94" s="156"/>
    </row>
    <row r="95" spans="1:25" ht="45.75">
      <c r="A95" s="1058" t="s">
        <v>993</v>
      </c>
      <c r="B95" s="1054">
        <v>12</v>
      </c>
      <c r="C95" s="1054">
        <v>80</v>
      </c>
      <c r="D95" s="1054">
        <v>1</v>
      </c>
      <c r="E95" s="1054">
        <v>1.2</v>
      </c>
      <c r="F95" s="1055" t="s">
        <v>17</v>
      </c>
      <c r="G95" s="1006" t="s">
        <v>1211</v>
      </c>
      <c r="H95" s="1003" t="s">
        <v>1212</v>
      </c>
      <c r="I95" s="1003"/>
      <c r="J95" s="1003" t="s">
        <v>1213</v>
      </c>
      <c r="K95" s="1056" t="s">
        <v>1272</v>
      </c>
      <c r="L95" s="1057" t="s">
        <v>1285</v>
      </c>
      <c r="M95" s="1044">
        <v>1.2</v>
      </c>
      <c r="N95" s="1045"/>
      <c r="O95" s="1028"/>
      <c r="P95" s="1044">
        <v>1.2</v>
      </c>
      <c r="Q95" s="1028"/>
      <c r="R95" s="1028"/>
      <c r="S95" s="1028"/>
      <c r="T95" s="1028"/>
      <c r="U95" s="1028"/>
      <c r="V95" s="1028"/>
      <c r="W95" s="1028"/>
      <c r="X95" s="1046"/>
      <c r="Y95" s="156"/>
    </row>
    <row r="96" spans="1:25" ht="15">
      <c r="A96" s="1015" t="s">
        <v>994</v>
      </c>
      <c r="B96" s="1060"/>
      <c r="C96" s="1060"/>
      <c r="D96" s="1061"/>
      <c r="E96" s="1065">
        <f>SUM(E84:E95)</f>
        <v>21.8</v>
      </c>
      <c r="F96" s="1063"/>
      <c r="G96" s="1015"/>
      <c r="H96" s="1015"/>
      <c r="I96" s="1015"/>
      <c r="J96" s="1015"/>
      <c r="K96" s="1015"/>
      <c r="L96" s="1036"/>
      <c r="M96" s="1062">
        <f>SUM(M84:M95)</f>
        <v>15.6</v>
      </c>
      <c r="N96" s="1062">
        <f>SUM(N84:N95)</f>
        <v>0</v>
      </c>
      <c r="O96" s="1062">
        <f>SUM(O84:O95)</f>
        <v>0</v>
      </c>
      <c r="P96" s="1062">
        <f>SUM(P84:P95)</f>
        <v>15.6</v>
      </c>
      <c r="Q96" s="1015"/>
      <c r="R96" s="1015"/>
      <c r="S96" s="1015"/>
      <c r="T96" s="1015"/>
      <c r="U96" s="1015"/>
      <c r="V96" s="1015"/>
      <c r="W96" s="1014"/>
      <c r="X96" s="1064"/>
      <c r="Y96" s="156"/>
    </row>
    <row r="97" spans="1:25" ht="45.75">
      <c r="A97" s="1066" t="s">
        <v>1286</v>
      </c>
      <c r="B97" s="1026">
        <v>1</v>
      </c>
      <c r="C97" s="1026">
        <v>69</v>
      </c>
      <c r="D97" s="1042">
        <v>15.2</v>
      </c>
      <c r="E97" s="1067">
        <v>0.8</v>
      </c>
      <c r="F97" s="1068" t="s">
        <v>17</v>
      </c>
      <c r="G97" s="1006" t="s">
        <v>1211</v>
      </c>
      <c r="H97" s="1003" t="s">
        <v>1212</v>
      </c>
      <c r="I97" s="1003" t="s">
        <v>995</v>
      </c>
      <c r="J97" s="1003" t="s">
        <v>1213</v>
      </c>
      <c r="K97" s="1003" t="s">
        <v>1247</v>
      </c>
      <c r="L97" s="1026" t="s">
        <v>1293</v>
      </c>
      <c r="M97" s="1028">
        <v>4</v>
      </c>
      <c r="N97" s="1028"/>
      <c r="O97" s="1028">
        <v>0.8</v>
      </c>
      <c r="P97" s="1028">
        <v>2.4</v>
      </c>
      <c r="Q97" s="1028"/>
      <c r="R97" s="1028"/>
      <c r="S97" s="1028"/>
      <c r="T97" s="1028"/>
      <c r="U97" s="1028">
        <v>0.8</v>
      </c>
      <c r="V97" s="1028"/>
      <c r="W97" s="1028"/>
      <c r="X97" s="1046"/>
      <c r="Y97" s="1046"/>
    </row>
    <row r="98" spans="1:25" ht="15">
      <c r="A98" s="1014" t="s">
        <v>1553</v>
      </c>
      <c r="B98" s="1015"/>
      <c r="C98" s="1015"/>
      <c r="D98" s="1069"/>
      <c r="E98" s="1070">
        <f>SUM(E97:E97)</f>
        <v>0.8</v>
      </c>
      <c r="F98" s="1063"/>
      <c r="G98" s="1015"/>
      <c r="H98" s="1015"/>
      <c r="I98" s="1015"/>
      <c r="J98" s="1015"/>
      <c r="K98" s="1015"/>
      <c r="L98" s="1026"/>
      <c r="M98" s="1014">
        <f>SUM(M97:M97)</f>
        <v>4</v>
      </c>
      <c r="N98" s="1014"/>
      <c r="O98" s="1014">
        <f>SUM(O97:O97)</f>
        <v>0.8</v>
      </c>
      <c r="P98" s="1014">
        <f>SUM(P97:P97)</f>
        <v>2.4</v>
      </c>
      <c r="Q98" s="1014">
        <f>SUM(Q97:Q97)</f>
        <v>0</v>
      </c>
      <c r="R98" s="1014"/>
      <c r="S98" s="1014"/>
      <c r="T98" s="1014"/>
      <c r="U98" s="1014">
        <f>SUM(U97:U97)</f>
        <v>0.8</v>
      </c>
      <c r="V98" s="1014"/>
      <c r="W98" s="1014">
        <f>SUM(W97:W97)</f>
        <v>0</v>
      </c>
      <c r="X98" s="1071"/>
      <c r="Y98" s="1046"/>
    </row>
    <row r="99" spans="1:25" ht="45.75">
      <c r="A99" s="1066" t="s">
        <v>1294</v>
      </c>
      <c r="B99" s="1026">
        <v>1</v>
      </c>
      <c r="C99" s="1003">
        <v>15</v>
      </c>
      <c r="D99" s="1004">
        <v>1.2</v>
      </c>
      <c r="E99" s="1003">
        <v>3</v>
      </c>
      <c r="F99" s="1068" t="s">
        <v>17</v>
      </c>
      <c r="G99" s="1006" t="s">
        <v>1217</v>
      </c>
      <c r="H99" s="1003" t="s">
        <v>1212</v>
      </c>
      <c r="I99" s="1003"/>
      <c r="J99" s="1003" t="s">
        <v>1213</v>
      </c>
      <c r="K99" s="1003" t="s">
        <v>1295</v>
      </c>
      <c r="L99" s="1003" t="s">
        <v>1296</v>
      </c>
      <c r="M99" s="1008">
        <v>3.2</v>
      </c>
      <c r="N99" s="1008"/>
      <c r="O99" s="1008"/>
      <c r="P99" s="1008">
        <v>2.5</v>
      </c>
      <c r="Q99" s="1003"/>
      <c r="R99" s="1003"/>
      <c r="S99" s="1003"/>
      <c r="T99" s="1003"/>
      <c r="U99" s="1003">
        <v>0.7</v>
      </c>
      <c r="V99" s="1003"/>
      <c r="X99" s="1072"/>
      <c r="Y99" s="156"/>
    </row>
    <row r="100" spans="1:25" ht="45.75">
      <c r="A100" s="1026" t="s">
        <v>1297</v>
      </c>
      <c r="B100" s="1026">
        <v>2</v>
      </c>
      <c r="C100" s="1003">
        <v>16</v>
      </c>
      <c r="D100" s="1004">
        <v>4.2</v>
      </c>
      <c r="E100" s="1003">
        <v>1.1</v>
      </c>
      <c r="F100" s="1068" t="s">
        <v>17</v>
      </c>
      <c r="G100" s="1006" t="s">
        <v>1217</v>
      </c>
      <c r="H100" s="1003" t="s">
        <v>1212</v>
      </c>
      <c r="I100" s="1003"/>
      <c r="J100" s="1003" t="s">
        <v>1213</v>
      </c>
      <c r="K100" s="1003" t="s">
        <v>1295</v>
      </c>
      <c r="L100" s="1003" t="s">
        <v>1298</v>
      </c>
      <c r="M100" s="1008">
        <v>1</v>
      </c>
      <c r="N100" s="1008"/>
      <c r="O100" s="1008">
        <v>0.2</v>
      </c>
      <c r="P100" s="1008">
        <v>0.8</v>
      </c>
      <c r="Q100" s="1003"/>
      <c r="R100" s="1003"/>
      <c r="S100" s="1003"/>
      <c r="T100" s="1003"/>
      <c r="U100" s="1003"/>
      <c r="V100" s="1003"/>
      <c r="W100" s="1003"/>
      <c r="X100" s="1072"/>
      <c r="Y100" s="156"/>
    </row>
    <row r="101" spans="1:25" ht="45.75">
      <c r="A101" s="1026" t="s">
        <v>1299</v>
      </c>
      <c r="B101" s="1026">
        <v>3</v>
      </c>
      <c r="C101" s="1003">
        <v>29</v>
      </c>
      <c r="D101" s="1004">
        <v>9.2</v>
      </c>
      <c r="E101" s="1003">
        <v>2.7</v>
      </c>
      <c r="F101" s="1068" t="s">
        <v>17</v>
      </c>
      <c r="G101" s="1006" t="s">
        <v>1217</v>
      </c>
      <c r="H101" s="1003" t="s">
        <v>1212</v>
      </c>
      <c r="I101" s="1003"/>
      <c r="J101" s="1003" t="s">
        <v>1213</v>
      </c>
      <c r="K101" s="1003" t="s">
        <v>1295</v>
      </c>
      <c r="L101" s="1003" t="s">
        <v>1300</v>
      </c>
      <c r="M101" s="1008">
        <v>2.7</v>
      </c>
      <c r="N101" s="1008"/>
      <c r="O101" s="1008"/>
      <c r="P101" s="1008">
        <v>2.7</v>
      </c>
      <c r="Q101" s="1008"/>
      <c r="R101" s="1003"/>
      <c r="S101" s="1003"/>
      <c r="T101" s="1003"/>
      <c r="U101" s="1003"/>
      <c r="V101" s="1003"/>
      <c r="W101" s="1008"/>
      <c r="X101" s="1072"/>
      <c r="Y101" s="156"/>
    </row>
    <row r="102" spans="1:25" ht="45.75">
      <c r="A102" s="1026" t="s">
        <v>1299</v>
      </c>
      <c r="B102" s="1026">
        <v>4</v>
      </c>
      <c r="C102" s="1003">
        <v>33</v>
      </c>
      <c r="D102" s="1004">
        <v>3</v>
      </c>
      <c r="E102" s="1003">
        <v>1.1</v>
      </c>
      <c r="F102" s="1068" t="s">
        <v>17</v>
      </c>
      <c r="G102" s="1006" t="s">
        <v>1211</v>
      </c>
      <c r="H102" s="1003" t="s">
        <v>1212</v>
      </c>
      <c r="I102" s="1003"/>
      <c r="J102" s="1003" t="s">
        <v>1213</v>
      </c>
      <c r="K102" s="1003" t="s">
        <v>1295</v>
      </c>
      <c r="L102" s="1003" t="s">
        <v>1301</v>
      </c>
      <c r="M102" s="1008">
        <v>1.2</v>
      </c>
      <c r="N102" s="1008"/>
      <c r="O102" s="1008"/>
      <c r="P102" s="1008">
        <v>1</v>
      </c>
      <c r="Q102" s="1003"/>
      <c r="R102" s="1003"/>
      <c r="S102" s="1003"/>
      <c r="T102" s="1003"/>
      <c r="U102" s="1003">
        <v>0.2</v>
      </c>
      <c r="V102" s="1003"/>
      <c r="W102" s="1003"/>
      <c r="X102" s="1072"/>
      <c r="Y102" s="156"/>
    </row>
    <row r="103" spans="1:25" ht="45.75">
      <c r="A103" s="1026" t="s">
        <v>996</v>
      </c>
      <c r="B103" s="1026">
        <v>5</v>
      </c>
      <c r="C103" s="1003">
        <v>35</v>
      </c>
      <c r="D103" s="1004">
        <v>22.1</v>
      </c>
      <c r="E103" s="1003">
        <v>2.7</v>
      </c>
      <c r="F103" s="1068" t="s">
        <v>17</v>
      </c>
      <c r="G103" s="1006" t="s">
        <v>1211</v>
      </c>
      <c r="H103" s="1003" t="s">
        <v>1212</v>
      </c>
      <c r="I103" s="1003"/>
      <c r="J103" s="1003" t="s">
        <v>1213</v>
      </c>
      <c r="K103" s="1003" t="s">
        <v>1295</v>
      </c>
      <c r="L103" s="1003" t="s">
        <v>1302</v>
      </c>
      <c r="M103" s="1008">
        <v>3.1</v>
      </c>
      <c r="N103" s="1008"/>
      <c r="O103" s="1008">
        <v>0.6</v>
      </c>
      <c r="P103" s="1008">
        <v>2.5</v>
      </c>
      <c r="Q103" s="1003"/>
      <c r="R103" s="1003"/>
      <c r="S103" s="1003"/>
      <c r="T103" s="1003"/>
      <c r="U103" s="1003"/>
      <c r="V103" s="1003"/>
      <c r="W103" s="1008"/>
      <c r="X103" s="1072"/>
      <c r="Y103" s="156"/>
    </row>
    <row r="104" spans="1:25" ht="45.75">
      <c r="A104" s="1026" t="s">
        <v>1303</v>
      </c>
      <c r="B104" s="1026">
        <v>6</v>
      </c>
      <c r="C104" s="1003">
        <v>41</v>
      </c>
      <c r="D104" s="1004">
        <v>4.1</v>
      </c>
      <c r="E104" s="1003">
        <v>2.9</v>
      </c>
      <c r="F104" s="1068" t="s">
        <v>17</v>
      </c>
      <c r="G104" s="1006" t="s">
        <v>1211</v>
      </c>
      <c r="H104" s="1003" t="s">
        <v>1212</v>
      </c>
      <c r="I104" s="1003"/>
      <c r="J104" s="1003" t="s">
        <v>1213</v>
      </c>
      <c r="K104" s="1003" t="s">
        <v>1295</v>
      </c>
      <c r="L104" s="1003" t="s">
        <v>1304</v>
      </c>
      <c r="M104" s="1008">
        <v>2.8</v>
      </c>
      <c r="N104" s="1008"/>
      <c r="O104" s="1008">
        <v>0.3</v>
      </c>
      <c r="P104" s="1008">
        <v>2.5</v>
      </c>
      <c r="Q104" s="1003"/>
      <c r="R104" s="1003"/>
      <c r="S104" s="1003"/>
      <c r="T104" s="1003"/>
      <c r="U104" s="1003"/>
      <c r="V104" s="1003"/>
      <c r="W104" s="1008"/>
      <c r="X104" s="1072"/>
      <c r="Y104" s="156"/>
    </row>
    <row r="105" spans="1:25" ht="45.75">
      <c r="A105" s="1026" t="s">
        <v>1303</v>
      </c>
      <c r="B105" s="1026">
        <v>7</v>
      </c>
      <c r="C105" s="1003">
        <v>41</v>
      </c>
      <c r="D105" s="1004">
        <v>5.4</v>
      </c>
      <c r="E105" s="1003">
        <v>2</v>
      </c>
      <c r="F105" s="1068" t="s">
        <v>17</v>
      </c>
      <c r="G105" s="1006" t="s">
        <v>1211</v>
      </c>
      <c r="H105" s="1003" t="s">
        <v>1212</v>
      </c>
      <c r="I105" s="1003"/>
      <c r="J105" s="1003" t="s">
        <v>1213</v>
      </c>
      <c r="K105" s="1003" t="s">
        <v>1295</v>
      </c>
      <c r="L105" s="1003" t="s">
        <v>1305</v>
      </c>
      <c r="M105" s="1008">
        <v>1.8</v>
      </c>
      <c r="N105" s="1008"/>
      <c r="O105" s="1008">
        <v>0.4</v>
      </c>
      <c r="P105" s="1008">
        <v>1.4</v>
      </c>
      <c r="Q105" s="1003"/>
      <c r="R105" s="1003"/>
      <c r="S105" s="1003"/>
      <c r="T105" s="1003"/>
      <c r="U105" s="1003"/>
      <c r="V105" s="1003"/>
      <c r="W105" s="1008"/>
      <c r="X105" s="1072"/>
      <c r="Y105" s="156"/>
    </row>
    <row r="106" spans="1:25" ht="45.75">
      <c r="A106" s="1026" t="s">
        <v>1303</v>
      </c>
      <c r="B106" s="1026">
        <v>8</v>
      </c>
      <c r="C106" s="1003">
        <v>48</v>
      </c>
      <c r="D106" s="1004">
        <v>2.1</v>
      </c>
      <c r="E106" s="1003">
        <v>2</v>
      </c>
      <c r="F106" s="1068" t="s">
        <v>17</v>
      </c>
      <c r="G106" s="1006" t="s">
        <v>1217</v>
      </c>
      <c r="H106" s="1003" t="s">
        <v>1212</v>
      </c>
      <c r="I106" s="1003"/>
      <c r="J106" s="1003" t="s">
        <v>1213</v>
      </c>
      <c r="K106" s="1003" t="s">
        <v>1295</v>
      </c>
      <c r="L106" s="1003" t="s">
        <v>1306</v>
      </c>
      <c r="M106" s="1008">
        <v>1.8</v>
      </c>
      <c r="N106" s="1008"/>
      <c r="O106" s="1008"/>
      <c r="P106" s="1008">
        <v>1.4</v>
      </c>
      <c r="Q106" s="1003"/>
      <c r="R106" s="1003"/>
      <c r="S106" s="1003"/>
      <c r="T106" s="1003"/>
      <c r="U106" s="1003"/>
      <c r="V106" s="1003"/>
      <c r="W106" s="1008">
        <v>0.4</v>
      </c>
      <c r="X106" s="1072"/>
      <c r="Y106" s="156"/>
    </row>
    <row r="107" spans="1:25" ht="45.75">
      <c r="A107" s="1026" t="s">
        <v>1307</v>
      </c>
      <c r="B107" s="1026">
        <v>9</v>
      </c>
      <c r="C107" s="1026">
        <v>61</v>
      </c>
      <c r="D107" s="1042">
        <v>28</v>
      </c>
      <c r="E107" s="1067">
        <v>2.7</v>
      </c>
      <c r="F107" s="1068" t="s">
        <v>17</v>
      </c>
      <c r="G107" s="1006" t="s">
        <v>1217</v>
      </c>
      <c r="H107" s="1003" t="s">
        <v>1212</v>
      </c>
      <c r="I107" s="1003"/>
      <c r="J107" s="1003" t="s">
        <v>1213</v>
      </c>
      <c r="K107" s="1003" t="s">
        <v>1295</v>
      </c>
      <c r="L107" s="1003" t="s">
        <v>1308</v>
      </c>
      <c r="M107" s="1008">
        <v>2.7</v>
      </c>
      <c r="N107" s="1008"/>
      <c r="O107" s="1008">
        <v>0.5</v>
      </c>
      <c r="P107" s="1008">
        <v>2.2</v>
      </c>
      <c r="Q107" s="1003"/>
      <c r="R107" s="1003"/>
      <c r="S107" s="1003"/>
      <c r="T107" s="1003"/>
      <c r="U107" s="1003"/>
      <c r="V107" s="1003"/>
      <c r="W107" s="1008"/>
      <c r="X107" s="1072"/>
      <c r="Y107" s="156"/>
    </row>
    <row r="108" spans="1:25" ht="45.75">
      <c r="A108" s="1026" t="s">
        <v>1307</v>
      </c>
      <c r="B108" s="1026">
        <v>10</v>
      </c>
      <c r="C108" s="1026">
        <v>66</v>
      </c>
      <c r="D108" s="1042">
        <v>24</v>
      </c>
      <c r="E108" s="1067">
        <v>1.5</v>
      </c>
      <c r="F108" s="1068" t="s">
        <v>17</v>
      </c>
      <c r="G108" s="1006" t="s">
        <v>1217</v>
      </c>
      <c r="H108" s="1003" t="s">
        <v>1212</v>
      </c>
      <c r="I108" s="1003"/>
      <c r="J108" s="1003" t="s">
        <v>1213</v>
      </c>
      <c r="K108" s="1003" t="s">
        <v>1295</v>
      </c>
      <c r="L108" s="1003" t="s">
        <v>1309</v>
      </c>
      <c r="M108" s="1008">
        <v>1.5</v>
      </c>
      <c r="N108" s="1008"/>
      <c r="O108" s="1008"/>
      <c r="P108" s="1008">
        <v>1.2</v>
      </c>
      <c r="Q108" s="1003"/>
      <c r="R108" s="1003"/>
      <c r="S108" s="1003"/>
      <c r="T108" s="1003"/>
      <c r="U108" s="1003"/>
      <c r="V108" s="1003"/>
      <c r="W108" s="1008">
        <v>0.3</v>
      </c>
      <c r="X108" s="1072"/>
      <c r="Y108" s="156"/>
    </row>
    <row r="109" spans="1:25" ht="45.75">
      <c r="A109" s="1026" t="s">
        <v>1310</v>
      </c>
      <c r="B109" s="1026">
        <v>11</v>
      </c>
      <c r="C109" s="1026">
        <v>69</v>
      </c>
      <c r="D109" s="1042">
        <v>15.1</v>
      </c>
      <c r="E109" s="1067">
        <v>0.6</v>
      </c>
      <c r="F109" s="1068" t="s">
        <v>17</v>
      </c>
      <c r="G109" s="1006" t="s">
        <v>1217</v>
      </c>
      <c r="H109" s="1003" t="s">
        <v>1212</v>
      </c>
      <c r="I109" s="1003"/>
      <c r="J109" s="1003" t="s">
        <v>1213</v>
      </c>
      <c r="K109" s="1003" t="s">
        <v>1295</v>
      </c>
      <c r="L109" s="1003" t="s">
        <v>1455</v>
      </c>
      <c r="M109" s="1008">
        <v>1.6</v>
      </c>
      <c r="N109" s="1008"/>
      <c r="O109" s="1008"/>
      <c r="P109" s="1008">
        <v>1.3</v>
      </c>
      <c r="Q109" s="1003"/>
      <c r="R109" s="1003"/>
      <c r="S109" s="1003"/>
      <c r="T109" s="1003"/>
      <c r="U109" s="1003">
        <v>0.3</v>
      </c>
      <c r="V109" s="1003"/>
      <c r="W109" s="1008"/>
      <c r="X109" s="1072"/>
      <c r="Y109" s="156"/>
    </row>
    <row r="110" spans="1:25" ht="15">
      <c r="A110" s="1014" t="s">
        <v>1553</v>
      </c>
      <c r="B110" s="1014"/>
      <c r="C110" s="1014"/>
      <c r="D110" s="1027"/>
      <c r="E110" s="1014">
        <f>SUM(E99:E109)</f>
        <v>22.3</v>
      </c>
      <c r="F110" s="1014"/>
      <c r="G110" s="1014"/>
      <c r="H110" s="1014"/>
      <c r="I110" s="1014"/>
      <c r="J110" s="1014"/>
      <c r="K110" s="1014"/>
      <c r="L110" s="1014"/>
      <c r="M110" s="1014">
        <f>SUM(M99:M109)</f>
        <v>23.400000000000002</v>
      </c>
      <c r="N110" s="1014"/>
      <c r="O110" s="1014">
        <f>SUM(O99:O109)</f>
        <v>2</v>
      </c>
      <c r="P110" s="1014">
        <f>SUM(P99:P109)</f>
        <v>19.5</v>
      </c>
      <c r="Q110" s="1014">
        <f>SUM(Q99:Q109)</f>
        <v>0</v>
      </c>
      <c r="R110" s="1014"/>
      <c r="S110" s="1014"/>
      <c r="T110" s="1014"/>
      <c r="U110" s="1014">
        <f>SUM(U99:U109)</f>
        <v>1.2</v>
      </c>
      <c r="V110" s="1014"/>
      <c r="W110" s="1014">
        <f>SUM(W99:W109)</f>
        <v>0.7</v>
      </c>
      <c r="X110" s="1064"/>
      <c r="Y110" s="156"/>
    </row>
    <row r="111" spans="1:25" ht="15">
      <c r="A111" s="1015" t="s">
        <v>989</v>
      </c>
      <c r="B111" s="1014"/>
      <c r="C111" s="1014"/>
      <c r="D111" s="1027"/>
      <c r="E111" s="1041">
        <f>E97+E110</f>
        <v>23.1</v>
      </c>
      <c r="F111" s="1014"/>
      <c r="G111" s="1014"/>
      <c r="H111" s="1014"/>
      <c r="I111" s="1014"/>
      <c r="J111" s="1014"/>
      <c r="K111" s="1014"/>
      <c r="L111" s="1014"/>
      <c r="M111" s="1014">
        <f aca="true" t="shared" si="9" ref="M111:Y111">M97+M110</f>
        <v>27.400000000000002</v>
      </c>
      <c r="N111" s="1014">
        <f t="shared" si="9"/>
        <v>0</v>
      </c>
      <c r="O111" s="1014">
        <f>O98+O110</f>
        <v>2.8</v>
      </c>
      <c r="P111" s="1014">
        <f t="shared" si="9"/>
        <v>21.9</v>
      </c>
      <c r="Q111" s="1014">
        <f t="shared" si="9"/>
        <v>0</v>
      </c>
      <c r="R111" s="1014">
        <f t="shared" si="9"/>
        <v>0</v>
      </c>
      <c r="S111" s="1014">
        <f t="shared" si="9"/>
        <v>0</v>
      </c>
      <c r="T111" s="1014">
        <f t="shared" si="9"/>
        <v>0</v>
      </c>
      <c r="U111" s="1014">
        <f t="shared" si="9"/>
        <v>2</v>
      </c>
      <c r="V111" s="1014">
        <f t="shared" si="9"/>
        <v>0</v>
      </c>
      <c r="W111" s="1014">
        <f t="shared" si="9"/>
        <v>0.7</v>
      </c>
      <c r="X111" s="1014">
        <f t="shared" si="9"/>
        <v>0</v>
      </c>
      <c r="Y111" s="1014">
        <f t="shared" si="9"/>
        <v>0</v>
      </c>
    </row>
    <row r="112" spans="1:25" ht="45.75">
      <c r="A112" s="1041" t="s">
        <v>1155</v>
      </c>
      <c r="B112" s="1028">
        <v>1</v>
      </c>
      <c r="C112" s="1028">
        <v>28</v>
      </c>
      <c r="D112" s="1073">
        <v>38.1</v>
      </c>
      <c r="E112" s="1028">
        <v>1.2</v>
      </c>
      <c r="F112" s="1005" t="s">
        <v>1093</v>
      </c>
      <c r="G112" s="1006" t="s">
        <v>1217</v>
      </c>
      <c r="H112" s="1003" t="s">
        <v>1212</v>
      </c>
      <c r="I112" s="1003" t="s">
        <v>1156</v>
      </c>
      <c r="J112" s="1003" t="s">
        <v>1213</v>
      </c>
      <c r="K112" s="1003" t="s">
        <v>950</v>
      </c>
      <c r="L112" s="1026" t="s">
        <v>997</v>
      </c>
      <c r="M112" s="1028">
        <v>6</v>
      </c>
      <c r="N112" s="1028"/>
      <c r="O112" s="1028"/>
      <c r="P112" s="1028"/>
      <c r="Q112" s="1028"/>
      <c r="R112" s="1028">
        <v>6</v>
      </c>
      <c r="S112" s="1028"/>
      <c r="T112" s="1028"/>
      <c r="U112" s="1028"/>
      <c r="V112" s="1028"/>
      <c r="W112" s="1028"/>
      <c r="X112" s="1046"/>
      <c r="Y112" s="1046"/>
    </row>
    <row r="113" spans="1:25" ht="45.75">
      <c r="A113" s="1599" t="s">
        <v>1153</v>
      </c>
      <c r="B113" s="1028">
        <v>2</v>
      </c>
      <c r="C113" s="1028">
        <v>3</v>
      </c>
      <c r="D113" s="1073">
        <v>36.3</v>
      </c>
      <c r="E113" s="1028">
        <v>1</v>
      </c>
      <c r="F113" s="1005" t="s">
        <v>1093</v>
      </c>
      <c r="G113" s="1006" t="s">
        <v>1217</v>
      </c>
      <c r="H113" s="1003" t="s">
        <v>1212</v>
      </c>
      <c r="I113" s="1003" t="s">
        <v>1158</v>
      </c>
      <c r="J113" s="1003" t="s">
        <v>1213</v>
      </c>
      <c r="K113" s="1003" t="s">
        <v>950</v>
      </c>
      <c r="L113" s="1026" t="s">
        <v>997</v>
      </c>
      <c r="M113" s="1028">
        <v>5</v>
      </c>
      <c r="N113" s="1028"/>
      <c r="O113" s="1028"/>
      <c r="P113" s="1028"/>
      <c r="Q113" s="1028"/>
      <c r="R113" s="1028">
        <v>5</v>
      </c>
      <c r="S113" s="1028"/>
      <c r="T113" s="1028"/>
      <c r="U113" s="1028"/>
      <c r="V113" s="1028"/>
      <c r="W113" s="1028"/>
      <c r="X113" s="1046"/>
      <c r="Y113" s="1046"/>
    </row>
    <row r="114" spans="1:25" ht="45.75">
      <c r="A114" s="1598" t="s">
        <v>1154</v>
      </c>
      <c r="B114" s="1028">
        <v>3</v>
      </c>
      <c r="C114" s="1028">
        <v>34</v>
      </c>
      <c r="D114" s="1073">
        <v>7.1</v>
      </c>
      <c r="E114" s="1028">
        <v>1</v>
      </c>
      <c r="F114" s="1005" t="s">
        <v>1093</v>
      </c>
      <c r="G114" s="1006" t="s">
        <v>1217</v>
      </c>
      <c r="H114" s="1003" t="s">
        <v>1212</v>
      </c>
      <c r="I114" s="1003" t="s">
        <v>1157</v>
      </c>
      <c r="J114" s="1003" t="s">
        <v>1213</v>
      </c>
      <c r="K114" s="1003" t="s">
        <v>950</v>
      </c>
      <c r="L114" s="1026" t="s">
        <v>997</v>
      </c>
      <c r="M114" s="1028">
        <v>5</v>
      </c>
      <c r="N114" s="1028"/>
      <c r="O114" s="1028"/>
      <c r="P114" s="1028"/>
      <c r="Q114" s="1028"/>
      <c r="R114" s="1028">
        <v>5</v>
      </c>
      <c r="S114" s="1028"/>
      <c r="T114" s="1028"/>
      <c r="U114" s="1028"/>
      <c r="V114" s="1028"/>
      <c r="W114" s="1028"/>
      <c r="X114" s="1046"/>
      <c r="Y114" s="1046"/>
    </row>
    <row r="115" spans="1:25" ht="15">
      <c r="A115" s="1014" t="s">
        <v>1553</v>
      </c>
      <c r="B115" s="1015"/>
      <c r="C115" s="1015"/>
      <c r="D115" s="1069"/>
      <c r="E115" s="1070">
        <f>E112+E113+E114</f>
        <v>3.2</v>
      </c>
      <c r="F115" s="1063"/>
      <c r="G115" s="1015"/>
      <c r="H115" s="1015"/>
      <c r="I115" s="1015"/>
      <c r="J115" s="1015"/>
      <c r="K115" s="1015"/>
      <c r="L115" s="1026"/>
      <c r="M115" s="1014">
        <f>M112+M113+M114</f>
        <v>16</v>
      </c>
      <c r="N115" s="1014">
        <f aca="true" t="shared" si="10" ref="N115:Y115">SUM(N112:N112)</f>
        <v>0</v>
      </c>
      <c r="O115" s="1014">
        <f t="shared" si="10"/>
        <v>0</v>
      </c>
      <c r="P115" s="1014">
        <f t="shared" si="10"/>
        <v>0</v>
      </c>
      <c r="Q115" s="1014">
        <f t="shared" si="10"/>
        <v>0</v>
      </c>
      <c r="R115" s="1014">
        <f>R112+R113+R114</f>
        <v>16</v>
      </c>
      <c r="S115" s="1014">
        <f t="shared" si="10"/>
        <v>0</v>
      </c>
      <c r="T115" s="1014">
        <f t="shared" si="10"/>
        <v>0</v>
      </c>
      <c r="U115" s="1014">
        <f t="shared" si="10"/>
        <v>0</v>
      </c>
      <c r="V115" s="1014">
        <f t="shared" si="10"/>
        <v>0</v>
      </c>
      <c r="W115" s="1014">
        <f t="shared" si="10"/>
        <v>0</v>
      </c>
      <c r="X115" s="1014">
        <f t="shared" si="10"/>
        <v>0</v>
      </c>
      <c r="Y115" s="1014">
        <f t="shared" si="10"/>
        <v>0</v>
      </c>
    </row>
    <row r="116" spans="1:25" ht="45.75">
      <c r="A116" s="1041" t="s">
        <v>1456</v>
      </c>
      <c r="B116" s="1028">
        <v>2</v>
      </c>
      <c r="C116" s="1028">
        <v>28</v>
      </c>
      <c r="D116" s="1073">
        <v>6.1</v>
      </c>
      <c r="E116" s="1028">
        <v>0.6</v>
      </c>
      <c r="F116" s="1013" t="s">
        <v>1567</v>
      </c>
      <c r="G116" s="1006" t="s">
        <v>1217</v>
      </c>
      <c r="H116" s="1003" t="s">
        <v>1212</v>
      </c>
      <c r="I116" s="1003" t="s">
        <v>934</v>
      </c>
      <c r="J116" s="1003" t="s">
        <v>1213</v>
      </c>
      <c r="K116" s="1003" t="s">
        <v>988</v>
      </c>
      <c r="L116" s="1026" t="s">
        <v>1457</v>
      </c>
      <c r="M116" s="1028">
        <v>0.6</v>
      </c>
      <c r="N116" s="1028"/>
      <c r="O116" s="1028"/>
      <c r="P116" s="1028"/>
      <c r="Q116" s="1028"/>
      <c r="R116" s="1028"/>
      <c r="S116" s="1028"/>
      <c r="T116" s="1028"/>
      <c r="U116" s="1028">
        <v>0.6</v>
      </c>
      <c r="V116" s="1028"/>
      <c r="W116" s="1028"/>
      <c r="X116" s="1046"/>
      <c r="Y116" s="1046"/>
    </row>
    <row r="117" spans="1:25" ht="15">
      <c r="A117" s="1014" t="s">
        <v>1553</v>
      </c>
      <c r="B117" s="1015"/>
      <c r="C117" s="1015"/>
      <c r="D117" s="1069"/>
      <c r="E117" s="1070">
        <f>SUM(E116:E116)</f>
        <v>0.6</v>
      </c>
      <c r="F117" s="1063"/>
      <c r="G117" s="1015"/>
      <c r="H117" s="1015"/>
      <c r="I117" s="1015"/>
      <c r="J117" s="1015"/>
      <c r="K117" s="1015"/>
      <c r="L117" s="1026"/>
      <c r="M117" s="1014">
        <f>SUM(M116:M116)</f>
        <v>0.6</v>
      </c>
      <c r="N117" s="1014">
        <f aca="true" t="shared" si="11" ref="N117:Y117">SUM(N116:N116)</f>
        <v>0</v>
      </c>
      <c r="O117" s="1014">
        <f t="shared" si="11"/>
        <v>0</v>
      </c>
      <c r="P117" s="1014">
        <f t="shared" si="11"/>
        <v>0</v>
      </c>
      <c r="Q117" s="1014">
        <f t="shared" si="11"/>
        <v>0</v>
      </c>
      <c r="R117" s="1014">
        <f t="shared" si="11"/>
        <v>0</v>
      </c>
      <c r="S117" s="1014">
        <f t="shared" si="11"/>
        <v>0</v>
      </c>
      <c r="T117" s="1014">
        <f t="shared" si="11"/>
        <v>0</v>
      </c>
      <c r="U117" s="1014">
        <f t="shared" si="11"/>
        <v>0.6</v>
      </c>
      <c r="V117" s="1014">
        <f t="shared" si="11"/>
        <v>0</v>
      </c>
      <c r="W117" s="1014">
        <f t="shared" si="11"/>
        <v>0</v>
      </c>
      <c r="X117" s="1014">
        <f t="shared" si="11"/>
        <v>0</v>
      </c>
      <c r="Y117" s="1014">
        <f t="shared" si="11"/>
        <v>0</v>
      </c>
    </row>
    <row r="118" spans="1:25" ht="15">
      <c r="A118" s="1014"/>
      <c r="B118" s="1015"/>
      <c r="C118" s="1015"/>
      <c r="D118" s="1069"/>
      <c r="E118" s="1070"/>
      <c r="F118" s="1063"/>
      <c r="G118" s="1015"/>
      <c r="H118" s="1015"/>
      <c r="I118" s="1015"/>
      <c r="J118" s="1015"/>
      <c r="K118" s="1015"/>
      <c r="L118" s="1026"/>
      <c r="M118" s="1014"/>
      <c r="N118" s="1014"/>
      <c r="O118" s="1014"/>
      <c r="P118" s="1014"/>
      <c r="Q118" s="1014"/>
      <c r="R118" s="1014"/>
      <c r="S118" s="1014"/>
      <c r="T118" s="1014"/>
      <c r="U118" s="1014"/>
      <c r="V118" s="1014"/>
      <c r="W118" s="1014"/>
      <c r="X118" s="1014"/>
      <c r="Y118" s="1014"/>
    </row>
    <row r="119" spans="1:25" ht="15">
      <c r="A119" s="1014"/>
      <c r="B119" s="1015"/>
      <c r="C119" s="1015"/>
      <c r="D119" s="1069"/>
      <c r="E119" s="1070"/>
      <c r="F119" s="1063"/>
      <c r="G119" s="1015"/>
      <c r="H119" s="1015"/>
      <c r="I119" s="1015"/>
      <c r="J119" s="1015"/>
      <c r="K119" s="1015"/>
      <c r="L119" s="1026"/>
      <c r="M119" s="1014"/>
      <c r="N119" s="1014"/>
      <c r="O119" s="1014"/>
      <c r="P119" s="1014"/>
      <c r="Q119" s="1014"/>
      <c r="R119" s="1014"/>
      <c r="S119" s="1014"/>
      <c r="T119" s="1014"/>
      <c r="U119" s="1014"/>
      <c r="V119" s="1014"/>
      <c r="W119" s="1014"/>
      <c r="X119" s="1014"/>
      <c r="Y119" s="1014"/>
    </row>
    <row r="120" spans="1:25" ht="15">
      <c r="A120" s="1015" t="s">
        <v>989</v>
      </c>
      <c r="B120" s="1014"/>
      <c r="C120" s="1014"/>
      <c r="D120" s="1027"/>
      <c r="E120" s="1041">
        <f>E115+E117</f>
        <v>3.8000000000000003</v>
      </c>
      <c r="F120" s="1014"/>
      <c r="G120" s="1014"/>
      <c r="H120" s="1014"/>
      <c r="I120" s="1014"/>
      <c r="J120" s="1014"/>
      <c r="K120" s="1014"/>
      <c r="L120" s="1014"/>
      <c r="M120" s="1014">
        <f aca="true" t="shared" si="12" ref="M120:Y120">M115+M117</f>
        <v>16.6</v>
      </c>
      <c r="N120" s="1014">
        <f t="shared" si="12"/>
        <v>0</v>
      </c>
      <c r="O120" s="1014">
        <f t="shared" si="12"/>
        <v>0</v>
      </c>
      <c r="P120" s="1014">
        <f t="shared" si="12"/>
        <v>0</v>
      </c>
      <c r="Q120" s="1014">
        <f t="shared" si="12"/>
        <v>0</v>
      </c>
      <c r="R120" s="1014">
        <f t="shared" si="12"/>
        <v>16</v>
      </c>
      <c r="S120" s="1014">
        <f t="shared" si="12"/>
        <v>0</v>
      </c>
      <c r="T120" s="1014">
        <f t="shared" si="12"/>
        <v>0</v>
      </c>
      <c r="U120" s="1014">
        <f t="shared" si="12"/>
        <v>0.6</v>
      </c>
      <c r="V120" s="1014">
        <f t="shared" si="12"/>
        <v>0</v>
      </c>
      <c r="W120" s="1014">
        <f t="shared" si="12"/>
        <v>0</v>
      </c>
      <c r="X120" s="1014">
        <f t="shared" si="12"/>
        <v>0</v>
      </c>
      <c r="Y120" s="1014">
        <f t="shared" si="12"/>
        <v>0</v>
      </c>
    </row>
    <row r="121" spans="1:25" ht="45.75">
      <c r="A121" s="1074" t="s">
        <v>998</v>
      </c>
      <c r="B121" s="432">
        <v>1</v>
      </c>
      <c r="C121" s="432">
        <v>21</v>
      </c>
      <c r="D121" s="1075">
        <v>1.8</v>
      </c>
      <c r="E121" s="1073">
        <v>1.1</v>
      </c>
      <c r="F121" s="1019" t="s">
        <v>1113</v>
      </c>
      <c r="G121" s="1006" t="s">
        <v>1211</v>
      </c>
      <c r="H121" s="1003" t="s">
        <v>1212</v>
      </c>
      <c r="I121" s="1003" t="s">
        <v>984</v>
      </c>
      <c r="J121" s="1003" t="s">
        <v>1213</v>
      </c>
      <c r="K121" s="1003" t="s">
        <v>1458</v>
      </c>
      <c r="L121" s="1026" t="s">
        <v>1459</v>
      </c>
      <c r="M121" s="1008">
        <v>3.63</v>
      </c>
      <c r="N121" s="1008"/>
      <c r="O121" s="1008"/>
      <c r="P121" s="1008"/>
      <c r="Q121" s="1008">
        <v>3.63</v>
      </c>
      <c r="R121" s="1008"/>
      <c r="S121" s="1008"/>
      <c r="T121" s="1008"/>
      <c r="U121" s="1008"/>
      <c r="V121" s="1008"/>
      <c r="W121" s="1008"/>
      <c r="X121" s="1008"/>
      <c r="Y121" s="156"/>
    </row>
    <row r="122" spans="1:25" ht="45.75">
      <c r="A122" s="1003" t="s">
        <v>999</v>
      </c>
      <c r="B122" s="432">
        <v>2</v>
      </c>
      <c r="C122" s="432">
        <v>33</v>
      </c>
      <c r="D122" s="432">
        <v>3</v>
      </c>
      <c r="E122" s="1075">
        <v>2.5</v>
      </c>
      <c r="F122" s="1019" t="s">
        <v>1611</v>
      </c>
      <c r="G122" s="1006" t="s">
        <v>1211</v>
      </c>
      <c r="H122" s="1003" t="s">
        <v>1212</v>
      </c>
      <c r="I122" s="1003" t="s">
        <v>984</v>
      </c>
      <c r="J122" s="1003" t="s">
        <v>1213</v>
      </c>
      <c r="K122" s="1003" t="s">
        <v>1247</v>
      </c>
      <c r="L122" s="1026" t="s">
        <v>1460</v>
      </c>
      <c r="M122" s="1008">
        <v>12.5</v>
      </c>
      <c r="N122" s="1008">
        <v>10</v>
      </c>
      <c r="O122" s="1008"/>
      <c r="P122" s="1008"/>
      <c r="Q122" s="1008"/>
      <c r="R122" s="1008">
        <v>2.5</v>
      </c>
      <c r="S122" s="1008"/>
      <c r="T122" s="1008"/>
      <c r="U122" s="1008"/>
      <c r="V122" s="1008"/>
      <c r="W122" s="1008"/>
      <c r="X122" s="1048"/>
      <c r="Y122" s="156"/>
    </row>
    <row r="123" spans="1:25" ht="45.75">
      <c r="A123" s="1003" t="s">
        <v>999</v>
      </c>
      <c r="B123" s="432">
        <v>3</v>
      </c>
      <c r="C123" s="432">
        <v>12</v>
      </c>
      <c r="D123" s="432">
        <v>11</v>
      </c>
      <c r="E123" s="1075">
        <v>2.4</v>
      </c>
      <c r="F123" s="1019" t="s">
        <v>1611</v>
      </c>
      <c r="G123" s="1003" t="s">
        <v>1002</v>
      </c>
      <c r="H123" s="1003" t="s">
        <v>1212</v>
      </c>
      <c r="I123" s="1003" t="s">
        <v>984</v>
      </c>
      <c r="J123" s="1003" t="s">
        <v>1213</v>
      </c>
      <c r="K123" s="1003" t="s">
        <v>1247</v>
      </c>
      <c r="L123" s="1026" t="s">
        <v>1460</v>
      </c>
      <c r="M123" s="1008">
        <v>12</v>
      </c>
      <c r="N123" s="1008">
        <v>9.6</v>
      </c>
      <c r="O123" s="1008"/>
      <c r="P123" s="1008"/>
      <c r="Q123" s="1008"/>
      <c r="R123" s="1008">
        <v>2.4</v>
      </c>
      <c r="S123" s="1008"/>
      <c r="T123" s="1008"/>
      <c r="U123" s="1008"/>
      <c r="V123" s="1008"/>
      <c r="W123" s="1008"/>
      <c r="X123" s="1048"/>
      <c r="Y123" s="156"/>
    </row>
    <row r="124" spans="1:25" ht="45.75">
      <c r="A124" s="1003" t="s">
        <v>999</v>
      </c>
      <c r="B124" s="432">
        <v>4</v>
      </c>
      <c r="C124" s="432">
        <v>15</v>
      </c>
      <c r="D124" s="432">
        <v>34</v>
      </c>
      <c r="E124" s="1075">
        <v>0.6</v>
      </c>
      <c r="F124" s="1019" t="s">
        <v>1611</v>
      </c>
      <c r="G124" s="1003" t="s">
        <v>1461</v>
      </c>
      <c r="H124" s="1003" t="s">
        <v>1212</v>
      </c>
      <c r="I124" s="1003" t="s">
        <v>984</v>
      </c>
      <c r="J124" s="1003" t="s">
        <v>1213</v>
      </c>
      <c r="K124" s="1003" t="s">
        <v>1247</v>
      </c>
      <c r="L124" s="1026" t="s">
        <v>1460</v>
      </c>
      <c r="M124" s="1008">
        <v>3</v>
      </c>
      <c r="N124" s="1008">
        <v>2.4</v>
      </c>
      <c r="O124" s="1008"/>
      <c r="P124" s="1008"/>
      <c r="Q124" s="1008"/>
      <c r="R124" s="1008">
        <v>0.6</v>
      </c>
      <c r="S124" s="1008"/>
      <c r="T124" s="1008"/>
      <c r="U124" s="1008"/>
      <c r="V124" s="1008"/>
      <c r="W124" s="1008"/>
      <c r="X124" s="1048"/>
      <c r="Y124" s="156"/>
    </row>
    <row r="125" spans="1:25" ht="45.75">
      <c r="A125" s="1003" t="s">
        <v>999</v>
      </c>
      <c r="B125" s="432">
        <v>5</v>
      </c>
      <c r="C125" s="432">
        <v>16</v>
      </c>
      <c r="D125" s="432">
        <v>37.1</v>
      </c>
      <c r="E125" s="1075">
        <v>1.2</v>
      </c>
      <c r="F125" s="1019" t="s">
        <v>1611</v>
      </c>
      <c r="G125" s="1003" t="s">
        <v>1461</v>
      </c>
      <c r="H125" s="1003" t="s">
        <v>1212</v>
      </c>
      <c r="I125" s="1003" t="s">
        <v>984</v>
      </c>
      <c r="J125" s="1003" t="s">
        <v>1213</v>
      </c>
      <c r="K125" s="1003" t="s">
        <v>1247</v>
      </c>
      <c r="L125" s="1026" t="s">
        <v>1460</v>
      </c>
      <c r="M125" s="1008">
        <v>6</v>
      </c>
      <c r="N125" s="1008">
        <v>4.8</v>
      </c>
      <c r="O125" s="1008"/>
      <c r="P125" s="1008"/>
      <c r="Q125" s="1008"/>
      <c r="R125" s="1008">
        <v>1.2</v>
      </c>
      <c r="S125" s="1008"/>
      <c r="T125" s="1008"/>
      <c r="U125" s="1008"/>
      <c r="V125" s="1008"/>
      <c r="W125" s="1008"/>
      <c r="X125" s="1048"/>
      <c r="Y125" s="156"/>
    </row>
    <row r="126" spans="1:25" ht="45.75">
      <c r="A126" s="1603" t="s">
        <v>999</v>
      </c>
      <c r="B126" s="432">
        <v>6</v>
      </c>
      <c r="C126" s="432">
        <v>9</v>
      </c>
      <c r="D126" s="432">
        <v>18.1</v>
      </c>
      <c r="E126" s="1075">
        <v>2.8</v>
      </c>
      <c r="F126" s="1019" t="s">
        <v>1611</v>
      </c>
      <c r="G126" s="1003" t="s">
        <v>1002</v>
      </c>
      <c r="H126" s="1003" t="s">
        <v>1212</v>
      </c>
      <c r="I126" s="1003" t="s">
        <v>984</v>
      </c>
      <c r="J126" s="1003" t="s">
        <v>1213</v>
      </c>
      <c r="K126" s="1003" t="s">
        <v>1247</v>
      </c>
      <c r="L126" s="1026" t="s">
        <v>1460</v>
      </c>
      <c r="M126" s="1008">
        <v>14</v>
      </c>
      <c r="N126" s="1008">
        <v>11.2</v>
      </c>
      <c r="O126" s="1008"/>
      <c r="P126" s="1008"/>
      <c r="Q126" s="1008"/>
      <c r="R126" s="1008">
        <v>2.8</v>
      </c>
      <c r="S126" s="1008"/>
      <c r="T126" s="1008"/>
      <c r="U126" s="1008"/>
      <c r="V126" s="1008"/>
      <c r="W126" s="1008"/>
      <c r="X126" s="1048"/>
      <c r="Y126" s="156"/>
    </row>
    <row r="127" spans="1:25" ht="45.75">
      <c r="A127" s="1603" t="s">
        <v>999</v>
      </c>
      <c r="B127" s="432">
        <v>7</v>
      </c>
      <c r="C127" s="432">
        <v>8</v>
      </c>
      <c r="D127" s="432">
        <v>15</v>
      </c>
      <c r="E127" s="1075">
        <v>1</v>
      </c>
      <c r="F127" s="1005" t="s">
        <v>1093</v>
      </c>
      <c r="G127" s="1006" t="s">
        <v>1211</v>
      </c>
      <c r="H127" s="1003" t="s">
        <v>1161</v>
      </c>
      <c r="I127" s="1003" t="s">
        <v>1157</v>
      </c>
      <c r="J127" s="1003" t="s">
        <v>1213</v>
      </c>
      <c r="K127" s="1003" t="s">
        <v>1247</v>
      </c>
      <c r="L127" s="1026" t="s">
        <v>1174</v>
      </c>
      <c r="M127" s="1605">
        <v>5</v>
      </c>
      <c r="N127" s="1605">
        <v>1.6</v>
      </c>
      <c r="O127" s="1605"/>
      <c r="P127" s="1605"/>
      <c r="Q127" s="1605"/>
      <c r="R127" s="1605">
        <v>3.4</v>
      </c>
      <c r="S127" s="1008"/>
      <c r="T127" s="1008"/>
      <c r="U127" s="1008"/>
      <c r="V127" s="1008"/>
      <c r="W127" s="1008"/>
      <c r="X127" s="1048"/>
      <c r="Y127" s="156"/>
    </row>
    <row r="128" spans="1:25" ht="45.75">
      <c r="A128" s="1603" t="s">
        <v>999</v>
      </c>
      <c r="B128" s="432">
        <v>8</v>
      </c>
      <c r="C128" s="432">
        <v>8</v>
      </c>
      <c r="D128" s="1604" t="s">
        <v>1172</v>
      </c>
      <c r="E128" s="1075">
        <v>1</v>
      </c>
      <c r="F128" s="1005" t="s">
        <v>1093</v>
      </c>
      <c r="G128" s="1006" t="s">
        <v>1211</v>
      </c>
      <c r="H128" s="1003" t="s">
        <v>1161</v>
      </c>
      <c r="I128" s="1003" t="s">
        <v>1157</v>
      </c>
      <c r="J128" s="1003" t="s">
        <v>1213</v>
      </c>
      <c r="K128" s="1003" t="s">
        <v>1247</v>
      </c>
      <c r="L128" s="1026" t="s">
        <v>1174</v>
      </c>
      <c r="M128" s="1605">
        <v>5</v>
      </c>
      <c r="N128" s="1605">
        <v>1.6</v>
      </c>
      <c r="O128" s="1605"/>
      <c r="P128" s="1605"/>
      <c r="Q128" s="1605"/>
      <c r="R128" s="1605">
        <v>3.4</v>
      </c>
      <c r="S128" s="1008"/>
      <c r="T128" s="1008"/>
      <c r="U128" s="1008"/>
      <c r="V128" s="1008"/>
      <c r="W128" s="1008"/>
      <c r="X128" s="1048"/>
      <c r="Y128" s="156"/>
    </row>
    <row r="129" spans="1:25" ht="45.75">
      <c r="A129" s="1603" t="s">
        <v>999</v>
      </c>
      <c r="B129" s="432">
        <v>9</v>
      </c>
      <c r="C129" s="432">
        <v>16</v>
      </c>
      <c r="D129" s="1604" t="s">
        <v>1173</v>
      </c>
      <c r="E129" s="1075">
        <v>1</v>
      </c>
      <c r="F129" s="1019" t="s">
        <v>1611</v>
      </c>
      <c r="G129" s="1003" t="s">
        <v>1624</v>
      </c>
      <c r="H129" s="1003" t="s">
        <v>1161</v>
      </c>
      <c r="I129" s="1003" t="s">
        <v>1157</v>
      </c>
      <c r="J129" s="1003" t="s">
        <v>1213</v>
      </c>
      <c r="K129" s="1003" t="s">
        <v>1247</v>
      </c>
      <c r="L129" s="1026" t="s">
        <v>1460</v>
      </c>
      <c r="M129" s="1605">
        <v>5</v>
      </c>
      <c r="N129" s="1605">
        <v>4</v>
      </c>
      <c r="O129" s="1605"/>
      <c r="P129" s="1605"/>
      <c r="Q129" s="1605"/>
      <c r="R129" s="1605">
        <v>1</v>
      </c>
      <c r="S129" s="1008"/>
      <c r="T129" s="1008"/>
      <c r="U129" s="1008"/>
      <c r="V129" s="1008"/>
      <c r="W129" s="1008"/>
      <c r="X129" s="1048"/>
      <c r="Y129" s="156"/>
    </row>
    <row r="130" spans="1:25" ht="15">
      <c r="A130" s="1014" t="s">
        <v>1001</v>
      </c>
      <c r="B130" s="1014"/>
      <c r="C130" s="1014"/>
      <c r="D130" s="1027"/>
      <c r="E130" s="1070">
        <f>E121+E122+E123+E124+E125+E126+E127+E128+E129</f>
        <v>13.6</v>
      </c>
      <c r="F130" s="1014"/>
      <c r="G130" s="1014"/>
      <c r="H130" s="1003"/>
      <c r="I130" s="1014"/>
      <c r="J130" s="1014"/>
      <c r="K130" s="1014"/>
      <c r="L130" s="1014"/>
      <c r="M130" s="1070">
        <f>SUM(M121:M127)</f>
        <v>56.129999999999995</v>
      </c>
      <c r="N130" s="1070">
        <f>SUM(N121:N129)</f>
        <v>45.2</v>
      </c>
      <c r="O130" s="1070">
        <f aca="true" t="shared" si="13" ref="O130:Y130">SUM(O121:O126)</f>
        <v>0</v>
      </c>
      <c r="P130" s="1070">
        <f t="shared" si="13"/>
        <v>0</v>
      </c>
      <c r="Q130" s="1070">
        <f t="shared" si="13"/>
        <v>3.63</v>
      </c>
      <c r="R130" s="1070">
        <f>SUM(R121:R129)</f>
        <v>17.3</v>
      </c>
      <c r="S130" s="1070">
        <f t="shared" si="13"/>
        <v>0</v>
      </c>
      <c r="T130" s="1070">
        <f t="shared" si="13"/>
        <v>0</v>
      </c>
      <c r="U130" s="1070">
        <f t="shared" si="13"/>
        <v>0</v>
      </c>
      <c r="V130" s="1070">
        <f t="shared" si="13"/>
        <v>0</v>
      </c>
      <c r="W130" s="1070">
        <f t="shared" si="13"/>
        <v>0</v>
      </c>
      <c r="X130" s="1070">
        <f t="shared" si="13"/>
        <v>0</v>
      </c>
      <c r="Y130" s="1070">
        <f t="shared" si="13"/>
        <v>0</v>
      </c>
    </row>
    <row r="131" spans="1:25" ht="45.75">
      <c r="A131" s="1074" t="s">
        <v>1462</v>
      </c>
      <c r="B131" s="1028">
        <v>1</v>
      </c>
      <c r="C131" s="1028">
        <v>16</v>
      </c>
      <c r="D131" s="1076" t="s">
        <v>1463</v>
      </c>
      <c r="E131" s="1028">
        <v>1.5</v>
      </c>
      <c r="F131" s="1019" t="s">
        <v>1611</v>
      </c>
      <c r="G131" s="1003" t="s">
        <v>1461</v>
      </c>
      <c r="H131" s="1003" t="s">
        <v>1212</v>
      </c>
      <c r="I131" s="1026"/>
      <c r="J131" s="1003" t="s">
        <v>1213</v>
      </c>
      <c r="K131" s="1026"/>
      <c r="L131" s="1026" t="s">
        <v>1464</v>
      </c>
      <c r="M131" s="1028">
        <v>0.6</v>
      </c>
      <c r="N131" s="1028">
        <v>0.6</v>
      </c>
      <c r="O131" s="1028"/>
      <c r="P131" s="1028"/>
      <c r="Q131" s="1028"/>
      <c r="R131" s="1028"/>
      <c r="S131" s="1028"/>
      <c r="T131" s="1014"/>
      <c r="U131" s="1014"/>
      <c r="V131" s="1014"/>
      <c r="W131" s="1014"/>
      <c r="X131" s="1071"/>
      <c r="Y131" s="1046"/>
    </row>
    <row r="132" spans="1:25" ht="15">
      <c r="A132" s="1014" t="s">
        <v>1003</v>
      </c>
      <c r="B132" s="1014"/>
      <c r="C132" s="1014"/>
      <c r="D132" s="1027"/>
      <c r="E132" s="1014">
        <f>SUM(E131:E131)</f>
        <v>1.5</v>
      </c>
      <c r="F132" s="1014"/>
      <c r="G132" s="1014"/>
      <c r="H132" s="1014"/>
      <c r="I132" s="1014"/>
      <c r="J132" s="1014"/>
      <c r="K132" s="1014"/>
      <c r="L132" s="1014"/>
      <c r="M132" s="1014">
        <f>SUM(M131:M131)</f>
        <v>0.6</v>
      </c>
      <c r="N132" s="1014">
        <f>SUM(N131:N131)</f>
        <v>0.6</v>
      </c>
      <c r="O132" s="1015"/>
      <c r="P132" s="1015"/>
      <c r="Q132" s="1015"/>
      <c r="R132" s="1015"/>
      <c r="S132" s="1015"/>
      <c r="T132" s="1015"/>
      <c r="U132" s="1015"/>
      <c r="V132" s="1015"/>
      <c r="W132" s="1015"/>
      <c r="X132" s="1064"/>
      <c r="Y132" s="1071"/>
    </row>
    <row r="133" spans="1:25" ht="15">
      <c r="A133" s="1015" t="s">
        <v>989</v>
      </c>
      <c r="B133" s="1014"/>
      <c r="C133" s="1014"/>
      <c r="D133" s="1027"/>
      <c r="E133" s="1041">
        <f>E130+E131</f>
        <v>15.1</v>
      </c>
      <c r="F133" s="1014"/>
      <c r="G133" s="1014"/>
      <c r="H133" s="1014"/>
      <c r="I133" s="1014"/>
      <c r="J133" s="1014"/>
      <c r="K133" s="1014"/>
      <c r="L133" s="1014"/>
      <c r="M133" s="1014">
        <f aca="true" t="shared" si="14" ref="M133:Y133">M130+M131</f>
        <v>56.73</v>
      </c>
      <c r="N133" s="1014">
        <f t="shared" si="14"/>
        <v>45.800000000000004</v>
      </c>
      <c r="O133" s="1014">
        <f t="shared" si="14"/>
        <v>0</v>
      </c>
      <c r="P133" s="1014">
        <f t="shared" si="14"/>
        <v>0</v>
      </c>
      <c r="Q133" s="1014">
        <f t="shared" si="14"/>
        <v>3.63</v>
      </c>
      <c r="R133" s="1014">
        <f t="shared" si="14"/>
        <v>17.3</v>
      </c>
      <c r="S133" s="1014">
        <f t="shared" si="14"/>
        <v>0</v>
      </c>
      <c r="T133" s="1014">
        <f t="shared" si="14"/>
        <v>0</v>
      </c>
      <c r="U133" s="1014">
        <f t="shared" si="14"/>
        <v>0</v>
      </c>
      <c r="V133" s="1014">
        <f t="shared" si="14"/>
        <v>0</v>
      </c>
      <c r="W133" s="1014">
        <f t="shared" si="14"/>
        <v>0</v>
      </c>
      <c r="X133" s="1014">
        <f t="shared" si="14"/>
        <v>0</v>
      </c>
      <c r="Y133" s="1014">
        <f t="shared" si="14"/>
        <v>0</v>
      </c>
    </row>
    <row r="134" spans="1:25" ht="45.75">
      <c r="A134" s="1002" t="s">
        <v>1465</v>
      </c>
      <c r="B134" s="1026">
        <v>1</v>
      </c>
      <c r="C134" s="1026">
        <v>5</v>
      </c>
      <c r="D134" s="1052" t="s">
        <v>418</v>
      </c>
      <c r="E134" s="1028">
        <v>2.1</v>
      </c>
      <c r="F134" s="1026" t="s">
        <v>17</v>
      </c>
      <c r="G134" s="1006" t="s">
        <v>1211</v>
      </c>
      <c r="H134" s="1026" t="s">
        <v>1212</v>
      </c>
      <c r="I134" s="1026" t="s">
        <v>1466</v>
      </c>
      <c r="J134" s="1003" t="s">
        <v>1213</v>
      </c>
      <c r="K134" s="1026" t="s">
        <v>1467</v>
      </c>
      <c r="L134" s="1026" t="s">
        <v>1468</v>
      </c>
      <c r="M134" s="1028">
        <v>2</v>
      </c>
      <c r="N134" s="1028"/>
      <c r="O134" s="1028"/>
      <c r="P134" s="1028">
        <v>1.2</v>
      </c>
      <c r="Q134" s="1028"/>
      <c r="R134" s="1028">
        <v>0.8</v>
      </c>
      <c r="S134" s="1026"/>
      <c r="T134" s="1026"/>
      <c r="U134" s="1026"/>
      <c r="V134" s="1026"/>
      <c r="W134" s="1026"/>
      <c r="X134" s="1077"/>
      <c r="Y134" s="1046"/>
    </row>
    <row r="135" spans="1:25" ht="45.75">
      <c r="A135" s="1003" t="s">
        <v>1469</v>
      </c>
      <c r="B135" s="1026">
        <v>2</v>
      </c>
      <c r="C135" s="1026">
        <v>5</v>
      </c>
      <c r="D135" s="1052" t="s">
        <v>1470</v>
      </c>
      <c r="E135" s="1026">
        <v>1.1</v>
      </c>
      <c r="F135" s="1068" t="s">
        <v>17</v>
      </c>
      <c r="G135" s="1006" t="s">
        <v>1217</v>
      </c>
      <c r="H135" s="1003" t="s">
        <v>1212</v>
      </c>
      <c r="I135" s="1003" t="s">
        <v>1466</v>
      </c>
      <c r="J135" s="1003" t="s">
        <v>1213</v>
      </c>
      <c r="K135" s="1003" t="s">
        <v>1467</v>
      </c>
      <c r="L135" s="1026" t="s">
        <v>1471</v>
      </c>
      <c r="M135" s="1028">
        <v>1</v>
      </c>
      <c r="N135" s="1028"/>
      <c r="O135" s="1028"/>
      <c r="P135" s="1028">
        <v>0.6</v>
      </c>
      <c r="Q135" s="1028"/>
      <c r="R135" s="1028">
        <v>0.4</v>
      </c>
      <c r="S135" s="1028"/>
      <c r="T135" s="1028"/>
      <c r="U135" s="1028"/>
      <c r="V135" s="1028"/>
      <c r="W135" s="1028"/>
      <c r="X135" s="1046"/>
      <c r="Y135" s="156"/>
    </row>
    <row r="136" spans="1:25" ht="45.75">
      <c r="A136" s="1003" t="s">
        <v>1004</v>
      </c>
      <c r="B136" s="1026">
        <v>3</v>
      </c>
      <c r="C136" s="1026">
        <v>7</v>
      </c>
      <c r="D136" s="1052" t="s">
        <v>1730</v>
      </c>
      <c r="E136" s="1026">
        <v>2.2</v>
      </c>
      <c r="F136" s="1068" t="s">
        <v>17</v>
      </c>
      <c r="G136" s="1006" t="s">
        <v>1217</v>
      </c>
      <c r="H136" s="1003" t="s">
        <v>1212</v>
      </c>
      <c r="I136" s="1003" t="s">
        <v>1466</v>
      </c>
      <c r="J136" s="1003" t="s">
        <v>1213</v>
      </c>
      <c r="K136" s="1003" t="s">
        <v>1467</v>
      </c>
      <c r="L136" s="1026" t="s">
        <v>1472</v>
      </c>
      <c r="M136" s="1028">
        <v>2.2</v>
      </c>
      <c r="N136" s="1028"/>
      <c r="O136" s="1028"/>
      <c r="P136" s="1028">
        <v>2.2</v>
      </c>
      <c r="Q136" s="1028"/>
      <c r="R136" s="1028"/>
      <c r="S136" s="1028"/>
      <c r="T136" s="1028"/>
      <c r="U136" s="1028"/>
      <c r="V136" s="1028"/>
      <c r="W136" s="1028"/>
      <c r="X136" s="1046"/>
      <c r="Y136" s="156"/>
    </row>
    <row r="137" spans="1:25" ht="45.75">
      <c r="A137" s="1003" t="s">
        <v>1004</v>
      </c>
      <c r="B137" s="1026">
        <v>4</v>
      </c>
      <c r="C137" s="1026">
        <v>7</v>
      </c>
      <c r="D137" s="1052" t="s">
        <v>908</v>
      </c>
      <c r="E137" s="1026">
        <v>2.2</v>
      </c>
      <c r="F137" s="1068" t="s">
        <v>17</v>
      </c>
      <c r="G137" s="1006" t="s">
        <v>1217</v>
      </c>
      <c r="H137" s="1003" t="s">
        <v>1212</v>
      </c>
      <c r="I137" s="1003" t="s">
        <v>1466</v>
      </c>
      <c r="J137" s="1003" t="s">
        <v>1213</v>
      </c>
      <c r="K137" s="1003" t="s">
        <v>1467</v>
      </c>
      <c r="L137" s="1026" t="s">
        <v>1473</v>
      </c>
      <c r="M137" s="1028">
        <v>2.2</v>
      </c>
      <c r="N137" s="1028"/>
      <c r="O137" s="1028"/>
      <c r="P137" s="1028">
        <v>2.2</v>
      </c>
      <c r="Q137" s="1028"/>
      <c r="R137" s="1028"/>
      <c r="S137" s="1028"/>
      <c r="T137" s="1028"/>
      <c r="U137" s="1028"/>
      <c r="V137" s="1028"/>
      <c r="W137" s="1028"/>
      <c r="X137" s="1046"/>
      <c r="Y137" s="156"/>
    </row>
    <row r="138" spans="1:25" ht="45.75">
      <c r="A138" s="1003" t="s">
        <v>1004</v>
      </c>
      <c r="B138" s="1026">
        <v>5</v>
      </c>
      <c r="C138" s="1026">
        <v>9</v>
      </c>
      <c r="D138" s="1052" t="s">
        <v>992</v>
      </c>
      <c r="E138" s="1026">
        <v>1.4</v>
      </c>
      <c r="F138" s="1068" t="s">
        <v>17</v>
      </c>
      <c r="G138" s="1006" t="s">
        <v>1217</v>
      </c>
      <c r="H138" s="1003" t="s">
        <v>1212</v>
      </c>
      <c r="I138" s="1003" t="s">
        <v>1466</v>
      </c>
      <c r="J138" s="1003" t="s">
        <v>1213</v>
      </c>
      <c r="K138" s="1003" t="s">
        <v>1467</v>
      </c>
      <c r="L138" s="1026" t="s">
        <v>1474</v>
      </c>
      <c r="M138" s="1028">
        <v>1.4</v>
      </c>
      <c r="N138" s="1028"/>
      <c r="O138" s="1028"/>
      <c r="P138" s="1028">
        <v>0.9</v>
      </c>
      <c r="Q138" s="1028"/>
      <c r="R138" s="1028">
        <v>0.5</v>
      </c>
      <c r="S138" s="1014"/>
      <c r="T138" s="1014"/>
      <c r="U138" s="1014"/>
      <c r="V138" s="1014"/>
      <c r="W138" s="1014"/>
      <c r="X138" s="1071"/>
      <c r="Y138" s="156"/>
    </row>
    <row r="139" spans="1:25" ht="45.75">
      <c r="A139" s="1003" t="s">
        <v>1004</v>
      </c>
      <c r="B139" s="1026">
        <v>6</v>
      </c>
      <c r="C139" s="1026">
        <v>9</v>
      </c>
      <c r="D139" s="1052">
        <v>24</v>
      </c>
      <c r="E139" s="1026">
        <v>2</v>
      </c>
      <c r="F139" s="1068" t="s">
        <v>17</v>
      </c>
      <c r="G139" s="1006" t="s">
        <v>1217</v>
      </c>
      <c r="H139" s="1003" t="s">
        <v>1212</v>
      </c>
      <c r="I139" s="1003" t="s">
        <v>1466</v>
      </c>
      <c r="J139" s="1003" t="s">
        <v>1213</v>
      </c>
      <c r="K139" s="1003" t="s">
        <v>1467</v>
      </c>
      <c r="L139" s="1026" t="s">
        <v>1475</v>
      </c>
      <c r="M139" s="1028">
        <v>2</v>
      </c>
      <c r="N139" s="1028"/>
      <c r="O139" s="1028"/>
      <c r="P139" s="1028">
        <v>1.2</v>
      </c>
      <c r="Q139" s="1028"/>
      <c r="R139" s="1028">
        <v>0.8</v>
      </c>
      <c r="S139" s="1028"/>
      <c r="T139" s="1028"/>
      <c r="U139" s="1028"/>
      <c r="V139" s="1028"/>
      <c r="W139" s="1028"/>
      <c r="X139" s="1046"/>
      <c r="Y139" s="156"/>
    </row>
    <row r="140" spans="1:25" ht="45.75">
      <c r="A140" s="1003" t="s">
        <v>1005</v>
      </c>
      <c r="B140" s="1026">
        <v>7</v>
      </c>
      <c r="C140" s="1026">
        <v>13</v>
      </c>
      <c r="D140" s="1052" t="s">
        <v>1476</v>
      </c>
      <c r="E140" s="1026">
        <v>2.4</v>
      </c>
      <c r="F140" s="1068" t="s">
        <v>17</v>
      </c>
      <c r="G140" s="1006" t="s">
        <v>1211</v>
      </c>
      <c r="H140" s="1003" t="s">
        <v>1212</v>
      </c>
      <c r="I140" s="1003" t="s">
        <v>1466</v>
      </c>
      <c r="J140" s="1003" t="s">
        <v>1213</v>
      </c>
      <c r="K140" s="1003" t="s">
        <v>1467</v>
      </c>
      <c r="L140" s="1026" t="s">
        <v>1477</v>
      </c>
      <c r="M140" s="1028">
        <v>2.4</v>
      </c>
      <c r="N140" s="1028"/>
      <c r="O140" s="1028"/>
      <c r="P140" s="1028">
        <v>1.4</v>
      </c>
      <c r="Q140" s="1028"/>
      <c r="R140" s="1028">
        <v>1</v>
      </c>
      <c r="S140" s="1028"/>
      <c r="T140" s="1028"/>
      <c r="U140" s="1028"/>
      <c r="V140" s="1028"/>
      <c r="W140" s="1028"/>
      <c r="X140" s="1046"/>
      <c r="Y140" s="156"/>
    </row>
    <row r="141" spans="1:25" ht="45.75">
      <c r="A141" s="1003" t="s">
        <v>1006</v>
      </c>
      <c r="B141" s="1026">
        <v>8</v>
      </c>
      <c r="C141" s="1026">
        <v>16</v>
      </c>
      <c r="D141" s="1042">
        <v>5</v>
      </c>
      <c r="E141" s="1026">
        <v>0.4</v>
      </c>
      <c r="F141" s="1068" t="s">
        <v>17</v>
      </c>
      <c r="G141" s="1006" t="s">
        <v>1211</v>
      </c>
      <c r="H141" s="1003" t="s">
        <v>1212</v>
      </c>
      <c r="I141" s="1003" t="s">
        <v>1466</v>
      </c>
      <c r="J141" s="1003" t="s">
        <v>1213</v>
      </c>
      <c r="K141" s="1003" t="s">
        <v>1467</v>
      </c>
      <c r="L141" s="1026" t="s">
        <v>1478</v>
      </c>
      <c r="M141" s="1028">
        <v>0.4</v>
      </c>
      <c r="N141" s="1028"/>
      <c r="O141" s="1028"/>
      <c r="P141" s="1028">
        <v>0.2</v>
      </c>
      <c r="Q141" s="1028"/>
      <c r="R141" s="1028">
        <v>0.2</v>
      </c>
      <c r="S141" s="1028"/>
      <c r="T141" s="1028"/>
      <c r="U141" s="1028"/>
      <c r="V141" s="1028"/>
      <c r="W141" s="1028"/>
      <c r="X141" s="1046"/>
      <c r="Y141" s="156"/>
    </row>
    <row r="142" spans="1:25" ht="45.75">
      <c r="A142" s="1003" t="s">
        <v>1006</v>
      </c>
      <c r="B142" s="1026">
        <v>9</v>
      </c>
      <c r="C142" s="1026">
        <v>16</v>
      </c>
      <c r="D142" s="1052" t="s">
        <v>1479</v>
      </c>
      <c r="E142" s="1026">
        <v>1.2</v>
      </c>
      <c r="F142" s="1068" t="s">
        <v>17</v>
      </c>
      <c r="G142" s="1006" t="s">
        <v>1211</v>
      </c>
      <c r="H142" s="1003" t="s">
        <v>1212</v>
      </c>
      <c r="I142" s="1003" t="s">
        <v>1466</v>
      </c>
      <c r="J142" s="1003" t="s">
        <v>1213</v>
      </c>
      <c r="K142" s="1003" t="s">
        <v>1467</v>
      </c>
      <c r="L142" s="1026" t="s">
        <v>1480</v>
      </c>
      <c r="M142" s="1028">
        <v>1.2</v>
      </c>
      <c r="N142" s="1028"/>
      <c r="O142" s="1028"/>
      <c r="P142" s="1028">
        <v>0.9</v>
      </c>
      <c r="Q142" s="1028"/>
      <c r="R142" s="1028">
        <v>0.3</v>
      </c>
      <c r="S142" s="1028"/>
      <c r="T142" s="1028"/>
      <c r="U142" s="1028"/>
      <c r="V142" s="1028"/>
      <c r="W142" s="1028"/>
      <c r="X142" s="1046"/>
      <c r="Y142" s="156"/>
    </row>
    <row r="143" spans="1:25" ht="45.75">
      <c r="A143" s="1003" t="s">
        <v>1007</v>
      </c>
      <c r="B143" s="1026">
        <v>10</v>
      </c>
      <c r="C143" s="1026">
        <v>22</v>
      </c>
      <c r="D143" s="1042">
        <v>26</v>
      </c>
      <c r="E143" s="1026">
        <v>1.2</v>
      </c>
      <c r="F143" s="1068" t="s">
        <v>17</v>
      </c>
      <c r="G143" s="1006" t="s">
        <v>1217</v>
      </c>
      <c r="H143" s="1003" t="s">
        <v>1212</v>
      </c>
      <c r="I143" s="1003" t="s">
        <v>1466</v>
      </c>
      <c r="J143" s="1003" t="s">
        <v>1213</v>
      </c>
      <c r="K143" s="1003" t="s">
        <v>1467</v>
      </c>
      <c r="L143" s="1026" t="s">
        <v>1481</v>
      </c>
      <c r="M143" s="1028">
        <v>1.2</v>
      </c>
      <c r="N143" s="1028"/>
      <c r="O143" s="1028"/>
      <c r="P143" s="1028">
        <v>0.9</v>
      </c>
      <c r="Q143" s="1028"/>
      <c r="R143" s="1028">
        <v>0.3</v>
      </c>
      <c r="S143" s="1028"/>
      <c r="T143" s="1028"/>
      <c r="U143" s="1028"/>
      <c r="V143" s="1028"/>
      <c r="W143" s="1028"/>
      <c r="X143" s="1046"/>
      <c r="Y143" s="156"/>
    </row>
    <row r="144" spans="1:25" ht="45.75">
      <c r="A144" s="1003" t="s">
        <v>1008</v>
      </c>
      <c r="B144" s="1026">
        <v>11</v>
      </c>
      <c r="C144" s="1026">
        <v>27</v>
      </c>
      <c r="D144" s="1042">
        <v>19</v>
      </c>
      <c r="E144" s="1026">
        <v>2.3</v>
      </c>
      <c r="F144" s="1068" t="s">
        <v>17</v>
      </c>
      <c r="G144" s="1006" t="s">
        <v>1211</v>
      </c>
      <c r="H144" s="1003" t="s">
        <v>1212</v>
      </c>
      <c r="I144" s="1003" t="s">
        <v>1466</v>
      </c>
      <c r="J144" s="1003" t="s">
        <v>1213</v>
      </c>
      <c r="K144" s="1003" t="s">
        <v>1467</v>
      </c>
      <c r="L144" s="1026" t="s">
        <v>1477</v>
      </c>
      <c r="M144" s="1028">
        <v>2.3</v>
      </c>
      <c r="N144" s="1028"/>
      <c r="O144" s="1028"/>
      <c r="P144" s="1028">
        <v>1.4</v>
      </c>
      <c r="Q144" s="1028"/>
      <c r="R144" s="1028">
        <v>0.9</v>
      </c>
      <c r="S144" s="1028"/>
      <c r="T144" s="1028"/>
      <c r="U144" s="1028"/>
      <c r="V144" s="1028"/>
      <c r="W144" s="1028"/>
      <c r="X144" s="1046"/>
      <c r="Y144" s="156"/>
    </row>
    <row r="145" spans="1:25" ht="45.75">
      <c r="A145" s="1003" t="s">
        <v>1007</v>
      </c>
      <c r="B145" s="1026">
        <v>12</v>
      </c>
      <c r="C145" s="1026">
        <v>27</v>
      </c>
      <c r="D145" s="1042">
        <v>34</v>
      </c>
      <c r="E145" s="1026">
        <v>1.6</v>
      </c>
      <c r="F145" s="1068" t="s">
        <v>17</v>
      </c>
      <c r="G145" s="1006" t="s">
        <v>1211</v>
      </c>
      <c r="H145" s="1003" t="s">
        <v>1212</v>
      </c>
      <c r="I145" s="1003" t="s">
        <v>1466</v>
      </c>
      <c r="J145" s="1003" t="s">
        <v>1213</v>
      </c>
      <c r="K145" s="1003" t="s">
        <v>1467</v>
      </c>
      <c r="L145" s="1026" t="s">
        <v>1482</v>
      </c>
      <c r="M145" s="1028">
        <v>1.6</v>
      </c>
      <c r="N145" s="1028"/>
      <c r="O145" s="1028"/>
      <c r="P145" s="1028">
        <v>1</v>
      </c>
      <c r="Q145" s="1028"/>
      <c r="R145" s="1028">
        <v>0.6</v>
      </c>
      <c r="S145" s="1028"/>
      <c r="T145" s="1028"/>
      <c r="U145" s="1028"/>
      <c r="V145" s="1028"/>
      <c r="W145" s="1028"/>
      <c r="X145" s="1046"/>
      <c r="Y145" s="156"/>
    </row>
    <row r="146" spans="1:25" ht="45.75">
      <c r="A146" s="1003" t="s">
        <v>1007</v>
      </c>
      <c r="B146" s="1026">
        <v>13</v>
      </c>
      <c r="C146" s="1026">
        <v>29</v>
      </c>
      <c r="D146" s="1052" t="s">
        <v>406</v>
      </c>
      <c r="E146" s="1026">
        <v>2.5</v>
      </c>
      <c r="F146" s="1068" t="s">
        <v>17</v>
      </c>
      <c r="G146" s="1006" t="s">
        <v>1217</v>
      </c>
      <c r="H146" s="1003" t="s">
        <v>1212</v>
      </c>
      <c r="I146" s="1003" t="s">
        <v>1466</v>
      </c>
      <c r="J146" s="1003" t="s">
        <v>1213</v>
      </c>
      <c r="K146" s="1003" t="s">
        <v>1467</v>
      </c>
      <c r="L146" s="1026" t="s">
        <v>1475</v>
      </c>
      <c r="M146" s="1028">
        <v>2.4</v>
      </c>
      <c r="N146" s="1028"/>
      <c r="O146" s="1028"/>
      <c r="P146" s="1028">
        <v>1.4</v>
      </c>
      <c r="Q146" s="1028"/>
      <c r="R146" s="1028">
        <v>1</v>
      </c>
      <c r="S146" s="1028"/>
      <c r="T146" s="1028"/>
      <c r="U146" s="1028"/>
      <c r="V146" s="1028"/>
      <c r="W146" s="1028"/>
      <c r="X146" s="1046"/>
      <c r="Y146" s="156"/>
    </row>
    <row r="147" spans="1:25" ht="45.75">
      <c r="A147" s="1003" t="s">
        <v>1009</v>
      </c>
      <c r="B147" s="1026">
        <v>14</v>
      </c>
      <c r="C147" s="1026">
        <v>31</v>
      </c>
      <c r="D147" s="1052" t="s">
        <v>1483</v>
      </c>
      <c r="E147" s="1026">
        <v>2.6</v>
      </c>
      <c r="F147" s="1068" t="s">
        <v>17</v>
      </c>
      <c r="G147" s="1006" t="s">
        <v>1217</v>
      </c>
      <c r="H147" s="1003" t="s">
        <v>1212</v>
      </c>
      <c r="I147" s="1003" t="s">
        <v>1466</v>
      </c>
      <c r="J147" s="1003" t="s">
        <v>1213</v>
      </c>
      <c r="K147" s="1003" t="s">
        <v>1467</v>
      </c>
      <c r="L147" s="1026" t="s">
        <v>1484</v>
      </c>
      <c r="M147" s="1028">
        <v>2.5</v>
      </c>
      <c r="N147" s="1028"/>
      <c r="O147" s="1028"/>
      <c r="P147" s="1028">
        <v>1.5</v>
      </c>
      <c r="Q147" s="1028"/>
      <c r="R147" s="1028">
        <v>1</v>
      </c>
      <c r="S147" s="1028"/>
      <c r="T147" s="1028"/>
      <c r="U147" s="1028"/>
      <c r="V147" s="1028"/>
      <c r="W147" s="1028"/>
      <c r="X147" s="1046"/>
      <c r="Y147" s="156"/>
    </row>
    <row r="148" spans="1:25" ht="45.75">
      <c r="A148" s="1003" t="s">
        <v>1010</v>
      </c>
      <c r="B148" s="1026">
        <v>15</v>
      </c>
      <c r="C148" s="1026">
        <v>32</v>
      </c>
      <c r="D148" s="1052" t="s">
        <v>414</v>
      </c>
      <c r="E148" s="1026">
        <v>2.5</v>
      </c>
      <c r="F148" s="1068" t="s">
        <v>17</v>
      </c>
      <c r="G148" s="1006" t="s">
        <v>1217</v>
      </c>
      <c r="H148" s="1003" t="s">
        <v>1212</v>
      </c>
      <c r="I148" s="1003" t="s">
        <v>1466</v>
      </c>
      <c r="J148" s="1003" t="s">
        <v>1213</v>
      </c>
      <c r="K148" s="1003" t="s">
        <v>1467</v>
      </c>
      <c r="L148" s="1026" t="s">
        <v>1485</v>
      </c>
      <c r="M148" s="1028">
        <v>2.5</v>
      </c>
      <c r="N148" s="1028"/>
      <c r="O148" s="1028"/>
      <c r="P148" s="1028">
        <v>1.5</v>
      </c>
      <c r="Q148" s="1028"/>
      <c r="R148" s="1028">
        <v>1</v>
      </c>
      <c r="S148" s="1028"/>
      <c r="T148" s="1028"/>
      <c r="U148" s="1028"/>
      <c r="V148" s="1028"/>
      <c r="W148" s="1028"/>
      <c r="X148" s="1046"/>
      <c r="Y148" s="156"/>
    </row>
    <row r="149" spans="1:25" ht="45.75">
      <c r="A149" s="1003" t="s">
        <v>1010</v>
      </c>
      <c r="B149" s="1026">
        <v>16</v>
      </c>
      <c r="C149" s="1026">
        <v>32</v>
      </c>
      <c r="D149" s="1052" t="s">
        <v>451</v>
      </c>
      <c r="E149" s="1026">
        <v>2.2</v>
      </c>
      <c r="F149" s="1068" t="s">
        <v>17</v>
      </c>
      <c r="G149" s="1006" t="s">
        <v>1217</v>
      </c>
      <c r="H149" s="1003" t="s">
        <v>1212</v>
      </c>
      <c r="I149" s="1003" t="s">
        <v>1466</v>
      </c>
      <c r="J149" s="1003" t="s">
        <v>1213</v>
      </c>
      <c r="K149" s="1003" t="s">
        <v>1467</v>
      </c>
      <c r="L149" s="1026" t="s">
        <v>1485</v>
      </c>
      <c r="M149" s="1028">
        <v>2.2</v>
      </c>
      <c r="N149" s="1028"/>
      <c r="O149" s="1028"/>
      <c r="P149" s="1028">
        <v>1.3</v>
      </c>
      <c r="Q149" s="1028"/>
      <c r="R149" s="1028">
        <v>0.9</v>
      </c>
      <c r="S149" s="1028"/>
      <c r="T149" s="1028"/>
      <c r="U149" s="1028"/>
      <c r="V149" s="1028"/>
      <c r="W149" s="1028"/>
      <c r="X149" s="1046"/>
      <c r="Y149" s="156"/>
    </row>
    <row r="150" spans="1:25" ht="45.75">
      <c r="A150" s="1003" t="s">
        <v>1004</v>
      </c>
      <c r="B150" s="1026">
        <v>19</v>
      </c>
      <c r="C150" s="1026">
        <v>39</v>
      </c>
      <c r="D150" s="1052" t="s">
        <v>1486</v>
      </c>
      <c r="E150" s="1026">
        <v>2.2</v>
      </c>
      <c r="F150" s="1068" t="s">
        <v>17</v>
      </c>
      <c r="G150" s="1006" t="s">
        <v>1211</v>
      </c>
      <c r="H150" s="1003" t="s">
        <v>1212</v>
      </c>
      <c r="I150" s="1003" t="s">
        <v>1466</v>
      </c>
      <c r="J150" s="1003" t="s">
        <v>1213</v>
      </c>
      <c r="K150" s="1003" t="s">
        <v>1467</v>
      </c>
      <c r="L150" s="1026" t="s">
        <v>1487</v>
      </c>
      <c r="M150" s="1028">
        <v>2.2</v>
      </c>
      <c r="N150" s="1028"/>
      <c r="O150" s="1028"/>
      <c r="P150" s="1028">
        <v>1.3</v>
      </c>
      <c r="Q150" s="1028"/>
      <c r="R150" s="1028">
        <v>0.9</v>
      </c>
      <c r="S150" s="1028"/>
      <c r="T150" s="1028"/>
      <c r="U150" s="1028"/>
      <c r="V150" s="1028"/>
      <c r="W150" s="1028"/>
      <c r="X150" s="1046"/>
      <c r="Y150" s="156"/>
    </row>
    <row r="151" spans="1:25" ht="45.75">
      <c r="A151" s="1003" t="s">
        <v>1010</v>
      </c>
      <c r="B151" s="1026">
        <v>20</v>
      </c>
      <c r="C151" s="1026">
        <v>42</v>
      </c>
      <c r="D151" s="1052" t="s">
        <v>1488</v>
      </c>
      <c r="E151" s="1026">
        <v>0.5</v>
      </c>
      <c r="F151" s="1068" t="s">
        <v>17</v>
      </c>
      <c r="G151" s="1006" t="s">
        <v>1211</v>
      </c>
      <c r="H151" s="1003" t="s">
        <v>1212</v>
      </c>
      <c r="I151" s="1003" t="s">
        <v>1466</v>
      </c>
      <c r="J151" s="1003" t="s">
        <v>1213</v>
      </c>
      <c r="K151" s="1003" t="s">
        <v>1467</v>
      </c>
      <c r="L151" s="1026" t="s">
        <v>1489</v>
      </c>
      <c r="M151" s="1028">
        <v>0.5</v>
      </c>
      <c r="N151" s="1028"/>
      <c r="O151" s="1028"/>
      <c r="P151" s="1028">
        <v>0.5</v>
      </c>
      <c r="Q151" s="1028"/>
      <c r="R151" s="1028"/>
      <c r="S151" s="1028"/>
      <c r="T151" s="1028"/>
      <c r="U151" s="1028"/>
      <c r="V151" s="1028"/>
      <c r="W151" s="1028"/>
      <c r="X151" s="1046"/>
      <c r="Y151" s="156"/>
    </row>
    <row r="152" spans="1:25" ht="45.75">
      <c r="A152" s="1003" t="s">
        <v>1010</v>
      </c>
      <c r="B152" s="1026">
        <v>21</v>
      </c>
      <c r="C152" s="1026">
        <v>44</v>
      </c>
      <c r="D152" s="1042">
        <v>23</v>
      </c>
      <c r="E152" s="1026">
        <v>0.9</v>
      </c>
      <c r="F152" s="1068" t="s">
        <v>361</v>
      </c>
      <c r="G152" s="1006" t="s">
        <v>1211</v>
      </c>
      <c r="H152" s="1003" t="s">
        <v>1212</v>
      </c>
      <c r="I152" s="1003" t="s">
        <v>1466</v>
      </c>
      <c r="J152" s="1003" t="s">
        <v>1213</v>
      </c>
      <c r="K152" s="1003" t="s">
        <v>1467</v>
      </c>
      <c r="L152" s="1026" t="s">
        <v>1490</v>
      </c>
      <c r="M152" s="1028">
        <v>1</v>
      </c>
      <c r="N152" s="1028"/>
      <c r="O152" s="1028">
        <v>1</v>
      </c>
      <c r="P152" s="1028"/>
      <c r="Q152" s="1028"/>
      <c r="R152" s="1028"/>
      <c r="S152" s="1028"/>
      <c r="T152" s="1028"/>
      <c r="U152" s="1028"/>
      <c r="V152" s="1028"/>
      <c r="W152" s="1028"/>
      <c r="X152" s="1046"/>
      <c r="Y152" s="156"/>
    </row>
    <row r="153" spans="1:25" ht="15">
      <c r="A153" s="1015" t="s">
        <v>989</v>
      </c>
      <c r="B153" s="1015"/>
      <c r="C153" s="1015"/>
      <c r="D153" s="1069"/>
      <c r="E153" s="1041">
        <v>36.5</v>
      </c>
      <c r="F153" s="1015"/>
      <c r="G153" s="1015"/>
      <c r="H153" s="1015"/>
      <c r="I153" s="1015"/>
      <c r="J153" s="1015"/>
      <c r="K153" s="1015"/>
      <c r="L153" s="1015"/>
      <c r="M153" s="1014">
        <f aca="true" t="shared" si="15" ref="M153:Y153">SUM(M134:M152)</f>
        <v>33.2</v>
      </c>
      <c r="N153" s="1014">
        <f t="shared" si="15"/>
        <v>0</v>
      </c>
      <c r="O153" s="1014">
        <f t="shared" si="15"/>
        <v>1</v>
      </c>
      <c r="P153" s="1014">
        <f t="shared" si="15"/>
        <v>21.6</v>
      </c>
      <c r="Q153" s="1014">
        <f t="shared" si="15"/>
        <v>0</v>
      </c>
      <c r="R153" s="1014">
        <f t="shared" si="15"/>
        <v>10.600000000000001</v>
      </c>
      <c r="S153" s="1014">
        <f t="shared" si="15"/>
        <v>0</v>
      </c>
      <c r="T153" s="1014">
        <f t="shared" si="15"/>
        <v>0</v>
      </c>
      <c r="U153" s="1014">
        <f t="shared" si="15"/>
        <v>0</v>
      </c>
      <c r="V153" s="1014">
        <f t="shared" si="15"/>
        <v>0</v>
      </c>
      <c r="W153" s="1014">
        <f t="shared" si="15"/>
        <v>0</v>
      </c>
      <c r="X153" s="1014">
        <f t="shared" si="15"/>
        <v>0</v>
      </c>
      <c r="Y153" s="1014">
        <f t="shared" si="15"/>
        <v>0</v>
      </c>
    </row>
    <row r="154" spans="1:25" ht="15">
      <c r="A154" s="749" t="s">
        <v>1011</v>
      </c>
      <c r="B154" s="750"/>
      <c r="C154" s="750"/>
      <c r="D154" s="751"/>
      <c r="E154" s="752">
        <f>E24+E26+E48+E64+E83+E96+E111+E120+E133+E153</f>
        <v>192.20000000000002</v>
      </c>
      <c r="F154" s="749"/>
      <c r="G154" s="749"/>
      <c r="H154" s="749"/>
      <c r="I154" s="749"/>
      <c r="J154" s="749"/>
      <c r="K154" s="749"/>
      <c r="L154" s="749"/>
      <c r="M154" s="752">
        <f aca="true" t="shared" si="16" ref="M154:Y154">M24+M26+M48+M64+M83+M96+M111+M120+M133+M153</f>
        <v>442.03000000000003</v>
      </c>
      <c r="N154" s="752">
        <f t="shared" si="16"/>
        <v>76.5</v>
      </c>
      <c r="O154" s="752">
        <f t="shared" si="16"/>
        <v>6.4</v>
      </c>
      <c r="P154" s="752">
        <f t="shared" si="16"/>
        <v>59.1</v>
      </c>
      <c r="Q154" s="752">
        <f t="shared" si="16"/>
        <v>24.83</v>
      </c>
      <c r="R154" s="752">
        <f t="shared" si="16"/>
        <v>197.70000000000002</v>
      </c>
      <c r="S154" s="752">
        <f t="shared" si="16"/>
        <v>2.9</v>
      </c>
      <c r="T154" s="752">
        <f t="shared" si="16"/>
        <v>30.900000000000002</v>
      </c>
      <c r="U154" s="752">
        <f t="shared" si="16"/>
        <v>53.00000000000001</v>
      </c>
      <c r="V154" s="752">
        <f t="shared" si="16"/>
        <v>0</v>
      </c>
      <c r="W154" s="752">
        <f t="shared" si="16"/>
        <v>0.7</v>
      </c>
      <c r="X154" s="752">
        <f t="shared" si="16"/>
        <v>0</v>
      </c>
      <c r="Y154" s="752">
        <f t="shared" si="16"/>
        <v>0</v>
      </c>
    </row>
  </sheetData>
  <sheetProtection/>
  <mergeCells count="2">
    <mergeCell ref="V7:Y7"/>
    <mergeCell ref="Y8:Y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V115"/>
  <sheetViews>
    <sheetView zoomScale="75" zoomScaleNormal="75" zoomScalePageLayoutView="0" workbookViewId="0" topLeftCell="A1">
      <selection activeCell="S60" sqref="S60"/>
    </sheetView>
  </sheetViews>
  <sheetFormatPr defaultColWidth="9.140625" defaultRowHeight="15"/>
  <cols>
    <col min="1" max="1" width="28.7109375" style="0" customWidth="1"/>
    <col min="2" max="2" width="13.00390625" style="0" customWidth="1"/>
    <col min="3" max="3" width="8.140625" style="0" customWidth="1"/>
    <col min="4" max="4" width="13.28125" style="0" customWidth="1"/>
    <col min="5" max="5" width="12.57421875" style="0" customWidth="1"/>
    <col min="6" max="6" width="13.28125" style="0" customWidth="1"/>
    <col min="7" max="7" width="29.28125" style="0" customWidth="1"/>
    <col min="8" max="8" width="15.28125" style="0" customWidth="1"/>
    <col min="9" max="9" width="16.421875" style="0" customWidth="1"/>
    <col min="10" max="10" width="15.7109375" style="0" customWidth="1"/>
    <col min="11" max="11" width="17.28125" style="0" customWidth="1"/>
    <col min="12" max="12" width="26.28125" style="0" customWidth="1"/>
    <col min="13" max="13" width="14.28125" style="51" customWidth="1"/>
    <col min="14" max="14" width="11.421875" style="0" customWidth="1"/>
    <col min="15" max="15" width="12.28125" style="0" customWidth="1"/>
    <col min="16" max="16" width="10.28125" style="0" customWidth="1"/>
    <col min="17" max="17" width="10.57421875" style="0" customWidth="1"/>
    <col min="18" max="18" width="7.28125" style="0" customWidth="1"/>
    <col min="19" max="19" width="6.421875" style="0" customWidth="1"/>
    <col min="20" max="20" width="6.7109375" style="0" customWidth="1"/>
    <col min="21" max="21" width="10.140625" style="0" customWidth="1"/>
  </cols>
  <sheetData>
    <row r="1" spans="1:22" ht="18">
      <c r="A1" s="1905" t="s">
        <v>1012</v>
      </c>
      <c r="B1" s="1905"/>
      <c r="C1" s="1905"/>
      <c r="D1" s="1905"/>
      <c r="E1" s="1905"/>
      <c r="F1" s="1905"/>
      <c r="G1" s="1905"/>
      <c r="H1" s="1905"/>
      <c r="I1" s="1905"/>
      <c r="J1" s="1905"/>
      <c r="K1" s="1905"/>
      <c r="L1" s="1905"/>
      <c r="M1" s="1905"/>
      <c r="N1" s="1905"/>
      <c r="O1" s="1905"/>
      <c r="P1" s="1905"/>
      <c r="Q1" s="1905"/>
      <c r="R1" s="1905"/>
      <c r="S1" s="1905"/>
      <c r="T1" s="760"/>
      <c r="U1" s="760"/>
      <c r="V1" s="52"/>
    </row>
    <row r="2" spans="1:22" ht="18">
      <c r="A2" s="1905" t="s">
        <v>1013</v>
      </c>
      <c r="B2" s="1905"/>
      <c r="C2" s="1905"/>
      <c r="D2" s="1905"/>
      <c r="E2" s="1905"/>
      <c r="F2" s="1905"/>
      <c r="G2" s="1905"/>
      <c r="H2" s="1905"/>
      <c r="I2" s="1905"/>
      <c r="J2" s="1905"/>
      <c r="K2" s="1905"/>
      <c r="L2" s="1905"/>
      <c r="M2" s="1905"/>
      <c r="N2" s="1905"/>
      <c r="O2" s="1905"/>
      <c r="P2" s="1905"/>
      <c r="Q2" s="1905"/>
      <c r="R2" s="1905"/>
      <c r="S2" s="1905"/>
      <c r="T2" s="760"/>
      <c r="U2" s="760"/>
      <c r="V2" s="52"/>
    </row>
    <row r="3" spans="1:22" ht="18">
      <c r="A3" s="759"/>
      <c r="B3" s="759"/>
      <c r="C3" s="759"/>
      <c r="D3" s="759"/>
      <c r="E3" s="759"/>
      <c r="F3" s="759"/>
      <c r="G3" s="759"/>
      <c r="H3" s="759"/>
      <c r="I3" s="759" t="s">
        <v>1014</v>
      </c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60"/>
      <c r="U3" s="760"/>
      <c r="V3" s="52"/>
    </row>
    <row r="4" spans="1:22" ht="18">
      <c r="A4" s="759"/>
      <c r="B4" s="759"/>
      <c r="C4" s="759"/>
      <c r="D4" s="759"/>
      <c r="E4" s="759"/>
      <c r="F4" s="759"/>
      <c r="G4" s="759"/>
      <c r="H4" s="759"/>
      <c r="I4" s="759" t="s">
        <v>1148</v>
      </c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60"/>
      <c r="U4" s="760"/>
      <c r="V4" s="52"/>
    </row>
    <row r="5" spans="1:22" ht="18">
      <c r="A5" s="760"/>
      <c r="B5" s="760"/>
      <c r="C5" s="760"/>
      <c r="D5" s="760"/>
      <c r="E5" s="760"/>
      <c r="F5" s="760"/>
      <c r="G5" s="760"/>
      <c r="H5" s="760"/>
      <c r="I5" s="761"/>
      <c r="J5" s="760"/>
      <c r="K5" s="760"/>
      <c r="L5" s="760"/>
      <c r="M5" s="761"/>
      <c r="N5" s="760"/>
      <c r="O5" s="760"/>
      <c r="P5" s="760"/>
      <c r="Q5" s="760"/>
      <c r="R5" s="760"/>
      <c r="S5" s="760"/>
      <c r="T5" s="760"/>
      <c r="U5" s="760"/>
      <c r="V5" s="52"/>
    </row>
    <row r="6" spans="1:22" ht="18">
      <c r="A6" s="762" t="s">
        <v>1015</v>
      </c>
      <c r="B6" s="763" t="s">
        <v>1016</v>
      </c>
      <c r="C6" s="764" t="s">
        <v>1538</v>
      </c>
      <c r="D6" s="763" t="s">
        <v>1539</v>
      </c>
      <c r="E6" s="764" t="s">
        <v>1017</v>
      </c>
      <c r="F6" s="763" t="s">
        <v>172</v>
      </c>
      <c r="G6" s="765" t="s">
        <v>1018</v>
      </c>
      <c r="H6" s="763" t="s">
        <v>1019</v>
      </c>
      <c r="I6" s="1906" t="s">
        <v>1078</v>
      </c>
      <c r="J6" s="1906"/>
      <c r="K6" s="1907" t="s">
        <v>1079</v>
      </c>
      <c r="L6" s="766" t="s">
        <v>1080</v>
      </c>
      <c r="M6" s="1906" t="s">
        <v>1020</v>
      </c>
      <c r="N6" s="1906"/>
      <c r="O6" s="1906"/>
      <c r="P6" s="1906"/>
      <c r="Q6" s="1906"/>
      <c r="R6" s="1906"/>
      <c r="S6" s="1906"/>
      <c r="T6" s="1906"/>
      <c r="U6" s="1906"/>
      <c r="V6" s="1906"/>
    </row>
    <row r="7" spans="1:22" ht="18">
      <c r="A7" s="767"/>
      <c r="B7" s="768" t="s">
        <v>1021</v>
      </c>
      <c r="C7" s="769"/>
      <c r="D7" s="768"/>
      <c r="E7" s="769" t="s">
        <v>1022</v>
      </c>
      <c r="F7" s="768" t="s">
        <v>179</v>
      </c>
      <c r="G7" s="770" t="s">
        <v>1023</v>
      </c>
      <c r="H7" s="768" t="s">
        <v>466</v>
      </c>
      <c r="I7" s="770" t="s">
        <v>762</v>
      </c>
      <c r="J7" s="763" t="s">
        <v>763</v>
      </c>
      <c r="K7" s="1907"/>
      <c r="L7" s="771"/>
      <c r="M7" s="772" t="s">
        <v>325</v>
      </c>
      <c r="N7" s="1906" t="s">
        <v>1024</v>
      </c>
      <c r="O7" s="1906"/>
      <c r="P7" s="1906"/>
      <c r="Q7" s="1906"/>
      <c r="R7" s="1906"/>
      <c r="S7" s="1906"/>
      <c r="T7" s="1906"/>
      <c r="U7" s="1906"/>
      <c r="V7" s="1906"/>
    </row>
    <row r="8" spans="1:22" ht="18">
      <c r="A8" s="773"/>
      <c r="B8" s="774" t="s">
        <v>1025</v>
      </c>
      <c r="C8" s="775"/>
      <c r="D8" s="774"/>
      <c r="E8" s="775"/>
      <c r="F8" s="774"/>
      <c r="G8" s="776" t="s">
        <v>1026</v>
      </c>
      <c r="H8" s="774" t="s">
        <v>329</v>
      </c>
      <c r="I8" s="776" t="s">
        <v>1558</v>
      </c>
      <c r="J8" s="774" t="s">
        <v>466</v>
      </c>
      <c r="K8" s="1907"/>
      <c r="L8" s="772"/>
      <c r="M8" s="772" t="s">
        <v>472</v>
      </c>
      <c r="N8" s="777" t="s">
        <v>1562</v>
      </c>
      <c r="O8" s="772" t="s">
        <v>1567</v>
      </c>
      <c r="P8" s="772" t="s">
        <v>1566</v>
      </c>
      <c r="Q8" s="772" t="s">
        <v>1563</v>
      </c>
      <c r="R8" s="772" t="s">
        <v>1646</v>
      </c>
      <c r="S8" s="772" t="s">
        <v>1027</v>
      </c>
      <c r="T8" s="778" t="s">
        <v>1028</v>
      </c>
      <c r="U8" s="778" t="s">
        <v>1029</v>
      </c>
      <c r="V8" s="779" t="s">
        <v>1030</v>
      </c>
    </row>
    <row r="9" spans="1:22" ht="18.75">
      <c r="A9" s="1900" t="s">
        <v>1034</v>
      </c>
      <c r="B9" s="1900"/>
      <c r="C9" s="1900"/>
      <c r="D9" s="1900"/>
      <c r="E9" s="1900"/>
      <c r="F9" s="1900"/>
      <c r="G9" s="1900"/>
      <c r="H9" s="1900"/>
      <c r="I9" s="1900"/>
      <c r="J9" s="1900"/>
      <c r="K9" s="1900"/>
      <c r="L9" s="1900"/>
      <c r="M9" s="1900"/>
      <c r="N9" s="1900"/>
      <c r="O9" s="1900"/>
      <c r="P9" s="1900"/>
      <c r="Q9" s="1900"/>
      <c r="R9" s="1900"/>
      <c r="S9" s="1900"/>
      <c r="T9" s="1900"/>
      <c r="U9" s="1900"/>
      <c r="V9" s="1900"/>
    </row>
    <row r="10" spans="1:22" ht="18.75">
      <c r="A10" s="1447" t="s">
        <v>1035</v>
      </c>
      <c r="B10" s="1448">
        <v>1</v>
      </c>
      <c r="C10" s="1448">
        <v>3</v>
      </c>
      <c r="D10" s="1448">
        <v>22</v>
      </c>
      <c r="E10" s="1533">
        <v>2.1</v>
      </c>
      <c r="F10" s="1448" t="s">
        <v>1562</v>
      </c>
      <c r="G10" s="1449" t="s">
        <v>1060</v>
      </c>
      <c r="H10" s="1448" t="s">
        <v>938</v>
      </c>
      <c r="I10" s="1448" t="s">
        <v>1096</v>
      </c>
      <c r="J10" s="1448" t="s">
        <v>490</v>
      </c>
      <c r="K10" s="1448" t="s">
        <v>1038</v>
      </c>
      <c r="L10" s="1448" t="s">
        <v>1039</v>
      </c>
      <c r="M10" s="1450">
        <f aca="true" t="shared" si="0" ref="M10:M16">N10+O10+P10+Q10+R10+S10+T10+U10+V10</f>
        <v>6.9</v>
      </c>
      <c r="N10" s="1451">
        <v>5.5</v>
      </c>
      <c r="O10" s="1451">
        <v>1.4</v>
      </c>
      <c r="P10" s="1451"/>
      <c r="Q10" s="1452"/>
      <c r="R10" s="1453"/>
      <c r="S10" s="1453"/>
      <c r="T10" s="1453"/>
      <c r="U10" s="1454"/>
      <c r="V10" s="1455"/>
    </row>
    <row r="11" spans="1:22" ht="18.75">
      <c r="A11" s="1447" t="s">
        <v>1040</v>
      </c>
      <c r="B11" s="1448">
        <v>2</v>
      </c>
      <c r="C11" s="1448">
        <v>8</v>
      </c>
      <c r="D11" s="1448">
        <v>50</v>
      </c>
      <c r="E11" s="1534">
        <v>1.4</v>
      </c>
      <c r="F11" s="1448" t="s">
        <v>1562</v>
      </c>
      <c r="G11" s="1449" t="s">
        <v>1060</v>
      </c>
      <c r="H11" s="1448" t="s">
        <v>938</v>
      </c>
      <c r="I11" s="1448" t="s">
        <v>1096</v>
      </c>
      <c r="J11" s="1448" t="s">
        <v>490</v>
      </c>
      <c r="K11" s="1448" t="s">
        <v>1036</v>
      </c>
      <c r="L11" s="1448" t="s">
        <v>1039</v>
      </c>
      <c r="M11" s="1450">
        <f t="shared" si="0"/>
        <v>7</v>
      </c>
      <c r="N11" s="1451">
        <v>5.6</v>
      </c>
      <c r="O11" s="1451">
        <v>1.4</v>
      </c>
      <c r="P11" s="1451"/>
      <c r="Q11" s="1452"/>
      <c r="R11" s="1453"/>
      <c r="S11" s="1453"/>
      <c r="T11" s="1453"/>
      <c r="U11" s="1454"/>
      <c r="V11" s="1455"/>
    </row>
    <row r="12" spans="1:22" ht="18.75">
      <c r="A12" s="1447" t="s">
        <v>1040</v>
      </c>
      <c r="B12" s="1448">
        <v>3</v>
      </c>
      <c r="C12" s="1448">
        <v>8</v>
      </c>
      <c r="D12" s="1448">
        <v>52</v>
      </c>
      <c r="E12" s="1534">
        <v>0.9</v>
      </c>
      <c r="F12" s="1448" t="s">
        <v>1113</v>
      </c>
      <c r="G12" s="1449" t="s">
        <v>1060</v>
      </c>
      <c r="H12" s="1448" t="s">
        <v>938</v>
      </c>
      <c r="I12" s="1448" t="s">
        <v>1096</v>
      </c>
      <c r="J12" s="1448" t="s">
        <v>490</v>
      </c>
      <c r="K12" s="1448" t="s">
        <v>1041</v>
      </c>
      <c r="L12" s="1448" t="s">
        <v>1042</v>
      </c>
      <c r="M12" s="1450">
        <f t="shared" si="0"/>
        <v>2.25</v>
      </c>
      <c r="N12" s="1451"/>
      <c r="O12" s="1451"/>
      <c r="P12" s="1451"/>
      <c r="Q12" s="1452">
        <v>2.25</v>
      </c>
      <c r="R12" s="1453"/>
      <c r="S12" s="1453"/>
      <c r="T12" s="1453"/>
      <c r="U12" s="1454"/>
      <c r="V12" s="1455"/>
    </row>
    <row r="13" spans="1:22" ht="18.75">
      <c r="A13" s="1447" t="s">
        <v>1040</v>
      </c>
      <c r="B13" s="1448">
        <v>4</v>
      </c>
      <c r="C13" s="1448">
        <v>8</v>
      </c>
      <c r="D13" s="1448">
        <v>51</v>
      </c>
      <c r="E13" s="1534">
        <v>0.8</v>
      </c>
      <c r="F13" s="1456" t="s">
        <v>1113</v>
      </c>
      <c r="G13" s="1449" t="s">
        <v>1060</v>
      </c>
      <c r="H13" s="1448" t="s">
        <v>938</v>
      </c>
      <c r="I13" s="1448" t="s">
        <v>1096</v>
      </c>
      <c r="J13" s="1448" t="s">
        <v>490</v>
      </c>
      <c r="K13" s="1448" t="s">
        <v>1041</v>
      </c>
      <c r="L13" s="1448" t="s">
        <v>1042</v>
      </c>
      <c r="M13" s="1450">
        <f t="shared" si="0"/>
        <v>2</v>
      </c>
      <c r="N13" s="1451"/>
      <c r="O13" s="1451"/>
      <c r="P13" s="1451"/>
      <c r="Q13" s="1452">
        <v>2</v>
      </c>
      <c r="R13" s="1453"/>
      <c r="S13" s="1453"/>
      <c r="T13" s="1453"/>
      <c r="U13" s="1454"/>
      <c r="V13" s="1455"/>
    </row>
    <row r="14" spans="1:22" ht="18.75">
      <c r="A14" s="1447" t="s">
        <v>1040</v>
      </c>
      <c r="B14" s="1448">
        <v>5</v>
      </c>
      <c r="C14" s="1448">
        <v>8</v>
      </c>
      <c r="D14" s="1448">
        <v>4</v>
      </c>
      <c r="E14" s="1534">
        <v>1.9</v>
      </c>
      <c r="F14" s="1448" t="s">
        <v>1562</v>
      </c>
      <c r="G14" s="1449" t="s">
        <v>1060</v>
      </c>
      <c r="H14" s="1448" t="s">
        <v>938</v>
      </c>
      <c r="I14" s="1448" t="s">
        <v>1096</v>
      </c>
      <c r="J14" s="1448" t="s">
        <v>490</v>
      </c>
      <c r="K14" s="1448" t="s">
        <v>1036</v>
      </c>
      <c r="L14" s="1448" t="s">
        <v>1037</v>
      </c>
      <c r="M14" s="1450">
        <f t="shared" si="0"/>
        <v>9.6</v>
      </c>
      <c r="N14" s="1451">
        <v>7.6</v>
      </c>
      <c r="O14" s="1451">
        <v>1</v>
      </c>
      <c r="P14" s="1451">
        <v>1</v>
      </c>
      <c r="Q14" s="1452"/>
      <c r="R14" s="1453"/>
      <c r="S14" s="1453"/>
      <c r="T14" s="1453"/>
      <c r="U14" s="1454"/>
      <c r="V14" s="1455"/>
    </row>
    <row r="15" spans="1:22" ht="18.75">
      <c r="A15" s="1447" t="s">
        <v>1149</v>
      </c>
      <c r="B15" s="1448">
        <v>6</v>
      </c>
      <c r="C15" s="1448">
        <v>9</v>
      </c>
      <c r="D15" s="1448">
        <v>28</v>
      </c>
      <c r="E15" s="1534">
        <v>1.9</v>
      </c>
      <c r="F15" s="1448" t="s">
        <v>1562</v>
      </c>
      <c r="G15" s="1449" t="s">
        <v>1060</v>
      </c>
      <c r="H15" s="1448" t="s">
        <v>938</v>
      </c>
      <c r="I15" s="1448" t="s">
        <v>1096</v>
      </c>
      <c r="J15" s="1448" t="s">
        <v>490</v>
      </c>
      <c r="K15" s="1448" t="s">
        <v>1036</v>
      </c>
      <c r="L15" s="1448" t="s">
        <v>1037</v>
      </c>
      <c r="M15" s="1450">
        <f t="shared" si="0"/>
        <v>9.6</v>
      </c>
      <c r="N15" s="1451">
        <v>7.6</v>
      </c>
      <c r="O15" s="1451">
        <v>1</v>
      </c>
      <c r="P15" s="1451">
        <v>1</v>
      </c>
      <c r="Q15" s="1452"/>
      <c r="R15" s="1453"/>
      <c r="S15" s="1453"/>
      <c r="T15" s="1453"/>
      <c r="U15" s="1454"/>
      <c r="V15" s="1455"/>
    </row>
    <row r="16" spans="1:22" ht="18.75">
      <c r="A16" s="1447" t="s">
        <v>1149</v>
      </c>
      <c r="B16" s="1448">
        <v>7</v>
      </c>
      <c r="C16" s="1448">
        <v>12</v>
      </c>
      <c r="D16" s="1448">
        <v>20</v>
      </c>
      <c r="E16" s="1534">
        <v>1</v>
      </c>
      <c r="F16" s="1448" t="s">
        <v>1562</v>
      </c>
      <c r="G16" s="1449" t="s">
        <v>1032</v>
      </c>
      <c r="H16" s="1448" t="s">
        <v>938</v>
      </c>
      <c r="I16" s="1448" t="s">
        <v>1096</v>
      </c>
      <c r="J16" s="1448" t="s">
        <v>490</v>
      </c>
      <c r="K16" s="1448" t="s">
        <v>1036</v>
      </c>
      <c r="L16" s="1448" t="s">
        <v>1037</v>
      </c>
      <c r="M16" s="1450">
        <f t="shared" si="0"/>
        <v>5</v>
      </c>
      <c r="N16" s="1451">
        <v>4</v>
      </c>
      <c r="O16" s="1451">
        <v>0.5</v>
      </c>
      <c r="P16" s="1451">
        <v>0.5</v>
      </c>
      <c r="Q16" s="1452"/>
      <c r="R16" s="1453"/>
      <c r="S16" s="1453"/>
      <c r="T16" s="1453"/>
      <c r="U16" s="1454"/>
      <c r="V16" s="1457"/>
    </row>
    <row r="17" spans="1:22" ht="18.75">
      <c r="A17" s="1458" t="s">
        <v>1553</v>
      </c>
      <c r="B17" s="1458"/>
      <c r="C17" s="1458"/>
      <c r="D17" s="1458"/>
      <c r="E17" s="1462">
        <f>SUM(E10:E16)</f>
        <v>10</v>
      </c>
      <c r="F17" s="1459"/>
      <c r="G17" s="1459"/>
      <c r="H17" s="1460"/>
      <c r="I17" s="1459"/>
      <c r="J17" s="1459"/>
      <c r="K17" s="1459"/>
      <c r="L17" s="1459"/>
      <c r="M17" s="1461">
        <f aca="true" t="shared" si="1" ref="M17:V17">SUM(M10:M16)</f>
        <v>42.35</v>
      </c>
      <c r="N17" s="1461">
        <f t="shared" si="1"/>
        <v>30.299999999999997</v>
      </c>
      <c r="O17" s="1461">
        <f t="shared" si="1"/>
        <v>5.3</v>
      </c>
      <c r="P17" s="1461">
        <f t="shared" si="1"/>
        <v>2.5</v>
      </c>
      <c r="Q17" s="1461">
        <f t="shared" si="1"/>
        <v>4.25</v>
      </c>
      <c r="R17" s="1461">
        <f t="shared" si="1"/>
        <v>0</v>
      </c>
      <c r="S17" s="1461">
        <f t="shared" si="1"/>
        <v>0</v>
      </c>
      <c r="T17" s="1461">
        <f t="shared" si="1"/>
        <v>0</v>
      </c>
      <c r="U17" s="1461">
        <f t="shared" si="1"/>
        <v>0</v>
      </c>
      <c r="V17" s="1461">
        <f t="shared" si="1"/>
        <v>0</v>
      </c>
    </row>
    <row r="18" spans="1:22" ht="18.75">
      <c r="A18" s="1900" t="s">
        <v>1043</v>
      </c>
      <c r="B18" s="1900"/>
      <c r="C18" s="1900"/>
      <c r="D18" s="1900"/>
      <c r="E18" s="1900"/>
      <c r="F18" s="1900"/>
      <c r="G18" s="1900"/>
      <c r="H18" s="1900"/>
      <c r="I18" s="1900"/>
      <c r="J18" s="1900"/>
      <c r="K18" s="1900"/>
      <c r="L18" s="1900"/>
      <c r="M18" s="1900"/>
      <c r="N18" s="1900"/>
      <c r="O18" s="1900"/>
      <c r="P18" s="1900"/>
      <c r="Q18" s="1900"/>
      <c r="R18" s="1900"/>
      <c r="S18" s="1900"/>
      <c r="T18" s="1900"/>
      <c r="U18" s="1900"/>
      <c r="V18" s="1900"/>
    </row>
    <row r="19" spans="1:22" ht="18.75">
      <c r="A19" s="1463" t="s">
        <v>1150</v>
      </c>
      <c r="B19" s="1463">
        <v>1</v>
      </c>
      <c r="C19" s="1463">
        <v>12</v>
      </c>
      <c r="D19" s="1464">
        <v>22.26</v>
      </c>
      <c r="E19" s="1465">
        <v>0.8</v>
      </c>
      <c r="F19" s="1465" t="s">
        <v>1562</v>
      </c>
      <c r="G19" s="1466" t="s">
        <v>1044</v>
      </c>
      <c r="H19" s="1463" t="s">
        <v>1151</v>
      </c>
      <c r="I19" s="1463" t="s">
        <v>1096</v>
      </c>
      <c r="J19" s="1463" t="s">
        <v>490</v>
      </c>
      <c r="K19" s="1463" t="s">
        <v>1036</v>
      </c>
      <c r="L19" s="1463" t="s">
        <v>1039</v>
      </c>
      <c r="M19" s="1467">
        <f>N19+O19+P19+Q19+R19+S19+T19</f>
        <v>4</v>
      </c>
      <c r="N19" s="1468">
        <v>3.2</v>
      </c>
      <c r="O19" s="1468">
        <v>0.8</v>
      </c>
      <c r="P19" s="1468"/>
      <c r="Q19" s="1468"/>
      <c r="R19" s="1468"/>
      <c r="S19" s="1468"/>
      <c r="T19" s="1468"/>
      <c r="U19" s="1468"/>
      <c r="V19" s="1469"/>
    </row>
    <row r="20" spans="1:22" ht="18.75">
      <c r="A20" s="1463" t="s">
        <v>1152</v>
      </c>
      <c r="B20" s="1463">
        <v>2</v>
      </c>
      <c r="C20" s="1463">
        <v>13</v>
      </c>
      <c r="D20" s="1470">
        <v>34.36</v>
      </c>
      <c r="E20" s="1532">
        <v>1</v>
      </c>
      <c r="F20" s="1465" t="s">
        <v>1562</v>
      </c>
      <c r="G20" s="1466" t="s">
        <v>1044</v>
      </c>
      <c r="H20" s="1463" t="s">
        <v>1151</v>
      </c>
      <c r="I20" s="1463" t="s">
        <v>1096</v>
      </c>
      <c r="J20" s="1463" t="s">
        <v>490</v>
      </c>
      <c r="K20" s="1463" t="s">
        <v>1036</v>
      </c>
      <c r="L20" s="1463" t="s">
        <v>1039</v>
      </c>
      <c r="M20" s="1467">
        <f>N20+O20+P20+Q20+R20+S20+T20</f>
        <v>5</v>
      </c>
      <c r="N20" s="1468">
        <v>4</v>
      </c>
      <c r="O20" s="1468">
        <v>1</v>
      </c>
      <c r="P20" s="1468"/>
      <c r="Q20" s="1468"/>
      <c r="R20" s="1468"/>
      <c r="S20" s="1468"/>
      <c r="T20" s="1468"/>
      <c r="U20" s="1468"/>
      <c r="V20" s="1469"/>
    </row>
    <row r="21" spans="1:22" ht="18.75">
      <c r="A21" s="1463" t="s">
        <v>1152</v>
      </c>
      <c r="B21" s="1463">
        <v>3</v>
      </c>
      <c r="C21" s="1463">
        <v>13</v>
      </c>
      <c r="D21" s="1470">
        <v>36</v>
      </c>
      <c r="E21" s="1465">
        <v>0.5</v>
      </c>
      <c r="F21" s="1465" t="s">
        <v>1562</v>
      </c>
      <c r="G21" s="1466" t="s">
        <v>1044</v>
      </c>
      <c r="H21" s="1463" t="s">
        <v>1151</v>
      </c>
      <c r="I21" s="1463" t="s">
        <v>1096</v>
      </c>
      <c r="J21" s="1463" t="s">
        <v>490</v>
      </c>
      <c r="K21" s="1463" t="s">
        <v>1036</v>
      </c>
      <c r="L21" s="1463" t="s">
        <v>1039</v>
      </c>
      <c r="M21" s="1467">
        <f>N21+O21+P21+Q21+R21+S21+T21</f>
        <v>2.5</v>
      </c>
      <c r="N21" s="1468">
        <v>2</v>
      </c>
      <c r="O21" s="1468">
        <v>0.5</v>
      </c>
      <c r="P21" s="1468"/>
      <c r="Q21" s="1468"/>
      <c r="R21" s="1468"/>
      <c r="S21" s="1468"/>
      <c r="T21" s="1468"/>
      <c r="U21" s="1468"/>
      <c r="V21" s="1469"/>
    </row>
    <row r="22" spans="1:22" ht="18.75">
      <c r="A22" s="1463" t="s">
        <v>1150</v>
      </c>
      <c r="B22" s="1463">
        <v>4</v>
      </c>
      <c r="C22" s="1463">
        <v>12</v>
      </c>
      <c r="D22" s="1470">
        <v>22</v>
      </c>
      <c r="E22" s="1465">
        <v>1</v>
      </c>
      <c r="F22" s="1465" t="s">
        <v>1562</v>
      </c>
      <c r="G22" s="1650" t="s">
        <v>1060</v>
      </c>
      <c r="H22" s="1463" t="s">
        <v>635</v>
      </c>
      <c r="I22" s="1463" t="s">
        <v>1096</v>
      </c>
      <c r="J22" s="1463" t="s">
        <v>490</v>
      </c>
      <c r="K22" s="1463" t="s">
        <v>1038</v>
      </c>
      <c r="L22" s="1463" t="s">
        <v>1039</v>
      </c>
      <c r="M22" s="1467">
        <v>3.3</v>
      </c>
      <c r="N22" s="1468">
        <v>2.7</v>
      </c>
      <c r="O22" s="1468">
        <v>0.6</v>
      </c>
      <c r="P22" s="1468"/>
      <c r="Q22" s="1468"/>
      <c r="R22" s="1468"/>
      <c r="S22" s="1468"/>
      <c r="T22" s="1468"/>
      <c r="U22" s="1468"/>
      <c r="V22" s="1651"/>
    </row>
    <row r="23" spans="1:22" ht="18.75">
      <c r="A23" s="1458" t="s">
        <v>1553</v>
      </c>
      <c r="B23" s="1471"/>
      <c r="C23" s="1471"/>
      <c r="D23" s="1471"/>
      <c r="E23" s="1475">
        <f>E22+E21+E20+E19</f>
        <v>3.3</v>
      </c>
      <c r="F23" s="1472"/>
      <c r="G23" s="1473"/>
      <c r="H23" s="1472"/>
      <c r="I23" s="1472"/>
      <c r="J23" s="1472"/>
      <c r="K23" s="1472"/>
      <c r="L23" s="1472"/>
      <c r="M23" s="1474">
        <f>M22+M21+M20+M19</f>
        <v>14.8</v>
      </c>
      <c r="N23" s="1474">
        <f>SUM(N19:N22)</f>
        <v>11.899999999999999</v>
      </c>
      <c r="O23" s="1474">
        <f>SUM(O19:O22)</f>
        <v>2.9</v>
      </c>
      <c r="P23" s="1474">
        <f aca="true" t="shared" si="2" ref="P23:V23">SUM(P19:P21)</f>
        <v>0</v>
      </c>
      <c r="Q23" s="1474">
        <f t="shared" si="2"/>
        <v>0</v>
      </c>
      <c r="R23" s="1474">
        <f t="shared" si="2"/>
        <v>0</v>
      </c>
      <c r="S23" s="1474">
        <f t="shared" si="2"/>
        <v>0</v>
      </c>
      <c r="T23" s="1474">
        <f t="shared" si="2"/>
        <v>0</v>
      </c>
      <c r="U23" s="1474">
        <f t="shared" si="2"/>
        <v>0</v>
      </c>
      <c r="V23" s="1474">
        <f t="shared" si="2"/>
        <v>0</v>
      </c>
    </row>
    <row r="24" spans="1:22" ht="18.75">
      <c r="A24" s="1901" t="s">
        <v>1048</v>
      </c>
      <c r="B24" s="1901"/>
      <c r="C24" s="1901"/>
      <c r="D24" s="1901"/>
      <c r="E24" s="1901"/>
      <c r="F24" s="1901"/>
      <c r="G24" s="1901"/>
      <c r="H24" s="1901"/>
      <c r="I24" s="1901"/>
      <c r="J24" s="1901"/>
      <c r="K24" s="1901"/>
      <c r="L24" s="1901"/>
      <c r="M24" s="1901"/>
      <c r="N24" s="1901"/>
      <c r="O24" s="1901"/>
      <c r="P24" s="1901"/>
      <c r="Q24" s="1901"/>
      <c r="R24" s="1901"/>
      <c r="S24" s="1901"/>
      <c r="T24" s="1901"/>
      <c r="U24" s="1901"/>
      <c r="V24" s="1901"/>
    </row>
    <row r="25" spans="1:22" ht="18.75">
      <c r="A25" s="1463" t="s">
        <v>1050</v>
      </c>
      <c r="B25" s="1463">
        <v>1</v>
      </c>
      <c r="C25" s="1463">
        <v>16</v>
      </c>
      <c r="D25" s="1463">
        <v>16.15</v>
      </c>
      <c r="E25" s="1532">
        <v>3</v>
      </c>
      <c r="F25" s="1463" t="s">
        <v>1562</v>
      </c>
      <c r="G25" s="1466" t="s">
        <v>1032</v>
      </c>
      <c r="H25" s="1463" t="s">
        <v>1151</v>
      </c>
      <c r="I25" s="1463" t="s">
        <v>1096</v>
      </c>
      <c r="J25" s="1463" t="s">
        <v>490</v>
      </c>
      <c r="K25" s="1463" t="s">
        <v>1036</v>
      </c>
      <c r="L25" s="1463" t="s">
        <v>1039</v>
      </c>
      <c r="M25" s="1467">
        <f>N25+O25+P25+Q25+R25+S25+T25</f>
        <v>15</v>
      </c>
      <c r="N25" s="1468">
        <v>12</v>
      </c>
      <c r="O25" s="1468">
        <v>3</v>
      </c>
      <c r="P25" s="1468"/>
      <c r="Q25" s="1468"/>
      <c r="R25" s="1468"/>
      <c r="S25" s="1468"/>
      <c r="T25" s="1468"/>
      <c r="U25" s="1468"/>
      <c r="V25" s="1469"/>
    </row>
    <row r="26" spans="1:22" ht="18.75">
      <c r="A26" s="1463" t="s">
        <v>1051</v>
      </c>
      <c r="B26" s="1463">
        <v>2</v>
      </c>
      <c r="C26" s="1463">
        <v>14</v>
      </c>
      <c r="D26" s="1476">
        <v>33</v>
      </c>
      <c r="E26" s="1532">
        <v>2.2</v>
      </c>
      <c r="F26" s="1463" t="s">
        <v>1562</v>
      </c>
      <c r="G26" s="1466" t="s">
        <v>1032</v>
      </c>
      <c r="H26" s="1463" t="s">
        <v>1151</v>
      </c>
      <c r="I26" s="1463" t="s">
        <v>1096</v>
      </c>
      <c r="J26" s="1463" t="s">
        <v>490</v>
      </c>
      <c r="K26" s="1463" t="s">
        <v>1036</v>
      </c>
      <c r="L26" s="1463" t="s">
        <v>1039</v>
      </c>
      <c r="M26" s="1467">
        <f>N26+O26+P26+Q26+R26+S26+T26</f>
        <v>11</v>
      </c>
      <c r="N26" s="1468">
        <v>8.8</v>
      </c>
      <c r="O26" s="1468">
        <v>2.2</v>
      </c>
      <c r="P26" s="1468"/>
      <c r="Q26" s="1468"/>
      <c r="R26" s="1468"/>
      <c r="S26" s="1468"/>
      <c r="T26" s="1468"/>
      <c r="U26" s="1468"/>
      <c r="V26" s="1469"/>
    </row>
    <row r="27" spans="1:22" ht="18.75">
      <c r="A27" s="1458" t="s">
        <v>1553</v>
      </c>
      <c r="B27" s="1477"/>
      <c r="C27" s="1477"/>
      <c r="D27" s="1477"/>
      <c r="E27" s="1480">
        <f>SUM(E25:E26)</f>
        <v>5.2</v>
      </c>
      <c r="F27" s="1477"/>
      <c r="G27" s="1477"/>
      <c r="H27" s="1477"/>
      <c r="I27" s="1478"/>
      <c r="J27" s="1477"/>
      <c r="K27" s="1477"/>
      <c r="L27" s="1477"/>
      <c r="M27" s="1479">
        <f aca="true" t="shared" si="3" ref="M27:V27">SUM(M25:M26)</f>
        <v>26</v>
      </c>
      <c r="N27" s="1479">
        <f t="shared" si="3"/>
        <v>20.8</v>
      </c>
      <c r="O27" s="1479">
        <f t="shared" si="3"/>
        <v>5.2</v>
      </c>
      <c r="P27" s="1479">
        <f t="shared" si="3"/>
        <v>0</v>
      </c>
      <c r="Q27" s="1479">
        <f t="shared" si="3"/>
        <v>0</v>
      </c>
      <c r="R27" s="1479">
        <f t="shared" si="3"/>
        <v>0</v>
      </c>
      <c r="S27" s="1479">
        <f t="shared" si="3"/>
        <v>0</v>
      </c>
      <c r="T27" s="1479">
        <f t="shared" si="3"/>
        <v>0</v>
      </c>
      <c r="U27" s="1479">
        <f t="shared" si="3"/>
        <v>0</v>
      </c>
      <c r="V27" s="1479">
        <f t="shared" si="3"/>
        <v>0</v>
      </c>
    </row>
    <row r="28" spans="1:22" ht="18.75">
      <c r="A28" s="1481"/>
      <c r="B28" s="1482"/>
      <c r="C28" s="1482"/>
      <c r="D28" s="1482"/>
      <c r="E28" s="1482"/>
      <c r="F28" s="1482"/>
      <c r="G28" s="1482"/>
      <c r="H28" s="1482"/>
      <c r="I28" s="1482" t="s">
        <v>1052</v>
      </c>
      <c r="J28" s="1482"/>
      <c r="K28" s="1482"/>
      <c r="L28" s="1482"/>
      <c r="M28" s="1483"/>
      <c r="N28" s="1483"/>
      <c r="O28" s="1902"/>
      <c r="P28" s="1902"/>
      <c r="Q28" s="1902"/>
      <c r="R28" s="1902"/>
      <c r="S28" s="1902"/>
      <c r="T28" s="1902"/>
      <c r="U28" s="1902"/>
      <c r="V28" s="1902"/>
    </row>
    <row r="29" spans="1:22" ht="18.75">
      <c r="A29" s="1463" t="s">
        <v>1053</v>
      </c>
      <c r="B29" s="1463">
        <v>1</v>
      </c>
      <c r="C29" s="1463">
        <v>9</v>
      </c>
      <c r="D29" s="1463">
        <v>10</v>
      </c>
      <c r="E29" s="1532">
        <v>0.8</v>
      </c>
      <c r="F29" s="1463" t="s">
        <v>1113</v>
      </c>
      <c r="G29" s="1466" t="s">
        <v>1060</v>
      </c>
      <c r="H29" s="1463" t="s">
        <v>1151</v>
      </c>
      <c r="I29" s="1463" t="s">
        <v>1096</v>
      </c>
      <c r="J29" s="1463" t="s">
        <v>490</v>
      </c>
      <c r="K29" s="1463" t="s">
        <v>1047</v>
      </c>
      <c r="L29" s="1463" t="s">
        <v>1042</v>
      </c>
      <c r="M29" s="1467">
        <f aca="true" t="shared" si="4" ref="M29:M34">SUM(N29:V29)</f>
        <v>1.4</v>
      </c>
      <c r="N29" s="1468">
        <v>0</v>
      </c>
      <c r="O29" s="1468">
        <v>0</v>
      </c>
      <c r="P29" s="1468"/>
      <c r="Q29" s="1468">
        <v>1.4</v>
      </c>
      <c r="R29" s="1468"/>
      <c r="S29" s="1468"/>
      <c r="T29" s="1468"/>
      <c r="U29" s="1468"/>
      <c r="V29" s="1484"/>
    </row>
    <row r="30" spans="1:22" ht="18.75">
      <c r="A30" s="1463" t="s">
        <v>1053</v>
      </c>
      <c r="B30" s="1463">
        <v>2</v>
      </c>
      <c r="C30" s="1463">
        <v>15</v>
      </c>
      <c r="D30" s="1463">
        <v>19</v>
      </c>
      <c r="E30" s="1532">
        <v>0.4</v>
      </c>
      <c r="F30" s="1463" t="s">
        <v>1113</v>
      </c>
      <c r="G30" s="1466" t="s">
        <v>1060</v>
      </c>
      <c r="H30" s="1463" t="s">
        <v>1151</v>
      </c>
      <c r="I30" s="1463" t="s">
        <v>1096</v>
      </c>
      <c r="J30" s="1463" t="s">
        <v>490</v>
      </c>
      <c r="K30" s="1463" t="s">
        <v>1047</v>
      </c>
      <c r="L30" s="1463" t="s">
        <v>1042</v>
      </c>
      <c r="M30" s="1467">
        <f t="shared" si="4"/>
        <v>0.7</v>
      </c>
      <c r="N30" s="1468">
        <v>0</v>
      </c>
      <c r="O30" s="1468">
        <v>0</v>
      </c>
      <c r="P30" s="1468"/>
      <c r="Q30" s="1468">
        <v>0.7</v>
      </c>
      <c r="R30" s="1468"/>
      <c r="S30" s="1468"/>
      <c r="T30" s="1468"/>
      <c r="U30" s="1468"/>
      <c r="V30" s="1484"/>
    </row>
    <row r="31" spans="1:22" ht="18.75">
      <c r="A31" s="1463" t="s">
        <v>1054</v>
      </c>
      <c r="B31" s="1463">
        <v>3</v>
      </c>
      <c r="C31" s="1463">
        <v>19</v>
      </c>
      <c r="D31" s="1463">
        <v>23.22</v>
      </c>
      <c r="E31" s="1532">
        <v>0.7</v>
      </c>
      <c r="F31" s="1463" t="s">
        <v>1113</v>
      </c>
      <c r="G31" s="1466" t="s">
        <v>1049</v>
      </c>
      <c r="H31" s="1463" t="s">
        <v>1151</v>
      </c>
      <c r="I31" s="1463" t="s">
        <v>1096</v>
      </c>
      <c r="J31" s="1463" t="s">
        <v>490</v>
      </c>
      <c r="K31" s="1463" t="s">
        <v>1047</v>
      </c>
      <c r="L31" s="1463" t="s">
        <v>1042</v>
      </c>
      <c r="M31" s="1467">
        <f t="shared" si="4"/>
        <v>1.2</v>
      </c>
      <c r="N31" s="1468">
        <v>0</v>
      </c>
      <c r="O31" s="1468">
        <v>0</v>
      </c>
      <c r="P31" s="1468"/>
      <c r="Q31" s="1468">
        <v>1.2</v>
      </c>
      <c r="R31" s="1468"/>
      <c r="S31" s="1468"/>
      <c r="T31" s="1468"/>
      <c r="U31" s="1468"/>
      <c r="V31" s="1484"/>
    </row>
    <row r="32" spans="1:22" ht="18.75">
      <c r="A32" s="1463" t="s">
        <v>1054</v>
      </c>
      <c r="B32" s="1463">
        <v>4</v>
      </c>
      <c r="C32" s="1463">
        <v>19</v>
      </c>
      <c r="D32" s="1463">
        <v>24.25</v>
      </c>
      <c r="E32" s="1532">
        <v>1.4</v>
      </c>
      <c r="F32" s="1463" t="s">
        <v>1113</v>
      </c>
      <c r="G32" s="1466" t="s">
        <v>1049</v>
      </c>
      <c r="H32" s="1463" t="s">
        <v>1151</v>
      </c>
      <c r="I32" s="1463" t="s">
        <v>1096</v>
      </c>
      <c r="J32" s="1463" t="s">
        <v>490</v>
      </c>
      <c r="K32" s="1463" t="s">
        <v>1047</v>
      </c>
      <c r="L32" s="1463" t="s">
        <v>1042</v>
      </c>
      <c r="M32" s="1467">
        <f t="shared" si="4"/>
        <v>2.4</v>
      </c>
      <c r="N32" s="1468">
        <v>0</v>
      </c>
      <c r="O32" s="1468">
        <v>0</v>
      </c>
      <c r="P32" s="1468"/>
      <c r="Q32" s="1468">
        <v>2.4</v>
      </c>
      <c r="R32" s="1468"/>
      <c r="S32" s="1468"/>
      <c r="T32" s="1468"/>
      <c r="U32" s="1468"/>
      <c r="V32" s="1484"/>
    </row>
    <row r="33" spans="1:22" ht="18.75">
      <c r="A33" s="1463" t="s">
        <v>1054</v>
      </c>
      <c r="B33" s="1463">
        <v>5</v>
      </c>
      <c r="C33" s="1463">
        <v>19</v>
      </c>
      <c r="D33" s="1463">
        <v>4.13</v>
      </c>
      <c r="E33" s="1532">
        <v>1.1</v>
      </c>
      <c r="F33" s="1463" t="s">
        <v>1562</v>
      </c>
      <c r="G33" s="1466" t="s">
        <v>1046</v>
      </c>
      <c r="H33" s="1463" t="s">
        <v>1151</v>
      </c>
      <c r="I33" s="1463" t="s">
        <v>1096</v>
      </c>
      <c r="J33" s="1463" t="s">
        <v>490</v>
      </c>
      <c r="K33" s="1463" t="s">
        <v>1036</v>
      </c>
      <c r="L33" s="1463" t="s">
        <v>1039</v>
      </c>
      <c r="M33" s="1467">
        <f t="shared" si="4"/>
        <v>5.5</v>
      </c>
      <c r="N33" s="1468">
        <v>4.4</v>
      </c>
      <c r="O33" s="1468">
        <v>1.1</v>
      </c>
      <c r="P33" s="1468"/>
      <c r="Q33" s="1468"/>
      <c r="R33" s="1468"/>
      <c r="S33" s="1468"/>
      <c r="T33" s="1468"/>
      <c r="U33" s="1468"/>
      <c r="V33" s="1484"/>
    </row>
    <row r="34" spans="1:22" ht="18.75">
      <c r="A34" s="1463" t="s">
        <v>1054</v>
      </c>
      <c r="B34" s="1463">
        <v>6</v>
      </c>
      <c r="C34" s="1463">
        <v>19</v>
      </c>
      <c r="D34" s="1463">
        <v>13</v>
      </c>
      <c r="E34" s="1532">
        <v>0.8</v>
      </c>
      <c r="F34" s="1463" t="s">
        <v>1562</v>
      </c>
      <c r="G34" s="1466" t="s">
        <v>1046</v>
      </c>
      <c r="H34" s="1463" t="s">
        <v>1151</v>
      </c>
      <c r="I34" s="1463" t="s">
        <v>1096</v>
      </c>
      <c r="J34" s="1463" t="s">
        <v>490</v>
      </c>
      <c r="K34" s="1463" t="s">
        <v>1036</v>
      </c>
      <c r="L34" s="1463" t="s">
        <v>1039</v>
      </c>
      <c r="M34" s="1467">
        <f t="shared" si="4"/>
        <v>4</v>
      </c>
      <c r="N34" s="1468">
        <v>3.2</v>
      </c>
      <c r="O34" s="1468">
        <v>0.8</v>
      </c>
      <c r="P34" s="1468"/>
      <c r="Q34" s="1468"/>
      <c r="R34" s="1468"/>
      <c r="S34" s="1468"/>
      <c r="T34" s="1468"/>
      <c r="U34" s="1468"/>
      <c r="V34" s="1484"/>
    </row>
    <row r="35" spans="1:22" ht="18.75">
      <c r="A35" s="1458" t="s">
        <v>1553</v>
      </c>
      <c r="B35" s="1485"/>
      <c r="C35" s="1485"/>
      <c r="D35" s="1485"/>
      <c r="E35" s="1462">
        <f>SUM(E29:E34)</f>
        <v>5.2</v>
      </c>
      <c r="F35" s="1485"/>
      <c r="G35" s="1485"/>
      <c r="H35" s="1485"/>
      <c r="I35" s="1485"/>
      <c r="J35" s="1485"/>
      <c r="K35" s="1485"/>
      <c r="L35" s="1485"/>
      <c r="M35" s="1461">
        <f aca="true" t="shared" si="5" ref="M35:V35">SUM(M29:M34)</f>
        <v>15.2</v>
      </c>
      <c r="N35" s="1461">
        <f t="shared" si="5"/>
        <v>7.6000000000000005</v>
      </c>
      <c r="O35" s="1461">
        <f t="shared" si="5"/>
        <v>1.9000000000000001</v>
      </c>
      <c r="P35" s="1461">
        <f t="shared" si="5"/>
        <v>0</v>
      </c>
      <c r="Q35" s="1461">
        <f t="shared" si="5"/>
        <v>5.699999999999999</v>
      </c>
      <c r="R35" s="1461">
        <f t="shared" si="5"/>
        <v>0</v>
      </c>
      <c r="S35" s="1461">
        <f t="shared" si="5"/>
        <v>0</v>
      </c>
      <c r="T35" s="1461">
        <f t="shared" si="5"/>
        <v>0</v>
      </c>
      <c r="U35" s="1461">
        <f t="shared" si="5"/>
        <v>0</v>
      </c>
      <c r="V35" s="1461">
        <f t="shared" si="5"/>
        <v>0</v>
      </c>
    </row>
    <row r="36" spans="1:22" ht="18.75">
      <c r="A36" s="1903" t="s">
        <v>1055</v>
      </c>
      <c r="B36" s="1903"/>
      <c r="C36" s="1903"/>
      <c r="D36" s="1903"/>
      <c r="E36" s="1903"/>
      <c r="F36" s="1903"/>
      <c r="G36" s="1903"/>
      <c r="H36" s="1903"/>
      <c r="I36" s="1903"/>
      <c r="J36" s="1903"/>
      <c r="K36" s="1903"/>
      <c r="L36" s="1903"/>
      <c r="M36" s="1903"/>
      <c r="N36" s="1903"/>
      <c r="O36" s="1903"/>
      <c r="P36" s="1903"/>
      <c r="Q36" s="1903"/>
      <c r="R36" s="1903"/>
      <c r="S36" s="1903"/>
      <c r="T36" s="1903"/>
      <c r="U36" s="1903"/>
      <c r="V36" s="1903"/>
    </row>
    <row r="37" spans="1:22" ht="18.75">
      <c r="A37" s="1486" t="s">
        <v>1176</v>
      </c>
      <c r="B37" s="1486">
        <v>1</v>
      </c>
      <c r="C37" s="1486">
        <v>1</v>
      </c>
      <c r="D37" s="1486">
        <v>6.7</v>
      </c>
      <c r="E37" s="1531">
        <v>1</v>
      </c>
      <c r="F37" s="1486" t="s">
        <v>1566</v>
      </c>
      <c r="G37" s="1487" t="s">
        <v>1177</v>
      </c>
      <c r="H37" s="1463" t="s">
        <v>1151</v>
      </c>
      <c r="I37" s="1486" t="s">
        <v>1096</v>
      </c>
      <c r="J37" s="1486" t="s">
        <v>490</v>
      </c>
      <c r="K37" s="1486" t="s">
        <v>1058</v>
      </c>
      <c r="L37" s="1486" t="s">
        <v>1178</v>
      </c>
      <c r="M37" s="1467">
        <f>N37+O37+P37+Q37+R37+S37+T37</f>
        <v>6.299999999999999</v>
      </c>
      <c r="N37" s="1486">
        <v>1.3</v>
      </c>
      <c r="O37" s="1486">
        <v>0.6</v>
      </c>
      <c r="P37" s="1486">
        <v>3.8</v>
      </c>
      <c r="Q37" s="1486">
        <v>0.6</v>
      </c>
      <c r="R37" s="1486"/>
      <c r="S37" s="1486"/>
      <c r="T37" s="1486"/>
      <c r="U37" s="1486"/>
      <c r="V37" s="1486"/>
    </row>
    <row r="38" spans="1:22" ht="18.75">
      <c r="A38" s="1486" t="s">
        <v>1176</v>
      </c>
      <c r="B38" s="1486">
        <v>2</v>
      </c>
      <c r="C38" s="1486">
        <v>1</v>
      </c>
      <c r="D38" s="1486">
        <v>5</v>
      </c>
      <c r="E38" s="1531">
        <v>0.8</v>
      </c>
      <c r="F38" s="1486" t="s">
        <v>1566</v>
      </c>
      <c r="G38" s="1487" t="s">
        <v>1177</v>
      </c>
      <c r="H38" s="1463" t="s">
        <v>1151</v>
      </c>
      <c r="I38" s="1486" t="s">
        <v>1096</v>
      </c>
      <c r="J38" s="1486" t="s">
        <v>490</v>
      </c>
      <c r="K38" s="1486" t="s">
        <v>1058</v>
      </c>
      <c r="L38" s="1486" t="s">
        <v>1178</v>
      </c>
      <c r="M38" s="1467">
        <f>N38+O38+P38+Q38+R38+S38+T38</f>
        <v>5</v>
      </c>
      <c r="N38" s="1486">
        <v>1</v>
      </c>
      <c r="O38" s="1486">
        <v>0.5</v>
      </c>
      <c r="P38" s="1486">
        <v>3</v>
      </c>
      <c r="Q38" s="1486">
        <v>0.5</v>
      </c>
      <c r="R38" s="1486"/>
      <c r="S38" s="1486"/>
      <c r="T38" s="1486"/>
      <c r="U38" s="1486"/>
      <c r="V38" s="1486"/>
    </row>
    <row r="39" spans="1:22" ht="18.75">
      <c r="A39" s="1486" t="s">
        <v>1179</v>
      </c>
      <c r="B39" s="1486">
        <v>3</v>
      </c>
      <c r="C39" s="1486">
        <v>14</v>
      </c>
      <c r="D39" s="1486">
        <v>17.29</v>
      </c>
      <c r="E39" s="1531">
        <v>1.1</v>
      </c>
      <c r="F39" s="1486" t="s">
        <v>1027</v>
      </c>
      <c r="G39" s="1487" t="s">
        <v>1063</v>
      </c>
      <c r="H39" s="1463" t="s">
        <v>1151</v>
      </c>
      <c r="I39" s="1486" t="s">
        <v>1096</v>
      </c>
      <c r="J39" s="1486" t="s">
        <v>490</v>
      </c>
      <c r="K39" s="1486" t="s">
        <v>1047</v>
      </c>
      <c r="L39" s="1486" t="s">
        <v>1180</v>
      </c>
      <c r="M39" s="1467">
        <f>N39+O39+P39+Q39+R39+S39+T39</f>
        <v>1.8</v>
      </c>
      <c r="N39" s="1486"/>
      <c r="O39" s="1486"/>
      <c r="P39" s="1486"/>
      <c r="Q39" s="1486"/>
      <c r="R39" s="1486"/>
      <c r="S39" s="1486">
        <v>1.8</v>
      </c>
      <c r="T39" s="1486"/>
      <c r="U39" s="1486"/>
      <c r="V39" s="1486"/>
    </row>
    <row r="40" spans="1:22" ht="18.75">
      <c r="A40" s="1463" t="s">
        <v>1056</v>
      </c>
      <c r="B40" s="1463">
        <v>4</v>
      </c>
      <c r="C40" s="1463">
        <v>7</v>
      </c>
      <c r="D40" s="1463">
        <v>20.27</v>
      </c>
      <c r="E40" s="1532">
        <v>0.8</v>
      </c>
      <c r="F40" s="1463" t="s">
        <v>1566</v>
      </c>
      <c r="G40" s="1466" t="s">
        <v>1181</v>
      </c>
      <c r="H40" s="1463" t="s">
        <v>1151</v>
      </c>
      <c r="I40" s="1463" t="s">
        <v>1096</v>
      </c>
      <c r="J40" s="1463" t="s">
        <v>490</v>
      </c>
      <c r="K40" s="1463" t="s">
        <v>1058</v>
      </c>
      <c r="L40" s="1463" t="s">
        <v>1182</v>
      </c>
      <c r="M40" s="1467">
        <f>N40+O40+P40+Q40+R40+S40+T40</f>
        <v>5</v>
      </c>
      <c r="N40" s="1468">
        <v>2</v>
      </c>
      <c r="O40" s="1468"/>
      <c r="P40" s="1468">
        <v>3</v>
      </c>
      <c r="Q40" s="1468"/>
      <c r="R40" s="1468"/>
      <c r="S40" s="1468"/>
      <c r="T40" s="1468"/>
      <c r="U40" s="1468"/>
      <c r="V40" s="1469"/>
    </row>
    <row r="41" spans="1:22" ht="18.75">
      <c r="A41" s="1488" t="s">
        <v>1553</v>
      </c>
      <c r="B41" s="1477"/>
      <c r="C41" s="1477"/>
      <c r="D41" s="1477"/>
      <c r="E41" s="1462">
        <f>SUM(E37:E40)</f>
        <v>3.7</v>
      </c>
      <c r="F41" s="1477"/>
      <c r="G41" s="1477"/>
      <c r="H41" s="1477"/>
      <c r="I41" s="1477"/>
      <c r="J41" s="1477"/>
      <c r="K41" s="1477"/>
      <c r="L41" s="1477"/>
      <c r="M41" s="1479">
        <f aca="true" t="shared" si="6" ref="M41:V41">SUM(M37:M40)</f>
        <v>18.1</v>
      </c>
      <c r="N41" s="1479">
        <f t="shared" si="6"/>
        <v>4.3</v>
      </c>
      <c r="O41" s="1479">
        <f t="shared" si="6"/>
        <v>1.1</v>
      </c>
      <c r="P41" s="1479">
        <f t="shared" si="6"/>
        <v>9.8</v>
      </c>
      <c r="Q41" s="1479">
        <f t="shared" si="6"/>
        <v>1.1</v>
      </c>
      <c r="R41" s="1479">
        <f t="shared" si="6"/>
        <v>0</v>
      </c>
      <c r="S41" s="1479">
        <f t="shared" si="6"/>
        <v>1.8</v>
      </c>
      <c r="T41" s="1479">
        <f t="shared" si="6"/>
        <v>0</v>
      </c>
      <c r="U41" s="1479">
        <f t="shared" si="6"/>
        <v>0</v>
      </c>
      <c r="V41" s="1479">
        <f t="shared" si="6"/>
        <v>0</v>
      </c>
    </row>
    <row r="42" spans="1:22" ht="18.75">
      <c r="A42" s="1489"/>
      <c r="B42" s="1489"/>
      <c r="C42" s="1489"/>
      <c r="D42" s="1489"/>
      <c r="E42" s="1489"/>
      <c r="F42" s="1490"/>
      <c r="G42" s="1490"/>
      <c r="H42" s="1490"/>
      <c r="I42" s="1490" t="s">
        <v>1057</v>
      </c>
      <c r="J42" s="1490"/>
      <c r="K42" s="1490"/>
      <c r="L42" s="1490"/>
      <c r="M42" s="1491"/>
      <c r="N42" s="1491"/>
      <c r="O42" s="1491"/>
      <c r="P42" s="1904"/>
      <c r="Q42" s="1904"/>
      <c r="R42" s="1904"/>
      <c r="S42" s="1904"/>
      <c r="T42" s="1904"/>
      <c r="U42" s="1904"/>
      <c r="V42" s="1904"/>
    </row>
    <row r="43" spans="1:22" ht="18.75">
      <c r="A43" s="1463" t="s">
        <v>1183</v>
      </c>
      <c r="B43" s="1463">
        <v>1</v>
      </c>
      <c r="C43" s="1463">
        <v>6</v>
      </c>
      <c r="D43" s="1463">
        <v>8</v>
      </c>
      <c r="E43" s="1532">
        <v>1</v>
      </c>
      <c r="F43" s="1463" t="s">
        <v>1113</v>
      </c>
      <c r="G43" s="1466" t="s">
        <v>1177</v>
      </c>
      <c r="H43" s="1463" t="s">
        <v>1151</v>
      </c>
      <c r="I43" s="1463" t="s">
        <v>1096</v>
      </c>
      <c r="J43" s="1463" t="s">
        <v>490</v>
      </c>
      <c r="K43" s="1463" t="s">
        <v>1047</v>
      </c>
      <c r="L43" s="1463" t="s">
        <v>1042</v>
      </c>
      <c r="M43" s="1467">
        <f aca="true" t="shared" si="7" ref="M43:M48">N43+O43+P43+Q43+R43+S43+T43</f>
        <v>1.6</v>
      </c>
      <c r="N43" s="1468"/>
      <c r="O43" s="1468"/>
      <c r="P43" s="1468"/>
      <c r="Q43" s="1468">
        <v>1.6</v>
      </c>
      <c r="R43" s="1468"/>
      <c r="S43" s="1468"/>
      <c r="T43" s="1492"/>
      <c r="U43" s="1492"/>
      <c r="V43" s="1493"/>
    </row>
    <row r="44" spans="1:22" ht="18.75">
      <c r="A44" s="1463" t="s">
        <v>1183</v>
      </c>
      <c r="B44" s="1463">
        <v>2</v>
      </c>
      <c r="C44" s="1463">
        <v>6</v>
      </c>
      <c r="D44" s="1463">
        <v>48</v>
      </c>
      <c r="E44" s="1532">
        <v>0.6</v>
      </c>
      <c r="F44" s="1463" t="s">
        <v>1027</v>
      </c>
      <c r="G44" s="1466" t="s">
        <v>1063</v>
      </c>
      <c r="H44" s="1463" t="s">
        <v>1151</v>
      </c>
      <c r="I44" s="1463" t="s">
        <v>1096</v>
      </c>
      <c r="J44" s="1463" t="s">
        <v>490</v>
      </c>
      <c r="K44" s="1463" t="s">
        <v>1041</v>
      </c>
      <c r="L44" s="1463" t="s">
        <v>1180</v>
      </c>
      <c r="M44" s="1467">
        <f t="shared" si="7"/>
        <v>1.9</v>
      </c>
      <c r="N44" s="1468"/>
      <c r="O44" s="1468"/>
      <c r="P44" s="1468"/>
      <c r="Q44" s="1468"/>
      <c r="R44" s="1468"/>
      <c r="S44" s="1468">
        <v>1.9</v>
      </c>
      <c r="T44" s="1492"/>
      <c r="U44" s="1492"/>
      <c r="V44" s="1493"/>
    </row>
    <row r="45" spans="1:22" ht="18.75">
      <c r="A45" s="1463" t="s">
        <v>1184</v>
      </c>
      <c r="B45" s="1463">
        <v>3</v>
      </c>
      <c r="C45" s="1463">
        <v>3</v>
      </c>
      <c r="D45" s="1463">
        <v>67</v>
      </c>
      <c r="E45" s="1532">
        <v>2.5</v>
      </c>
      <c r="F45" s="1463" t="s">
        <v>1093</v>
      </c>
      <c r="G45" s="1466" t="s">
        <v>1185</v>
      </c>
      <c r="H45" s="1463" t="s">
        <v>1151</v>
      </c>
      <c r="I45" s="1463" t="s">
        <v>1096</v>
      </c>
      <c r="J45" s="1463" t="s">
        <v>490</v>
      </c>
      <c r="K45" s="1463" t="s">
        <v>1058</v>
      </c>
      <c r="L45" s="1463" t="s">
        <v>1186</v>
      </c>
      <c r="M45" s="1467">
        <f t="shared" si="7"/>
        <v>15.600000000000001</v>
      </c>
      <c r="N45" s="1468">
        <v>6.2</v>
      </c>
      <c r="O45" s="1468"/>
      <c r="P45" s="1468"/>
      <c r="Q45" s="1468"/>
      <c r="R45" s="1468">
        <v>9.4</v>
      </c>
      <c r="S45" s="1468"/>
      <c r="T45" s="1492"/>
      <c r="U45" s="1492"/>
      <c r="V45" s="1493"/>
    </row>
    <row r="46" spans="1:22" ht="18.75">
      <c r="A46" s="1463" t="s">
        <v>1187</v>
      </c>
      <c r="B46" s="1463">
        <v>4</v>
      </c>
      <c r="C46" s="1463">
        <v>9</v>
      </c>
      <c r="D46" s="1463">
        <v>49</v>
      </c>
      <c r="E46" s="1532">
        <v>1.1</v>
      </c>
      <c r="F46" s="1463" t="s">
        <v>1093</v>
      </c>
      <c r="G46" s="1466" t="s">
        <v>1188</v>
      </c>
      <c r="H46" s="1463" t="s">
        <v>1151</v>
      </c>
      <c r="I46" s="1463" t="s">
        <v>1096</v>
      </c>
      <c r="J46" s="1463" t="s">
        <v>490</v>
      </c>
      <c r="K46" s="1463" t="s">
        <v>1058</v>
      </c>
      <c r="L46" s="1463" t="s">
        <v>1189</v>
      </c>
      <c r="M46" s="1467">
        <f t="shared" si="7"/>
        <v>6.9</v>
      </c>
      <c r="N46" s="1468"/>
      <c r="O46" s="1468"/>
      <c r="P46" s="1468"/>
      <c r="Q46" s="1468">
        <v>1.4</v>
      </c>
      <c r="R46" s="1468">
        <v>5.5</v>
      </c>
      <c r="S46" s="1468"/>
      <c r="T46" s="1492"/>
      <c r="U46" s="1492"/>
      <c r="V46" s="1493"/>
    </row>
    <row r="47" spans="1:22" ht="18.75">
      <c r="A47" s="1463" t="s">
        <v>1184</v>
      </c>
      <c r="B47" s="1463">
        <v>5</v>
      </c>
      <c r="C47" s="1463">
        <v>3</v>
      </c>
      <c r="D47" s="1463">
        <v>21</v>
      </c>
      <c r="E47" s="1532">
        <v>1</v>
      </c>
      <c r="F47" s="1463" t="s">
        <v>1093</v>
      </c>
      <c r="G47" s="1466" t="s">
        <v>1185</v>
      </c>
      <c r="H47" s="1463" t="s">
        <v>1151</v>
      </c>
      <c r="I47" s="1463" t="s">
        <v>1096</v>
      </c>
      <c r="J47" s="1463" t="s">
        <v>490</v>
      </c>
      <c r="K47" s="1463" t="s">
        <v>1036</v>
      </c>
      <c r="L47" s="1463" t="s">
        <v>1190</v>
      </c>
      <c r="M47" s="1467">
        <f t="shared" si="7"/>
        <v>5</v>
      </c>
      <c r="N47" s="1468"/>
      <c r="O47" s="1468"/>
      <c r="P47" s="1468"/>
      <c r="Q47" s="1468"/>
      <c r="R47" s="1468">
        <v>5</v>
      </c>
      <c r="S47" s="1468"/>
      <c r="T47" s="1492"/>
      <c r="U47" s="1492"/>
      <c r="V47" s="1493"/>
    </row>
    <row r="48" spans="1:22" ht="18.75">
      <c r="A48" s="1463" t="s">
        <v>1187</v>
      </c>
      <c r="B48" s="1463">
        <v>6</v>
      </c>
      <c r="C48" s="1463">
        <v>13</v>
      </c>
      <c r="D48" s="1463">
        <v>10</v>
      </c>
      <c r="E48" s="1532">
        <v>2.2</v>
      </c>
      <c r="F48" s="1463" t="s">
        <v>1093</v>
      </c>
      <c r="G48" s="1494" t="s">
        <v>1191</v>
      </c>
      <c r="H48" s="1463" t="s">
        <v>1151</v>
      </c>
      <c r="I48" s="1463" t="s">
        <v>1096</v>
      </c>
      <c r="J48" s="1463" t="s">
        <v>490</v>
      </c>
      <c r="K48" s="1463" t="s">
        <v>1058</v>
      </c>
      <c r="L48" s="1463" t="s">
        <v>1189</v>
      </c>
      <c r="M48" s="1467">
        <f t="shared" si="7"/>
        <v>13.7</v>
      </c>
      <c r="N48" s="1468"/>
      <c r="O48" s="1468"/>
      <c r="P48" s="1468"/>
      <c r="Q48" s="1468">
        <v>2.7</v>
      </c>
      <c r="R48" s="1468">
        <v>11</v>
      </c>
      <c r="S48" s="1468"/>
      <c r="T48" s="1492"/>
      <c r="U48" s="1492"/>
      <c r="V48" s="1493"/>
    </row>
    <row r="49" spans="1:22" ht="18.75">
      <c r="A49" s="1458" t="s">
        <v>1553</v>
      </c>
      <c r="B49" s="1460"/>
      <c r="C49" s="1460"/>
      <c r="D49" s="1460"/>
      <c r="E49" s="1462">
        <f>SUM(E43:E48)</f>
        <v>8.399999999999999</v>
      </c>
      <c r="F49" s="1495"/>
      <c r="G49" s="1495"/>
      <c r="H49" s="1495"/>
      <c r="I49" s="1495"/>
      <c r="J49" s="1495"/>
      <c r="K49" s="1495"/>
      <c r="L49" s="1495"/>
      <c r="M49" s="1479">
        <f aca="true" t="shared" si="8" ref="M49:V49">SUM(M43:M48)</f>
        <v>44.7</v>
      </c>
      <c r="N49" s="1479">
        <f t="shared" si="8"/>
        <v>6.2</v>
      </c>
      <c r="O49" s="1479">
        <f t="shared" si="8"/>
        <v>0</v>
      </c>
      <c r="P49" s="1479">
        <f t="shared" si="8"/>
        <v>0</v>
      </c>
      <c r="Q49" s="1479">
        <f t="shared" si="8"/>
        <v>5.7</v>
      </c>
      <c r="R49" s="1479">
        <f t="shared" si="8"/>
        <v>30.9</v>
      </c>
      <c r="S49" s="1479">
        <f t="shared" si="8"/>
        <v>1.9</v>
      </c>
      <c r="T49" s="1479">
        <f t="shared" si="8"/>
        <v>0</v>
      </c>
      <c r="U49" s="1479">
        <f t="shared" si="8"/>
        <v>0</v>
      </c>
      <c r="V49" s="1479">
        <f t="shared" si="8"/>
        <v>0</v>
      </c>
    </row>
    <row r="50" spans="1:22" ht="18.75">
      <c r="A50" s="1903" t="s">
        <v>1061</v>
      </c>
      <c r="B50" s="1903"/>
      <c r="C50" s="1903"/>
      <c r="D50" s="1903"/>
      <c r="E50" s="1903"/>
      <c r="F50" s="1903"/>
      <c r="G50" s="1903"/>
      <c r="H50" s="1903"/>
      <c r="I50" s="1903"/>
      <c r="J50" s="1903"/>
      <c r="K50" s="1903"/>
      <c r="L50" s="1903"/>
      <c r="M50" s="1903"/>
      <c r="N50" s="1903"/>
      <c r="O50" s="1903"/>
      <c r="P50" s="1903"/>
      <c r="Q50" s="1903"/>
      <c r="R50" s="1903"/>
      <c r="S50" s="1903"/>
      <c r="T50" s="1903"/>
      <c r="U50" s="1903"/>
      <c r="V50" s="1903"/>
    </row>
    <row r="51" spans="1:22" ht="18.75">
      <c r="A51" s="1486" t="s">
        <v>1192</v>
      </c>
      <c r="B51" s="1486">
        <v>1</v>
      </c>
      <c r="C51" s="1486">
        <v>2</v>
      </c>
      <c r="D51" s="1486">
        <v>2</v>
      </c>
      <c r="E51" s="1531">
        <v>0.5</v>
      </c>
      <c r="F51" s="1486" t="s">
        <v>1113</v>
      </c>
      <c r="G51" s="1496" t="s">
        <v>1063</v>
      </c>
      <c r="H51" s="1463" t="s">
        <v>1151</v>
      </c>
      <c r="I51" s="1486" t="s">
        <v>1096</v>
      </c>
      <c r="J51" s="1486" t="s">
        <v>490</v>
      </c>
      <c r="K51" s="1486" t="s">
        <v>1047</v>
      </c>
      <c r="L51" s="1486" t="s">
        <v>1042</v>
      </c>
      <c r="M51" s="1467">
        <f>N51+O51+P51+Q51+R51+S51+T51</f>
        <v>0.8</v>
      </c>
      <c r="N51" s="1486"/>
      <c r="O51" s="1486"/>
      <c r="P51" s="1486"/>
      <c r="Q51" s="1486">
        <v>0.8</v>
      </c>
      <c r="R51" s="1486"/>
      <c r="S51" s="1486"/>
      <c r="T51" s="1486"/>
      <c r="U51" s="1486"/>
      <c r="V51" s="1486"/>
    </row>
    <row r="52" spans="1:22" ht="18.75">
      <c r="A52" s="1486" t="s">
        <v>1192</v>
      </c>
      <c r="B52" s="1486">
        <v>2</v>
      </c>
      <c r="C52" s="1486">
        <v>2</v>
      </c>
      <c r="D52" s="1486">
        <v>18</v>
      </c>
      <c r="E52" s="1531">
        <v>2.2</v>
      </c>
      <c r="F52" s="1486" t="s">
        <v>1113</v>
      </c>
      <c r="G52" s="1496" t="s">
        <v>1063</v>
      </c>
      <c r="H52" s="1463" t="s">
        <v>1151</v>
      </c>
      <c r="I52" s="1486" t="s">
        <v>1096</v>
      </c>
      <c r="J52" s="1486" t="s">
        <v>490</v>
      </c>
      <c r="K52" s="1486" t="s">
        <v>1047</v>
      </c>
      <c r="L52" s="1486" t="s">
        <v>1042</v>
      </c>
      <c r="M52" s="1467">
        <f>N52+O52+P52+Q52+R52+S52+T52</f>
        <v>3.6</v>
      </c>
      <c r="N52" s="1486"/>
      <c r="O52" s="1486"/>
      <c r="P52" s="1486"/>
      <c r="Q52" s="1486">
        <v>3.6</v>
      </c>
      <c r="R52" s="1486"/>
      <c r="S52" s="1486"/>
      <c r="T52" s="1486"/>
      <c r="U52" s="1486"/>
      <c r="V52" s="1486"/>
    </row>
    <row r="53" spans="1:22" ht="18.75">
      <c r="A53" s="1463" t="s">
        <v>1062</v>
      </c>
      <c r="B53" s="1463">
        <v>3</v>
      </c>
      <c r="C53" s="1463">
        <v>13</v>
      </c>
      <c r="D53" s="1463">
        <v>58</v>
      </c>
      <c r="E53" s="1532">
        <v>0.4</v>
      </c>
      <c r="F53" s="1465" t="s">
        <v>1113</v>
      </c>
      <c r="G53" s="1496" t="s">
        <v>638</v>
      </c>
      <c r="H53" s="1463" t="s">
        <v>1151</v>
      </c>
      <c r="I53" s="1463" t="s">
        <v>1096</v>
      </c>
      <c r="J53" s="1463" t="s">
        <v>490</v>
      </c>
      <c r="K53" s="1463" t="s">
        <v>1047</v>
      </c>
      <c r="L53" s="1463" t="s">
        <v>1042</v>
      </c>
      <c r="M53" s="1467">
        <f>N53+O53+P53+Q53+R53+S53+T53</f>
        <v>0.7</v>
      </c>
      <c r="N53" s="1468"/>
      <c r="O53" s="1468"/>
      <c r="P53" s="1468"/>
      <c r="Q53" s="1468">
        <v>0.7</v>
      </c>
      <c r="R53" s="1497"/>
      <c r="S53" s="1468"/>
      <c r="T53" s="1468"/>
      <c r="U53" s="1468"/>
      <c r="V53" s="1493"/>
    </row>
    <row r="54" spans="1:22" ht="18.75">
      <c r="A54" s="1463" t="s">
        <v>636</v>
      </c>
      <c r="B54" s="1463">
        <v>4</v>
      </c>
      <c r="C54" s="1463">
        <v>2</v>
      </c>
      <c r="D54" s="1463">
        <v>33</v>
      </c>
      <c r="E54" s="1532">
        <v>0.8</v>
      </c>
      <c r="F54" s="1465" t="s">
        <v>1113</v>
      </c>
      <c r="G54" s="1496" t="s">
        <v>1063</v>
      </c>
      <c r="H54" s="1463" t="s">
        <v>637</v>
      </c>
      <c r="I54" s="1463" t="s">
        <v>1096</v>
      </c>
      <c r="J54" s="1463" t="s">
        <v>490</v>
      </c>
      <c r="K54" s="1463" t="s">
        <v>1047</v>
      </c>
      <c r="L54" s="1463" t="s">
        <v>1042</v>
      </c>
      <c r="M54" s="1467">
        <v>1.3</v>
      </c>
      <c r="N54" s="1468"/>
      <c r="O54" s="1468"/>
      <c r="P54" s="1468"/>
      <c r="Q54" s="1468">
        <v>1.3</v>
      </c>
      <c r="R54" s="1497"/>
      <c r="S54" s="1468"/>
      <c r="T54" s="1468"/>
      <c r="U54" s="1468"/>
      <c r="V54" s="1652"/>
    </row>
    <row r="55" spans="1:22" ht="19.5">
      <c r="A55" s="1498" t="s">
        <v>1553</v>
      </c>
      <c r="B55" s="1499"/>
      <c r="C55" s="1499"/>
      <c r="D55" s="1499"/>
      <c r="E55" s="1475">
        <f>E54+E53+E52+E51</f>
        <v>3.9000000000000004</v>
      </c>
      <c r="F55" s="1499"/>
      <c r="G55" s="1500"/>
      <c r="H55" s="1499"/>
      <c r="I55" s="1499"/>
      <c r="J55" s="1499"/>
      <c r="K55" s="1499"/>
      <c r="L55" s="1499"/>
      <c r="M55" s="1474">
        <f>M54+M53+M52+M51</f>
        <v>6.3999999999999995</v>
      </c>
      <c r="N55" s="1474">
        <f aca="true" t="shared" si="9" ref="N55:V55">SUM(N51:N53)</f>
        <v>0</v>
      </c>
      <c r="O55" s="1474">
        <f t="shared" si="9"/>
        <v>0</v>
      </c>
      <c r="P55" s="1474">
        <f t="shared" si="9"/>
        <v>0</v>
      </c>
      <c r="Q55" s="1474">
        <f>Q54+Q53+Q52+Q51</f>
        <v>6.3999999999999995</v>
      </c>
      <c r="R55" s="1474">
        <f t="shared" si="9"/>
        <v>0</v>
      </c>
      <c r="S55" s="1474">
        <f t="shared" si="9"/>
        <v>0</v>
      </c>
      <c r="T55" s="1474">
        <f t="shared" si="9"/>
        <v>0</v>
      </c>
      <c r="U55" s="1474">
        <f t="shared" si="9"/>
        <v>0</v>
      </c>
      <c r="V55" s="1474">
        <f t="shared" si="9"/>
        <v>0</v>
      </c>
    </row>
    <row r="56" spans="1:22" ht="18.75">
      <c r="A56" s="1901" t="s">
        <v>1064</v>
      </c>
      <c r="B56" s="1901"/>
      <c r="C56" s="1901"/>
      <c r="D56" s="1901"/>
      <c r="E56" s="1901"/>
      <c r="F56" s="1901"/>
      <c r="G56" s="1901"/>
      <c r="H56" s="1901"/>
      <c r="I56" s="1901" t="s">
        <v>1064</v>
      </c>
      <c r="J56" s="1901"/>
      <c r="K56" s="1901"/>
      <c r="L56" s="1901"/>
      <c r="M56" s="1901"/>
      <c r="N56" s="1901"/>
      <c r="O56" s="1901"/>
      <c r="P56" s="1901"/>
      <c r="Q56" s="1901"/>
      <c r="R56" s="1901"/>
      <c r="S56" s="1901"/>
      <c r="T56" s="1901"/>
      <c r="U56" s="1901"/>
      <c r="V56" s="1901"/>
    </row>
    <row r="57" spans="1:22" ht="19.5">
      <c r="A57" s="1501" t="s">
        <v>1065</v>
      </c>
      <c r="B57" s="1501">
        <v>1</v>
      </c>
      <c r="C57" s="1501">
        <v>6</v>
      </c>
      <c r="D57" s="1501">
        <v>51</v>
      </c>
      <c r="E57" s="1535">
        <v>1.2</v>
      </c>
      <c r="F57" s="1501" t="s">
        <v>1562</v>
      </c>
      <c r="G57" s="1466" t="s">
        <v>1060</v>
      </c>
      <c r="H57" s="1501" t="s">
        <v>1151</v>
      </c>
      <c r="I57" s="1501" t="s">
        <v>1096</v>
      </c>
      <c r="J57" s="1501" t="s">
        <v>490</v>
      </c>
      <c r="K57" s="1501" t="s">
        <v>1193</v>
      </c>
      <c r="L57" s="1501" t="s">
        <v>1194</v>
      </c>
      <c r="M57" s="1502">
        <f>N57+O57+P57+Q57+R57+S57+T57</f>
        <v>4.5</v>
      </c>
      <c r="N57" s="1501">
        <v>3</v>
      </c>
      <c r="O57" s="1501"/>
      <c r="P57" s="1501"/>
      <c r="Q57" s="1501">
        <v>1.5</v>
      </c>
      <c r="R57" s="1501"/>
      <c r="S57" s="1501"/>
      <c r="T57" s="1501"/>
      <c r="U57" s="1501"/>
      <c r="V57" s="1501"/>
    </row>
    <row r="58" spans="1:22" ht="18.75">
      <c r="A58" s="1503" t="s">
        <v>1553</v>
      </c>
      <c r="B58" s="1504"/>
      <c r="C58" s="1505"/>
      <c r="D58" s="1505"/>
      <c r="E58" s="1508">
        <f>E57</f>
        <v>1.2</v>
      </c>
      <c r="F58" s="1506"/>
      <c r="G58" s="1506"/>
      <c r="H58" s="1506"/>
      <c r="I58" s="1506"/>
      <c r="J58" s="1506"/>
      <c r="K58" s="1506"/>
      <c r="L58" s="1506"/>
      <c r="M58" s="1507">
        <f aca="true" t="shared" si="10" ref="M58:V58">M57</f>
        <v>4.5</v>
      </c>
      <c r="N58" s="1507">
        <f t="shared" si="10"/>
        <v>3</v>
      </c>
      <c r="O58" s="1507">
        <f t="shared" si="10"/>
        <v>0</v>
      </c>
      <c r="P58" s="1507">
        <f t="shared" si="10"/>
        <v>0</v>
      </c>
      <c r="Q58" s="1507">
        <f t="shared" si="10"/>
        <v>1.5</v>
      </c>
      <c r="R58" s="1507">
        <f t="shared" si="10"/>
        <v>0</v>
      </c>
      <c r="S58" s="1507">
        <f t="shared" si="10"/>
        <v>0</v>
      </c>
      <c r="T58" s="1507">
        <f t="shared" si="10"/>
        <v>0</v>
      </c>
      <c r="U58" s="1507">
        <f t="shared" si="10"/>
        <v>0</v>
      </c>
      <c r="V58" s="1507">
        <f t="shared" si="10"/>
        <v>0</v>
      </c>
    </row>
    <row r="59" spans="1:22" ht="20.25">
      <c r="A59" s="753" t="s">
        <v>1066</v>
      </c>
      <c r="B59" s="754"/>
      <c r="C59" s="755"/>
      <c r="D59" s="755"/>
      <c r="E59" s="758">
        <f>E58+E55+E49+E41+E35+E27+E23+E17</f>
        <v>40.9</v>
      </c>
      <c r="F59" s="756"/>
      <c r="G59" s="757"/>
      <c r="H59" s="756"/>
      <c r="I59" s="756"/>
      <c r="J59" s="756"/>
      <c r="K59" s="756"/>
      <c r="L59" s="756"/>
      <c r="M59" s="758">
        <f>M58+M55+M49+M41+M35+M27+M23+M17</f>
        <v>172.05</v>
      </c>
      <c r="N59" s="758">
        <f>N58+N49+N41+N35+N27+N23+N17</f>
        <v>84.1</v>
      </c>
      <c r="O59" s="758">
        <f>O41+O35+O27+O23+O17</f>
        <v>16.4</v>
      </c>
      <c r="P59" s="758">
        <f>P41+P17</f>
        <v>12.3</v>
      </c>
      <c r="Q59" s="758">
        <f>Q58+Q55+Q49+Q41+Q35+Q17</f>
        <v>24.65</v>
      </c>
      <c r="R59" s="758">
        <f>R49</f>
        <v>30.9</v>
      </c>
      <c r="S59" s="758">
        <f>S49+S41</f>
        <v>3.7</v>
      </c>
      <c r="T59" s="758" t="e">
        <f>#REF!+T17+T27+T35+T41+#REF!+T49+#REF!+T58+T23+T55</f>
        <v>#REF!</v>
      </c>
      <c r="U59" s="758" t="e">
        <f>#REF!+U17+U27+U35+U41+#REF!+U49+#REF!+U58+U23+U55</f>
        <v>#REF!</v>
      </c>
      <c r="V59" s="758" t="e">
        <f>#REF!+V17+V27+V35+V41+#REF!+V49+#REF!+V58+V23+V55</f>
        <v>#REF!</v>
      </c>
    </row>
    <row r="61" spans="1:13" ht="15.75" customHeight="1">
      <c r="A61" s="780"/>
      <c r="B61" s="780"/>
      <c r="C61" s="780"/>
      <c r="D61" s="780"/>
      <c r="E61" s="780"/>
      <c r="F61" s="780" t="s">
        <v>1659</v>
      </c>
      <c r="G61" s="780"/>
      <c r="H61" s="780"/>
      <c r="I61" s="780"/>
      <c r="J61" s="780"/>
      <c r="K61" s="780"/>
      <c r="L61" s="780"/>
      <c r="M61" s="781"/>
    </row>
    <row r="62" spans="1:13" ht="15.75">
      <c r="A62" s="780"/>
      <c r="B62" s="780"/>
      <c r="C62" s="780" t="s">
        <v>1195</v>
      </c>
      <c r="D62" s="780"/>
      <c r="E62" s="780"/>
      <c r="F62" s="780"/>
      <c r="G62" s="780"/>
      <c r="H62" s="780"/>
      <c r="I62" s="780"/>
      <c r="J62" s="780"/>
      <c r="K62" s="780"/>
      <c r="L62" s="780"/>
      <c r="M62" s="781"/>
    </row>
    <row r="63" spans="1:13" ht="47.25">
      <c r="A63" s="782" t="s">
        <v>1660</v>
      </c>
      <c r="B63" s="782" t="s">
        <v>513</v>
      </c>
      <c r="C63" s="782" t="s">
        <v>464</v>
      </c>
      <c r="D63" s="782" t="s">
        <v>1017</v>
      </c>
      <c r="E63" s="782" t="s">
        <v>1533</v>
      </c>
      <c r="F63" s="782" t="s">
        <v>514</v>
      </c>
      <c r="G63" s="782" t="s">
        <v>515</v>
      </c>
      <c r="H63" s="782"/>
      <c r="I63" s="782"/>
      <c r="J63" s="782"/>
      <c r="K63" s="782"/>
      <c r="L63" s="782" t="s">
        <v>516</v>
      </c>
      <c r="M63" s="784" t="s">
        <v>644</v>
      </c>
    </row>
    <row r="64" spans="1:13" ht="15.75">
      <c r="A64" s="782"/>
      <c r="B64" s="782"/>
      <c r="C64" s="782"/>
      <c r="D64" s="782"/>
      <c r="E64" s="782"/>
      <c r="F64" s="782" t="s">
        <v>130</v>
      </c>
      <c r="G64" s="782" t="s">
        <v>517</v>
      </c>
      <c r="H64" s="782" t="s">
        <v>1665</v>
      </c>
      <c r="I64" s="782" t="s">
        <v>518</v>
      </c>
      <c r="J64" s="782" t="s">
        <v>519</v>
      </c>
      <c r="K64" s="782" t="s">
        <v>1136</v>
      </c>
      <c r="L64" s="782"/>
      <c r="M64" s="783"/>
    </row>
    <row r="65" spans="1:13" ht="15.75">
      <c r="A65" s="782"/>
      <c r="B65" s="782"/>
      <c r="C65" s="782"/>
      <c r="D65" s="782"/>
      <c r="E65" s="782"/>
      <c r="F65" s="782"/>
      <c r="G65" s="782"/>
      <c r="H65" s="782"/>
      <c r="I65" s="782"/>
      <c r="J65" s="782"/>
      <c r="K65" s="782"/>
      <c r="L65" s="782"/>
      <c r="M65" s="783"/>
    </row>
    <row r="66" spans="1:13" ht="15.75">
      <c r="A66" s="782">
        <v>1</v>
      </c>
      <c r="B66" s="782">
        <v>2</v>
      </c>
      <c r="C66" s="782">
        <v>3</v>
      </c>
      <c r="D66" s="782">
        <v>4</v>
      </c>
      <c r="E66" s="782">
        <v>5</v>
      </c>
      <c r="F66" s="782">
        <v>6</v>
      </c>
      <c r="G66" s="782">
        <v>7</v>
      </c>
      <c r="H66" s="782">
        <v>8</v>
      </c>
      <c r="I66" s="782">
        <v>9</v>
      </c>
      <c r="J66" s="782">
        <v>10</v>
      </c>
      <c r="K66" s="782">
        <v>11</v>
      </c>
      <c r="L66" s="782">
        <v>12</v>
      </c>
      <c r="M66" s="783">
        <v>13</v>
      </c>
    </row>
    <row r="67" spans="1:13" ht="22.5" customHeight="1">
      <c r="A67" s="1908" t="s">
        <v>1031</v>
      </c>
      <c r="B67" s="1909"/>
      <c r="C67" s="1909"/>
      <c r="D67" s="1909"/>
      <c r="E67" s="1909"/>
      <c r="F67" s="1909"/>
      <c r="G67" s="1909"/>
      <c r="H67" s="1909"/>
      <c r="I67" s="1909"/>
      <c r="J67" s="1909"/>
      <c r="K67" s="1909"/>
      <c r="L67" s="1909"/>
      <c r="M67" s="1910"/>
    </row>
    <row r="68" spans="1:13" ht="18.75">
      <c r="A68" s="1509" t="s">
        <v>522</v>
      </c>
      <c r="B68" s="1509">
        <v>21</v>
      </c>
      <c r="C68" s="1509">
        <v>21</v>
      </c>
      <c r="D68" s="1515">
        <v>1</v>
      </c>
      <c r="E68" s="1509" t="s">
        <v>1060</v>
      </c>
      <c r="F68" s="1510" t="s">
        <v>530</v>
      </c>
      <c r="G68" s="1509" t="s">
        <v>531</v>
      </c>
      <c r="H68" s="1509" t="s">
        <v>1674</v>
      </c>
      <c r="I68" s="1509">
        <v>11.1</v>
      </c>
      <c r="J68" s="1509">
        <v>0.4</v>
      </c>
      <c r="K68" s="1509" t="s">
        <v>521</v>
      </c>
      <c r="L68" s="1511" t="s">
        <v>532</v>
      </c>
      <c r="M68" s="1509">
        <v>2024</v>
      </c>
    </row>
    <row r="69" spans="1:13" ht="18.75">
      <c r="A69" s="1509" t="s">
        <v>522</v>
      </c>
      <c r="B69" s="1509">
        <v>21</v>
      </c>
      <c r="C69" s="1509">
        <v>29</v>
      </c>
      <c r="D69" s="1515">
        <v>1.2</v>
      </c>
      <c r="E69" s="1509" t="s">
        <v>1032</v>
      </c>
      <c r="F69" s="1509" t="s">
        <v>530</v>
      </c>
      <c r="G69" s="1509" t="s">
        <v>531</v>
      </c>
      <c r="H69" s="1509" t="s">
        <v>1674</v>
      </c>
      <c r="I69" s="1509">
        <v>11.2</v>
      </c>
      <c r="J69" s="1509">
        <v>0.5</v>
      </c>
      <c r="K69" s="1509" t="s">
        <v>521</v>
      </c>
      <c r="L69" s="1511" t="s">
        <v>533</v>
      </c>
      <c r="M69" s="1509">
        <v>2024</v>
      </c>
    </row>
    <row r="70" spans="1:13" ht="18.75">
      <c r="A70" s="1509" t="s">
        <v>522</v>
      </c>
      <c r="B70" s="1509">
        <v>20</v>
      </c>
      <c r="C70" s="1509">
        <v>19</v>
      </c>
      <c r="D70" s="1515">
        <v>1.1</v>
      </c>
      <c r="E70" s="1509" t="s">
        <v>1032</v>
      </c>
      <c r="F70" s="1509" t="s">
        <v>530</v>
      </c>
      <c r="G70" s="1509" t="s">
        <v>531</v>
      </c>
      <c r="H70" s="1509" t="s">
        <v>1674</v>
      </c>
      <c r="I70" s="1509">
        <v>10.5</v>
      </c>
      <c r="J70" s="1509">
        <v>0.4</v>
      </c>
      <c r="K70" s="1509" t="s">
        <v>521</v>
      </c>
      <c r="L70" s="1511" t="s">
        <v>534</v>
      </c>
      <c r="M70" s="1509">
        <v>2024</v>
      </c>
    </row>
    <row r="71" spans="1:13" ht="18.75">
      <c r="A71" s="1509" t="s">
        <v>522</v>
      </c>
      <c r="B71" s="1509">
        <v>12</v>
      </c>
      <c r="C71" s="1509">
        <v>16</v>
      </c>
      <c r="D71" s="1515">
        <v>0.8</v>
      </c>
      <c r="E71" s="1509" t="s">
        <v>1060</v>
      </c>
      <c r="F71" s="1509" t="s">
        <v>530</v>
      </c>
      <c r="G71" s="1509" t="s">
        <v>535</v>
      </c>
      <c r="H71" s="1509" t="s">
        <v>1674</v>
      </c>
      <c r="I71" s="1509">
        <v>11.1</v>
      </c>
      <c r="J71" s="1509">
        <v>0.3</v>
      </c>
      <c r="K71" s="1509" t="s">
        <v>521</v>
      </c>
      <c r="L71" s="1511" t="s">
        <v>536</v>
      </c>
      <c r="M71" s="1509">
        <v>2024</v>
      </c>
    </row>
    <row r="72" spans="1:13" ht="18.75">
      <c r="A72" s="1509" t="s">
        <v>520</v>
      </c>
      <c r="B72" s="1509">
        <v>8</v>
      </c>
      <c r="C72" s="1509">
        <v>35.36</v>
      </c>
      <c r="D72" s="1515">
        <v>1.1</v>
      </c>
      <c r="E72" s="1509" t="s">
        <v>1033</v>
      </c>
      <c r="F72" s="1509" t="s">
        <v>530</v>
      </c>
      <c r="G72" s="1509" t="s">
        <v>682</v>
      </c>
      <c r="H72" s="1509" t="s">
        <v>1674</v>
      </c>
      <c r="I72" s="1509">
        <v>10.9</v>
      </c>
      <c r="J72" s="1509">
        <v>0.5</v>
      </c>
      <c r="K72" s="1509" t="s">
        <v>521</v>
      </c>
      <c r="L72" s="1511" t="s">
        <v>526</v>
      </c>
      <c r="M72" s="1509">
        <v>2024</v>
      </c>
    </row>
    <row r="73" spans="1:13" ht="18.75">
      <c r="A73" s="1509" t="s">
        <v>522</v>
      </c>
      <c r="B73" s="1509">
        <v>19</v>
      </c>
      <c r="C73" s="1509">
        <v>43</v>
      </c>
      <c r="D73" s="1515">
        <v>1.2</v>
      </c>
      <c r="E73" s="1509" t="s">
        <v>537</v>
      </c>
      <c r="F73" s="1509" t="s">
        <v>530</v>
      </c>
      <c r="G73" s="1509" t="s">
        <v>531</v>
      </c>
      <c r="H73" s="1509" t="s">
        <v>1674</v>
      </c>
      <c r="I73" s="1509">
        <v>11.2</v>
      </c>
      <c r="J73" s="1509">
        <v>0.4</v>
      </c>
      <c r="K73" s="1509" t="s">
        <v>521</v>
      </c>
      <c r="L73" s="1511" t="s">
        <v>538</v>
      </c>
      <c r="M73" s="1509">
        <v>2024</v>
      </c>
    </row>
    <row r="74" spans="1:13" ht="18.75">
      <c r="A74" s="1512" t="s">
        <v>1553</v>
      </c>
      <c r="B74" s="1512"/>
      <c r="C74" s="1512"/>
      <c r="D74" s="1514">
        <f>SUM(D68:D73)</f>
        <v>6.400000000000001</v>
      </c>
      <c r="E74" s="1512"/>
      <c r="F74" s="1512"/>
      <c r="G74" s="1512"/>
      <c r="H74" s="1512"/>
      <c r="I74" s="1512"/>
      <c r="J74" s="1512"/>
      <c r="K74" s="1512"/>
      <c r="L74" s="1513"/>
      <c r="M74" s="1512"/>
    </row>
    <row r="75" spans="1:13" ht="18.75">
      <c r="A75" s="1908" t="s">
        <v>528</v>
      </c>
      <c r="B75" s="1909"/>
      <c r="C75" s="1909"/>
      <c r="D75" s="1909"/>
      <c r="E75" s="1909"/>
      <c r="F75" s="1909"/>
      <c r="G75" s="1909"/>
      <c r="H75" s="1909"/>
      <c r="I75" s="1909"/>
      <c r="J75" s="1909"/>
      <c r="K75" s="1909"/>
      <c r="L75" s="1909"/>
      <c r="M75" s="1910"/>
    </row>
    <row r="76" spans="1:13" ht="18.75">
      <c r="A76" s="1516" t="s">
        <v>1040</v>
      </c>
      <c r="B76" s="1516">
        <v>8</v>
      </c>
      <c r="C76" s="1516">
        <v>49</v>
      </c>
      <c r="D76" s="1524">
        <v>0.8</v>
      </c>
      <c r="E76" s="1509" t="s">
        <v>1060</v>
      </c>
      <c r="F76" s="1516" t="s">
        <v>530</v>
      </c>
      <c r="G76" s="1516" t="s">
        <v>529</v>
      </c>
      <c r="H76" s="1516" t="s">
        <v>1674</v>
      </c>
      <c r="I76" s="1516">
        <v>5</v>
      </c>
      <c r="J76" s="1517">
        <v>1</v>
      </c>
      <c r="K76" s="1516" t="s">
        <v>525</v>
      </c>
      <c r="L76" s="1518" t="s">
        <v>539</v>
      </c>
      <c r="M76" s="1519">
        <v>2023</v>
      </c>
    </row>
    <row r="77" spans="1:13" ht="18.75">
      <c r="A77" s="1516" t="s">
        <v>1040</v>
      </c>
      <c r="B77" s="1516">
        <v>8</v>
      </c>
      <c r="C77" s="1516">
        <v>19</v>
      </c>
      <c r="D77" s="1524">
        <v>0.8</v>
      </c>
      <c r="E77" s="1509" t="s">
        <v>1060</v>
      </c>
      <c r="F77" s="1516" t="s">
        <v>530</v>
      </c>
      <c r="G77" s="1516" t="s">
        <v>540</v>
      </c>
      <c r="H77" s="1516" t="s">
        <v>1674</v>
      </c>
      <c r="I77" s="1516">
        <v>5.5</v>
      </c>
      <c r="J77" s="1517">
        <v>1</v>
      </c>
      <c r="K77" s="1516" t="s">
        <v>525</v>
      </c>
      <c r="L77" s="1518" t="s">
        <v>541</v>
      </c>
      <c r="M77" s="1519">
        <v>2023</v>
      </c>
    </row>
    <row r="78" spans="1:13" ht="18.75">
      <c r="A78" s="1516" t="s">
        <v>1040</v>
      </c>
      <c r="B78" s="1516">
        <v>9</v>
      </c>
      <c r="C78" s="1516">
        <v>52</v>
      </c>
      <c r="D78" s="1524">
        <v>2</v>
      </c>
      <c r="E78" s="1517" t="s">
        <v>1044</v>
      </c>
      <c r="F78" s="1516" t="s">
        <v>530</v>
      </c>
      <c r="G78" s="1516" t="s">
        <v>542</v>
      </c>
      <c r="H78" s="1516" t="s">
        <v>1674</v>
      </c>
      <c r="I78" s="1516">
        <v>10</v>
      </c>
      <c r="J78" s="1517">
        <v>1</v>
      </c>
      <c r="K78" s="1516" t="s">
        <v>521</v>
      </c>
      <c r="L78" s="1518" t="s">
        <v>543</v>
      </c>
      <c r="M78" s="1519">
        <v>2024</v>
      </c>
    </row>
    <row r="79" spans="1:13" ht="18.75">
      <c r="A79" s="1520"/>
      <c r="B79" s="1520"/>
      <c r="C79" s="1520"/>
      <c r="D79" s="1523">
        <f>SUM(D76:D78)</f>
        <v>3.6</v>
      </c>
      <c r="E79" s="1521"/>
      <c r="F79" s="1521"/>
      <c r="G79" s="1521"/>
      <c r="H79" s="1521"/>
      <c r="I79" s="1521"/>
      <c r="J79" s="1521"/>
      <c r="K79" s="1521"/>
      <c r="L79" s="1522"/>
      <c r="M79" s="1521"/>
    </row>
    <row r="80" spans="1:13" ht="18.75">
      <c r="A80" s="1908" t="s">
        <v>586</v>
      </c>
      <c r="B80" s="1909"/>
      <c r="C80" s="1909"/>
      <c r="D80" s="1909"/>
      <c r="E80" s="1909"/>
      <c r="F80" s="1909"/>
      <c r="G80" s="1909"/>
      <c r="H80" s="1909"/>
      <c r="I80" s="1909"/>
      <c r="J80" s="1909"/>
      <c r="K80" s="1909"/>
      <c r="L80" s="1909"/>
      <c r="M80" s="1910"/>
    </row>
    <row r="81" spans="1:13" ht="18.75">
      <c r="A81" s="1509" t="s">
        <v>544</v>
      </c>
      <c r="B81" s="1509">
        <v>6</v>
      </c>
      <c r="C81" s="1509">
        <v>11</v>
      </c>
      <c r="D81" s="1515">
        <v>2</v>
      </c>
      <c r="E81" s="1509" t="s">
        <v>1045</v>
      </c>
      <c r="F81" s="1509" t="s">
        <v>530</v>
      </c>
      <c r="G81" s="1509" t="s">
        <v>545</v>
      </c>
      <c r="H81" s="1509" t="s">
        <v>1674</v>
      </c>
      <c r="I81" s="1509">
        <v>17</v>
      </c>
      <c r="J81" s="1509">
        <v>0.5</v>
      </c>
      <c r="K81" s="1509" t="s">
        <v>521</v>
      </c>
      <c r="L81" s="1525" t="s">
        <v>546</v>
      </c>
      <c r="M81" s="1509">
        <v>2023</v>
      </c>
    </row>
    <row r="82" spans="1:13" ht="18.75">
      <c r="A82" s="1512" t="s">
        <v>1553</v>
      </c>
      <c r="B82" s="1512"/>
      <c r="C82" s="1512"/>
      <c r="D82" s="1514">
        <f>SUM(D81:D81)</f>
        <v>2</v>
      </c>
      <c r="E82" s="1512"/>
      <c r="F82" s="1512"/>
      <c r="G82" s="1512"/>
      <c r="H82" s="1512"/>
      <c r="I82" s="1512"/>
      <c r="J82" s="1512"/>
      <c r="K82" s="1512"/>
      <c r="L82" s="1513"/>
      <c r="M82" s="1512"/>
    </row>
    <row r="83" spans="1:13" ht="18.75">
      <c r="A83" s="1908" t="s">
        <v>1059</v>
      </c>
      <c r="B83" s="1909"/>
      <c r="C83" s="1909"/>
      <c r="D83" s="1909"/>
      <c r="E83" s="1909"/>
      <c r="F83" s="1909"/>
      <c r="G83" s="1909"/>
      <c r="H83" s="1909"/>
      <c r="I83" s="1909"/>
      <c r="J83" s="1909"/>
      <c r="K83" s="1909"/>
      <c r="L83" s="1909"/>
      <c r="M83" s="1910"/>
    </row>
    <row r="84" spans="1:13" ht="18.75">
      <c r="A84" s="1516" t="s">
        <v>567</v>
      </c>
      <c r="B84" s="1509">
        <v>10</v>
      </c>
      <c r="C84" s="1509">
        <v>31</v>
      </c>
      <c r="D84" s="1515">
        <v>1</v>
      </c>
      <c r="E84" s="1517" t="s">
        <v>1032</v>
      </c>
      <c r="F84" s="1509" t="s">
        <v>530</v>
      </c>
      <c r="G84" s="1509" t="s">
        <v>568</v>
      </c>
      <c r="H84" s="1509" t="s">
        <v>1674</v>
      </c>
      <c r="I84" s="1509">
        <v>15</v>
      </c>
      <c r="J84" s="1509">
        <v>1</v>
      </c>
      <c r="K84" s="1509" t="s">
        <v>521</v>
      </c>
      <c r="L84" s="1511" t="s">
        <v>569</v>
      </c>
      <c r="M84" s="1509">
        <v>2024</v>
      </c>
    </row>
    <row r="85" spans="1:13" ht="18.75">
      <c r="A85" s="1516" t="s">
        <v>567</v>
      </c>
      <c r="B85" s="1509">
        <v>10</v>
      </c>
      <c r="C85" s="1509">
        <v>44</v>
      </c>
      <c r="D85" s="1515">
        <v>1.9</v>
      </c>
      <c r="E85" s="1517" t="s">
        <v>1032</v>
      </c>
      <c r="F85" s="1509" t="s">
        <v>530</v>
      </c>
      <c r="G85" s="1509" t="s">
        <v>570</v>
      </c>
      <c r="H85" s="1509" t="s">
        <v>1674</v>
      </c>
      <c r="I85" s="1509">
        <v>15</v>
      </c>
      <c r="J85" s="1509">
        <v>1.5</v>
      </c>
      <c r="K85" s="1509" t="s">
        <v>521</v>
      </c>
      <c r="L85" s="1511" t="s">
        <v>571</v>
      </c>
      <c r="M85" s="1509">
        <v>2024</v>
      </c>
    </row>
    <row r="86" spans="1:13" ht="18.75">
      <c r="A86" s="1516" t="s">
        <v>572</v>
      </c>
      <c r="B86" s="1509">
        <v>12</v>
      </c>
      <c r="C86" s="1509">
        <v>50</v>
      </c>
      <c r="D86" s="1515">
        <v>4.2</v>
      </c>
      <c r="E86" s="1517" t="s">
        <v>1032</v>
      </c>
      <c r="F86" s="1509" t="s">
        <v>530</v>
      </c>
      <c r="G86" s="1509" t="s">
        <v>225</v>
      </c>
      <c r="H86" s="1509" t="s">
        <v>1674</v>
      </c>
      <c r="I86" s="1509">
        <v>17</v>
      </c>
      <c r="J86" s="1509">
        <v>2</v>
      </c>
      <c r="K86" s="1509" t="s">
        <v>521</v>
      </c>
      <c r="L86" s="1525" t="s">
        <v>573</v>
      </c>
      <c r="M86" s="1509">
        <v>2024</v>
      </c>
    </row>
    <row r="87" spans="1:13" ht="18.75">
      <c r="A87" s="1526"/>
      <c r="B87" s="1509"/>
      <c r="C87" s="1509"/>
      <c r="D87" s="1514">
        <f>SUM(D84:D86)</f>
        <v>7.1</v>
      </c>
      <c r="E87" s="1509"/>
      <c r="F87" s="1509"/>
      <c r="G87" s="1509"/>
      <c r="H87" s="1509"/>
      <c r="I87" s="1509"/>
      <c r="J87" s="1509"/>
      <c r="K87" s="1509"/>
      <c r="L87" s="1511"/>
      <c r="M87" s="1509"/>
    </row>
    <row r="88" spans="1:13" ht="18.75">
      <c r="A88" s="1908" t="s">
        <v>590</v>
      </c>
      <c r="B88" s="1909"/>
      <c r="C88" s="1909"/>
      <c r="D88" s="1909"/>
      <c r="E88" s="1909"/>
      <c r="F88" s="1909"/>
      <c r="G88" s="1909"/>
      <c r="H88" s="1909"/>
      <c r="I88" s="1909"/>
      <c r="J88" s="1909"/>
      <c r="K88" s="1909"/>
      <c r="L88" s="1909"/>
      <c r="M88" s="1910"/>
    </row>
    <row r="89" spans="1:13" ht="18.75">
      <c r="A89" s="1516" t="s">
        <v>547</v>
      </c>
      <c r="B89" s="1509">
        <v>11</v>
      </c>
      <c r="C89" s="1509">
        <v>36</v>
      </c>
      <c r="D89" s="1515">
        <v>1.7</v>
      </c>
      <c r="E89" s="1509" t="s">
        <v>548</v>
      </c>
      <c r="F89" s="1509" t="s">
        <v>530</v>
      </c>
      <c r="G89" s="1509" t="s">
        <v>592</v>
      </c>
      <c r="H89" s="1509" t="s">
        <v>1674</v>
      </c>
      <c r="I89" s="1509">
        <v>15</v>
      </c>
      <c r="J89" s="1509">
        <v>1</v>
      </c>
      <c r="K89" s="1509" t="s">
        <v>521</v>
      </c>
      <c r="L89" s="1511" t="s">
        <v>549</v>
      </c>
      <c r="M89" s="1509">
        <v>2023</v>
      </c>
    </row>
    <row r="90" spans="1:13" ht="18.75">
      <c r="A90" s="1516" t="s">
        <v>547</v>
      </c>
      <c r="B90" s="1509">
        <v>12</v>
      </c>
      <c r="C90" s="1509">
        <v>18.19</v>
      </c>
      <c r="D90" s="1515">
        <v>1.7</v>
      </c>
      <c r="E90" s="1509" t="s">
        <v>591</v>
      </c>
      <c r="F90" s="1509" t="s">
        <v>530</v>
      </c>
      <c r="G90" s="1509" t="s">
        <v>550</v>
      </c>
      <c r="H90" s="1509" t="s">
        <v>1674</v>
      </c>
      <c r="I90" s="1509">
        <v>18</v>
      </c>
      <c r="J90" s="1509">
        <v>1</v>
      </c>
      <c r="K90" s="1509" t="s">
        <v>521</v>
      </c>
      <c r="L90" s="1511" t="s">
        <v>551</v>
      </c>
      <c r="M90" s="1509">
        <v>2023</v>
      </c>
    </row>
    <row r="91" spans="1:13" ht="18.75">
      <c r="A91" s="1516" t="s">
        <v>547</v>
      </c>
      <c r="B91" s="1509">
        <v>11</v>
      </c>
      <c r="C91" s="1509">
        <v>1</v>
      </c>
      <c r="D91" s="1515">
        <v>1.2</v>
      </c>
      <c r="E91" s="1509" t="s">
        <v>552</v>
      </c>
      <c r="F91" s="1509" t="s">
        <v>530</v>
      </c>
      <c r="G91" s="1509" t="s">
        <v>553</v>
      </c>
      <c r="H91" s="1509" t="s">
        <v>1674</v>
      </c>
      <c r="I91" s="1509">
        <v>15.5</v>
      </c>
      <c r="J91" s="1509">
        <v>1</v>
      </c>
      <c r="K91" s="1509" t="s">
        <v>521</v>
      </c>
      <c r="L91" s="1511" t="s">
        <v>554</v>
      </c>
      <c r="M91" s="1509">
        <v>2023</v>
      </c>
    </row>
    <row r="92" spans="1:13" ht="18.75">
      <c r="A92" s="1516" t="s">
        <v>547</v>
      </c>
      <c r="B92" s="1509">
        <v>8</v>
      </c>
      <c r="C92" s="1509">
        <v>18</v>
      </c>
      <c r="D92" s="1515">
        <v>2.7</v>
      </c>
      <c r="E92" s="1509" t="s">
        <v>548</v>
      </c>
      <c r="F92" s="1509" t="s">
        <v>530</v>
      </c>
      <c r="G92" s="1510" t="s">
        <v>1067</v>
      </c>
      <c r="H92" s="1509" t="s">
        <v>1674</v>
      </c>
      <c r="I92" s="1510">
        <v>18.5</v>
      </c>
      <c r="J92" s="1509">
        <v>1</v>
      </c>
      <c r="K92" s="1509" t="s">
        <v>521</v>
      </c>
      <c r="L92" s="1511" t="s">
        <v>555</v>
      </c>
      <c r="M92" s="1509">
        <v>2023</v>
      </c>
    </row>
    <row r="93" spans="1:13" ht="18.75">
      <c r="A93" s="1526" t="s">
        <v>1553</v>
      </c>
      <c r="B93" s="1509"/>
      <c r="C93" s="1509"/>
      <c r="D93" s="1514">
        <f>SUM(D89:D92)</f>
        <v>7.3</v>
      </c>
      <c r="E93" s="1509"/>
      <c r="F93" s="1509"/>
      <c r="G93" s="1509"/>
      <c r="H93" s="1509"/>
      <c r="I93" s="1509"/>
      <c r="J93" s="1509"/>
      <c r="K93" s="1509"/>
      <c r="L93" s="1511"/>
      <c r="M93" s="1509"/>
    </row>
    <row r="94" spans="1:13" ht="18.75">
      <c r="A94" s="1908" t="s">
        <v>1057</v>
      </c>
      <c r="B94" s="1909"/>
      <c r="C94" s="1909"/>
      <c r="D94" s="1909"/>
      <c r="E94" s="1909"/>
      <c r="F94" s="1909"/>
      <c r="G94" s="1909"/>
      <c r="H94" s="1909"/>
      <c r="I94" s="1909"/>
      <c r="J94" s="1909"/>
      <c r="K94" s="1909"/>
      <c r="L94" s="1909"/>
      <c r="M94" s="1910"/>
    </row>
    <row r="95" spans="1:13" ht="18.75">
      <c r="A95" s="1509" t="s">
        <v>556</v>
      </c>
      <c r="B95" s="1509">
        <v>1</v>
      </c>
      <c r="C95" s="1509">
        <v>91</v>
      </c>
      <c r="D95" s="1515">
        <v>2</v>
      </c>
      <c r="E95" s="1509" t="s">
        <v>593</v>
      </c>
      <c r="F95" s="1509" t="s">
        <v>530</v>
      </c>
      <c r="G95" s="1509" t="s">
        <v>1410</v>
      </c>
      <c r="H95" s="1509" t="s">
        <v>1674</v>
      </c>
      <c r="I95" s="1509">
        <v>14</v>
      </c>
      <c r="J95" s="1509">
        <v>0.5</v>
      </c>
      <c r="K95" s="1509" t="s">
        <v>521</v>
      </c>
      <c r="L95" s="1511" t="s">
        <v>557</v>
      </c>
      <c r="M95" s="1509">
        <v>2023</v>
      </c>
    </row>
    <row r="96" spans="1:13" ht="18.75">
      <c r="A96" s="1509" t="s">
        <v>558</v>
      </c>
      <c r="B96" s="1509">
        <v>16</v>
      </c>
      <c r="C96" s="1509">
        <v>52</v>
      </c>
      <c r="D96" s="1515">
        <v>1.9</v>
      </c>
      <c r="E96" s="1509" t="s">
        <v>638</v>
      </c>
      <c r="F96" s="1509" t="s">
        <v>530</v>
      </c>
      <c r="G96" s="1509" t="s">
        <v>1410</v>
      </c>
      <c r="H96" s="1509" t="s">
        <v>1674</v>
      </c>
      <c r="I96" s="1509">
        <v>14</v>
      </c>
      <c r="J96" s="1509">
        <v>1.5</v>
      </c>
      <c r="K96" s="1509" t="s">
        <v>521</v>
      </c>
      <c r="L96" s="1511" t="s">
        <v>559</v>
      </c>
      <c r="M96" s="1509">
        <v>2023</v>
      </c>
    </row>
    <row r="97" spans="1:13" ht="18.75">
      <c r="A97" s="1509" t="s">
        <v>558</v>
      </c>
      <c r="B97" s="1509">
        <v>16</v>
      </c>
      <c r="C97" s="1509">
        <v>38</v>
      </c>
      <c r="D97" s="1515">
        <v>3.8</v>
      </c>
      <c r="E97" s="1509" t="s">
        <v>591</v>
      </c>
      <c r="F97" s="1509" t="s">
        <v>530</v>
      </c>
      <c r="G97" s="1509" t="s">
        <v>1410</v>
      </c>
      <c r="H97" s="1509" t="s">
        <v>1674</v>
      </c>
      <c r="I97" s="1509">
        <v>12</v>
      </c>
      <c r="J97" s="1509">
        <v>2</v>
      </c>
      <c r="K97" s="1509" t="s">
        <v>521</v>
      </c>
      <c r="L97" s="1511" t="s">
        <v>560</v>
      </c>
      <c r="M97" s="1509">
        <v>2023</v>
      </c>
    </row>
    <row r="98" spans="1:13" ht="18.75">
      <c r="A98" s="1509" t="s">
        <v>558</v>
      </c>
      <c r="B98" s="1509">
        <v>15</v>
      </c>
      <c r="C98" s="1509">
        <v>52</v>
      </c>
      <c r="D98" s="1515">
        <v>1.9</v>
      </c>
      <c r="E98" s="1509" t="s">
        <v>591</v>
      </c>
      <c r="F98" s="1509" t="s">
        <v>530</v>
      </c>
      <c r="G98" s="1509" t="s">
        <v>1410</v>
      </c>
      <c r="H98" s="1509" t="s">
        <v>1674</v>
      </c>
      <c r="I98" s="1509">
        <v>12</v>
      </c>
      <c r="J98" s="1509">
        <v>1</v>
      </c>
      <c r="K98" s="1509" t="s">
        <v>521</v>
      </c>
      <c r="L98" s="1511" t="s">
        <v>561</v>
      </c>
      <c r="M98" s="1509">
        <v>2023</v>
      </c>
    </row>
    <row r="99" spans="1:13" ht="18.75">
      <c r="A99" s="1509" t="s">
        <v>556</v>
      </c>
      <c r="B99" s="1509">
        <v>3</v>
      </c>
      <c r="C99" s="1509">
        <v>19</v>
      </c>
      <c r="D99" s="1515">
        <v>3.6</v>
      </c>
      <c r="E99" s="1509" t="s">
        <v>548</v>
      </c>
      <c r="F99" s="1509" t="s">
        <v>530</v>
      </c>
      <c r="G99" s="1509" t="s">
        <v>1410</v>
      </c>
      <c r="H99" s="1509" t="s">
        <v>1674</v>
      </c>
      <c r="I99" s="1509">
        <v>12</v>
      </c>
      <c r="J99" s="1509">
        <v>2</v>
      </c>
      <c r="K99" s="1509" t="s">
        <v>521</v>
      </c>
      <c r="L99" s="1511" t="s">
        <v>562</v>
      </c>
      <c r="M99" s="1509">
        <v>2023</v>
      </c>
    </row>
    <row r="100" spans="1:13" ht="18.75">
      <c r="A100" s="1509" t="s">
        <v>558</v>
      </c>
      <c r="B100" s="1509">
        <v>16</v>
      </c>
      <c r="C100" s="1509">
        <v>48</v>
      </c>
      <c r="D100" s="1515">
        <v>1.3</v>
      </c>
      <c r="E100" s="1509" t="s">
        <v>563</v>
      </c>
      <c r="F100" s="1509" t="s">
        <v>530</v>
      </c>
      <c r="G100" s="1509" t="s">
        <v>1410</v>
      </c>
      <c r="H100" s="1509" t="s">
        <v>1674</v>
      </c>
      <c r="I100" s="1509">
        <v>12</v>
      </c>
      <c r="J100" s="1509">
        <v>2</v>
      </c>
      <c r="K100" s="1509" t="s">
        <v>521</v>
      </c>
      <c r="L100" s="1511" t="s">
        <v>564</v>
      </c>
      <c r="M100" s="1509">
        <v>2023</v>
      </c>
    </row>
    <row r="101" spans="1:13" ht="18.75">
      <c r="A101" s="1509"/>
      <c r="B101" s="1509"/>
      <c r="C101" s="1509"/>
      <c r="D101" s="1514">
        <f>SUM(D95:D100)</f>
        <v>14.5</v>
      </c>
      <c r="E101" s="1509"/>
      <c r="F101" s="1509"/>
      <c r="G101" s="1509"/>
      <c r="H101" s="1509"/>
      <c r="I101" s="1509"/>
      <c r="J101" s="1509"/>
      <c r="K101" s="1509"/>
      <c r="L101" s="1511"/>
      <c r="M101" s="1509"/>
    </row>
    <row r="102" spans="1:13" ht="18.75">
      <c r="A102" s="1908" t="s">
        <v>1048</v>
      </c>
      <c r="B102" s="1909"/>
      <c r="C102" s="1909"/>
      <c r="D102" s="1909"/>
      <c r="E102" s="1909"/>
      <c r="F102" s="1909"/>
      <c r="G102" s="1909"/>
      <c r="H102" s="1909"/>
      <c r="I102" s="1909"/>
      <c r="J102" s="1909"/>
      <c r="K102" s="1909"/>
      <c r="L102" s="1909"/>
      <c r="M102" s="1910"/>
    </row>
    <row r="103" spans="1:13" ht="18.75">
      <c r="A103" s="1509" t="s">
        <v>565</v>
      </c>
      <c r="B103" s="1509">
        <v>4</v>
      </c>
      <c r="C103" s="1509">
        <v>14</v>
      </c>
      <c r="D103" s="1515">
        <v>1.2</v>
      </c>
      <c r="E103" s="1509" t="s">
        <v>1060</v>
      </c>
      <c r="F103" s="1509" t="s">
        <v>530</v>
      </c>
      <c r="G103" s="1509" t="s">
        <v>524</v>
      </c>
      <c r="H103" s="1509" t="s">
        <v>1674</v>
      </c>
      <c r="I103" s="1509">
        <v>11</v>
      </c>
      <c r="J103" s="1509">
        <v>1</v>
      </c>
      <c r="K103" s="1509" t="s">
        <v>521</v>
      </c>
      <c r="L103" s="1511" t="s">
        <v>639</v>
      </c>
      <c r="M103" s="1509">
        <v>2024</v>
      </c>
    </row>
    <row r="104" spans="1:13" ht="18.75">
      <c r="A104" s="1509" t="s">
        <v>565</v>
      </c>
      <c r="B104" s="1509">
        <v>4</v>
      </c>
      <c r="C104" s="1509">
        <v>14</v>
      </c>
      <c r="D104" s="1515">
        <v>1.2</v>
      </c>
      <c r="E104" s="1509" t="s">
        <v>1060</v>
      </c>
      <c r="F104" s="1509" t="s">
        <v>530</v>
      </c>
      <c r="G104" s="1509" t="s">
        <v>524</v>
      </c>
      <c r="H104" s="1509" t="s">
        <v>1674</v>
      </c>
      <c r="I104" s="1509">
        <v>9.2</v>
      </c>
      <c r="J104" s="1509">
        <v>1</v>
      </c>
      <c r="K104" s="1509" t="s">
        <v>521</v>
      </c>
      <c r="L104" s="1511" t="s">
        <v>640</v>
      </c>
      <c r="M104" s="1509">
        <v>2024</v>
      </c>
    </row>
    <row r="105" spans="1:13" ht="18.75">
      <c r="A105" s="1509" t="s">
        <v>566</v>
      </c>
      <c r="B105" s="1509">
        <v>12</v>
      </c>
      <c r="C105" s="1509">
        <v>13</v>
      </c>
      <c r="D105" s="1515">
        <v>2.5</v>
      </c>
      <c r="E105" s="1509" t="s">
        <v>1032</v>
      </c>
      <c r="F105" s="1509" t="s">
        <v>530</v>
      </c>
      <c r="G105" s="1509" t="s">
        <v>585</v>
      </c>
      <c r="H105" s="1509" t="s">
        <v>1674</v>
      </c>
      <c r="I105" s="1509">
        <v>14</v>
      </c>
      <c r="J105" s="1509">
        <v>1</v>
      </c>
      <c r="K105" s="1509" t="s">
        <v>521</v>
      </c>
      <c r="L105" s="1511" t="s">
        <v>641</v>
      </c>
      <c r="M105" s="1509">
        <v>2024</v>
      </c>
    </row>
    <row r="106" spans="1:13" ht="18.75">
      <c r="A106" s="1509" t="s">
        <v>566</v>
      </c>
      <c r="B106" s="1509">
        <v>12</v>
      </c>
      <c r="C106" s="1509">
        <v>6</v>
      </c>
      <c r="D106" s="1515">
        <v>3.1</v>
      </c>
      <c r="E106" s="1509" t="s">
        <v>1045</v>
      </c>
      <c r="F106" s="1509" t="s">
        <v>530</v>
      </c>
      <c r="G106" s="1509" t="s">
        <v>585</v>
      </c>
      <c r="H106" s="1509" t="s">
        <v>1674</v>
      </c>
      <c r="I106" s="1509">
        <v>15</v>
      </c>
      <c r="J106" s="1509">
        <v>1.5</v>
      </c>
      <c r="K106" s="1509" t="s">
        <v>521</v>
      </c>
      <c r="L106" s="1511" t="s">
        <v>642</v>
      </c>
      <c r="M106" s="1509">
        <v>2024</v>
      </c>
    </row>
    <row r="107" spans="1:13" ht="18.75">
      <c r="A107" s="1509"/>
      <c r="B107" s="1509"/>
      <c r="C107" s="1509"/>
      <c r="D107" s="1514">
        <f>SUM(D103:D106)</f>
        <v>8</v>
      </c>
      <c r="E107" s="1509"/>
      <c r="F107" s="1509"/>
      <c r="G107" s="1509"/>
      <c r="H107" s="1509"/>
      <c r="I107" s="1509"/>
      <c r="J107" s="1509"/>
      <c r="K107" s="1509"/>
      <c r="L107" s="1511"/>
      <c r="M107" s="1509"/>
    </row>
    <row r="108" spans="1:13" ht="18.75">
      <c r="A108" s="1911" t="s">
        <v>589</v>
      </c>
      <c r="B108" s="1911"/>
      <c r="C108" s="1911"/>
      <c r="D108" s="1911"/>
      <c r="E108" s="1911"/>
      <c r="F108" s="1911"/>
      <c r="G108" s="1911"/>
      <c r="H108" s="1911"/>
      <c r="I108" s="1911"/>
      <c r="J108" s="1911"/>
      <c r="K108" s="1911"/>
      <c r="L108" s="1911"/>
      <c r="M108" s="1911"/>
    </row>
    <row r="109" spans="1:13" ht="18.75">
      <c r="A109" s="1527" t="s">
        <v>574</v>
      </c>
      <c r="B109" s="1509">
        <v>9</v>
      </c>
      <c r="C109" s="1509">
        <v>34</v>
      </c>
      <c r="D109" s="1515">
        <v>2.6</v>
      </c>
      <c r="E109" s="1517" t="s">
        <v>1032</v>
      </c>
      <c r="F109" s="1509" t="s">
        <v>530</v>
      </c>
      <c r="G109" s="1509" t="s">
        <v>575</v>
      </c>
      <c r="H109" s="1509" t="s">
        <v>1674</v>
      </c>
      <c r="I109" s="1509">
        <v>7</v>
      </c>
      <c r="J109" s="1509">
        <v>1</v>
      </c>
      <c r="K109" s="1509" t="s">
        <v>525</v>
      </c>
      <c r="L109" s="1511" t="s">
        <v>576</v>
      </c>
      <c r="M109" s="1509">
        <v>2024</v>
      </c>
    </row>
    <row r="110" spans="1:13" ht="18.75">
      <c r="A110" s="1526"/>
      <c r="B110" s="1509"/>
      <c r="C110" s="1509"/>
      <c r="D110" s="1528">
        <f>SUM(D109:D109)</f>
        <v>2.6</v>
      </c>
      <c r="E110" s="1509"/>
      <c r="F110" s="1509"/>
      <c r="G110" s="1509"/>
      <c r="H110" s="1509"/>
      <c r="I110" s="1509"/>
      <c r="J110" s="1509"/>
      <c r="K110" s="1509"/>
      <c r="L110" s="1511"/>
      <c r="M110" s="1509"/>
    </row>
    <row r="111" spans="1:13" ht="18.75">
      <c r="A111" s="1911" t="s">
        <v>577</v>
      </c>
      <c r="B111" s="1911"/>
      <c r="C111" s="1911"/>
      <c r="D111" s="1911"/>
      <c r="E111" s="1911"/>
      <c r="F111" s="1911"/>
      <c r="G111" s="1911"/>
      <c r="H111" s="1911"/>
      <c r="I111" s="1911"/>
      <c r="J111" s="1911"/>
      <c r="K111" s="1911"/>
      <c r="L111" s="1911"/>
      <c r="M111" s="1911"/>
    </row>
    <row r="112" spans="1:13" ht="18.75">
      <c r="A112" s="1527" t="s">
        <v>578</v>
      </c>
      <c r="B112" s="1509">
        <v>9</v>
      </c>
      <c r="C112" s="1509">
        <v>4</v>
      </c>
      <c r="D112" s="1515">
        <v>2.2</v>
      </c>
      <c r="E112" s="1509" t="s">
        <v>591</v>
      </c>
      <c r="F112" s="1509" t="s">
        <v>530</v>
      </c>
      <c r="G112" s="1509" t="s">
        <v>579</v>
      </c>
      <c r="H112" s="1509" t="s">
        <v>1674</v>
      </c>
      <c r="I112" s="1509">
        <v>15</v>
      </c>
      <c r="J112" s="1509">
        <v>1</v>
      </c>
      <c r="K112" s="1509" t="s">
        <v>521</v>
      </c>
      <c r="L112" s="1511" t="s">
        <v>580</v>
      </c>
      <c r="M112" s="1509">
        <v>2023</v>
      </c>
    </row>
    <row r="113" spans="1:13" ht="18.75">
      <c r="A113" s="1527" t="s">
        <v>578</v>
      </c>
      <c r="B113" s="1509">
        <v>9</v>
      </c>
      <c r="C113" s="1509">
        <v>57</v>
      </c>
      <c r="D113" s="1515">
        <v>1.5</v>
      </c>
      <c r="E113" s="1509" t="s">
        <v>638</v>
      </c>
      <c r="F113" s="1509" t="s">
        <v>530</v>
      </c>
      <c r="G113" s="1509" t="s">
        <v>581</v>
      </c>
      <c r="H113" s="1509" t="s">
        <v>1674</v>
      </c>
      <c r="I113" s="1509">
        <v>15</v>
      </c>
      <c r="J113" s="1509">
        <v>1.5</v>
      </c>
      <c r="K113" s="1509" t="s">
        <v>521</v>
      </c>
      <c r="L113" s="1511" t="s">
        <v>582</v>
      </c>
      <c r="M113" s="1509">
        <v>2023</v>
      </c>
    </row>
    <row r="114" spans="1:13" ht="18.75">
      <c r="A114" s="1529"/>
      <c r="B114" s="1529"/>
      <c r="C114" s="1529"/>
      <c r="D114" s="1528">
        <f>SUM(D112:D113)</f>
        <v>3.7</v>
      </c>
      <c r="E114" s="1529"/>
      <c r="F114" s="1529"/>
      <c r="G114" s="1529"/>
      <c r="H114" s="1529"/>
      <c r="I114" s="1529"/>
      <c r="J114" s="1529"/>
      <c r="K114" s="1529"/>
      <c r="L114" s="1513" t="s">
        <v>643</v>
      </c>
      <c r="M114" s="1529"/>
    </row>
    <row r="115" spans="1:13" ht="21">
      <c r="A115" s="785" t="s">
        <v>1143</v>
      </c>
      <c r="B115" s="785"/>
      <c r="C115" s="785"/>
      <c r="D115" s="1530">
        <f>D114+D110+D107+D101+D93+D87+D82+D79+D74</f>
        <v>55.2</v>
      </c>
      <c r="E115" s="785"/>
      <c r="F115" s="785"/>
      <c r="G115" s="785"/>
      <c r="H115" s="785"/>
      <c r="I115" s="785"/>
      <c r="J115" s="785"/>
      <c r="K115" s="785"/>
      <c r="L115" s="785"/>
      <c r="M115" s="786"/>
    </row>
  </sheetData>
  <sheetProtection/>
  <mergeCells count="23">
    <mergeCell ref="A67:M67"/>
    <mergeCell ref="A75:M75"/>
    <mergeCell ref="A80:M80"/>
    <mergeCell ref="A111:M111"/>
    <mergeCell ref="A83:M83"/>
    <mergeCell ref="A88:M88"/>
    <mergeCell ref="A94:M94"/>
    <mergeCell ref="A102:M102"/>
    <mergeCell ref="A108:M108"/>
    <mergeCell ref="A1:S1"/>
    <mergeCell ref="A2:S2"/>
    <mergeCell ref="I6:J6"/>
    <mergeCell ref="K6:K8"/>
    <mergeCell ref="M6:V6"/>
    <mergeCell ref="N7:V7"/>
    <mergeCell ref="A9:V9"/>
    <mergeCell ref="A18:V18"/>
    <mergeCell ref="A24:V24"/>
    <mergeCell ref="A56:V56"/>
    <mergeCell ref="O28:V28"/>
    <mergeCell ref="A36:V36"/>
    <mergeCell ref="P42:V42"/>
    <mergeCell ref="A50:V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2:Y176"/>
  <sheetViews>
    <sheetView zoomScalePageLayoutView="0" workbookViewId="0" topLeftCell="A1">
      <selection activeCell="D176" sqref="D176"/>
    </sheetView>
  </sheetViews>
  <sheetFormatPr defaultColWidth="9.140625" defaultRowHeight="15"/>
  <cols>
    <col min="1" max="1" width="14.421875" style="0" customWidth="1"/>
    <col min="2" max="2" width="14.7109375" style="0" customWidth="1"/>
    <col min="3" max="3" width="7.8515625" style="0" customWidth="1"/>
    <col min="4" max="4" width="10.00390625" style="0" customWidth="1"/>
    <col min="5" max="5" width="11.140625" style="0" customWidth="1"/>
    <col min="6" max="6" width="12.140625" style="0" customWidth="1"/>
    <col min="7" max="7" width="8.8515625" style="0" customWidth="1"/>
    <col min="8" max="8" width="16.28125" style="0" customWidth="1"/>
    <col min="9" max="9" width="20.140625" style="0" customWidth="1"/>
    <col min="10" max="10" width="14.8515625" style="0" customWidth="1"/>
    <col min="11" max="11" width="12.8515625" style="0" customWidth="1"/>
    <col min="12" max="12" width="18.8515625" style="0" customWidth="1"/>
    <col min="13" max="13" width="18.57421875" style="0" customWidth="1"/>
    <col min="14" max="14" width="18.7109375" style="0" customWidth="1"/>
  </cols>
  <sheetData>
    <row r="2" spans="1:25" s="790" customFormat="1" ht="18" customHeight="1">
      <c r="A2" s="1908" t="s">
        <v>1604</v>
      </c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  <c r="W2" s="1909"/>
      <c r="X2" s="1909"/>
      <c r="Y2" s="1910"/>
    </row>
    <row r="3" spans="1:25" s="790" customFormat="1" ht="19.5" customHeight="1">
      <c r="A3" s="1908" t="s">
        <v>1370</v>
      </c>
      <c r="B3" s="1909"/>
      <c r="C3" s="1909"/>
      <c r="D3" s="1909"/>
      <c r="E3" s="1909"/>
      <c r="F3" s="1909"/>
      <c r="G3" s="1909"/>
      <c r="H3" s="1909"/>
      <c r="I3" s="1909"/>
      <c r="J3" s="1909"/>
      <c r="K3" s="1909"/>
      <c r="L3" s="1909"/>
      <c r="M3" s="1909"/>
      <c r="N3" s="1909"/>
      <c r="O3" s="1909"/>
      <c r="P3" s="1909"/>
      <c r="Q3" s="1909"/>
      <c r="R3" s="1909"/>
      <c r="S3" s="1909"/>
      <c r="T3" s="1909"/>
      <c r="U3" s="1909"/>
      <c r="V3" s="1909"/>
      <c r="W3" s="1909"/>
      <c r="X3" s="1909"/>
      <c r="Y3" s="1910"/>
    </row>
    <row r="4" spans="1:25" ht="15">
      <c r="A4" s="787"/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</row>
    <row r="5" spans="1:25" ht="15">
      <c r="A5" s="1921" t="s">
        <v>65</v>
      </c>
      <c r="B5" s="1921" t="s">
        <v>1071</v>
      </c>
      <c r="C5" s="1921" t="s">
        <v>645</v>
      </c>
      <c r="D5" s="1921" t="s">
        <v>1539</v>
      </c>
      <c r="E5" s="1921" t="s">
        <v>646</v>
      </c>
      <c r="F5" s="1921" t="s">
        <v>647</v>
      </c>
      <c r="G5" s="1921" t="s">
        <v>648</v>
      </c>
      <c r="H5" s="1912" t="s">
        <v>11</v>
      </c>
      <c r="I5" s="1912" t="s">
        <v>672</v>
      </c>
      <c r="J5" s="1921" t="s">
        <v>651</v>
      </c>
      <c r="K5" s="1921" t="s">
        <v>12</v>
      </c>
      <c r="L5" s="1921" t="s">
        <v>649</v>
      </c>
      <c r="M5" s="1915" t="s">
        <v>650</v>
      </c>
      <c r="N5" s="1916"/>
      <c r="O5" s="1916"/>
      <c r="P5" s="1916"/>
      <c r="Q5" s="1916"/>
      <c r="R5" s="1916"/>
      <c r="S5" s="1916"/>
      <c r="T5" s="1916"/>
      <c r="U5" s="1916"/>
      <c r="V5" s="1916"/>
      <c r="W5" s="1916"/>
      <c r="X5" s="1916"/>
      <c r="Y5" s="1917"/>
    </row>
    <row r="6" spans="1:25" ht="4.5" customHeight="1">
      <c r="A6" s="1922"/>
      <c r="B6" s="1922"/>
      <c r="C6" s="1922"/>
      <c r="D6" s="1922"/>
      <c r="E6" s="1922"/>
      <c r="F6" s="1922"/>
      <c r="G6" s="1922"/>
      <c r="H6" s="1913"/>
      <c r="I6" s="1913"/>
      <c r="J6" s="1922"/>
      <c r="K6" s="1922"/>
      <c r="L6" s="1922"/>
      <c r="M6" s="1918"/>
      <c r="N6" s="1919"/>
      <c r="O6" s="1919"/>
      <c r="P6" s="1919"/>
      <c r="Q6" s="1919"/>
      <c r="R6" s="1919"/>
      <c r="S6" s="1919"/>
      <c r="T6" s="1919"/>
      <c r="U6" s="1919"/>
      <c r="V6" s="1919"/>
      <c r="W6" s="1919"/>
      <c r="X6" s="1919"/>
      <c r="Y6" s="1920"/>
    </row>
    <row r="7" spans="1:25" ht="15">
      <c r="A7" s="1922"/>
      <c r="B7" s="1922"/>
      <c r="C7" s="1922"/>
      <c r="D7" s="1922"/>
      <c r="E7" s="1922"/>
      <c r="F7" s="1922"/>
      <c r="G7" s="1922"/>
      <c r="H7" s="1913"/>
      <c r="I7" s="1913"/>
      <c r="J7" s="1922"/>
      <c r="K7" s="1922"/>
      <c r="L7" s="1922"/>
      <c r="M7" s="1921" t="s">
        <v>652</v>
      </c>
      <c r="N7" s="1925" t="s">
        <v>1610</v>
      </c>
      <c r="O7" s="1926"/>
      <c r="P7" s="1926"/>
      <c r="Q7" s="1926"/>
      <c r="R7" s="1926"/>
      <c r="S7" s="1926"/>
      <c r="T7" s="1926"/>
      <c r="U7" s="1926"/>
      <c r="V7" s="1926"/>
      <c r="W7" s="1926"/>
      <c r="X7" s="1926"/>
      <c r="Y7" s="1927"/>
    </row>
    <row r="8" spans="1:25" ht="12" customHeight="1">
      <c r="A8" s="1922"/>
      <c r="B8" s="1922"/>
      <c r="C8" s="1922"/>
      <c r="D8" s="1922"/>
      <c r="E8" s="1922"/>
      <c r="F8" s="1922"/>
      <c r="G8" s="1922"/>
      <c r="H8" s="1913"/>
      <c r="I8" s="1913"/>
      <c r="J8" s="1922"/>
      <c r="K8" s="1922"/>
      <c r="L8" s="1922"/>
      <c r="M8" s="1922"/>
      <c r="N8" s="1921" t="s">
        <v>1562</v>
      </c>
      <c r="O8" s="1921" t="s">
        <v>1566</v>
      </c>
      <c r="P8" s="1921" t="s">
        <v>1567</v>
      </c>
      <c r="Q8" s="1921" t="s">
        <v>1563</v>
      </c>
      <c r="R8" s="1921" t="s">
        <v>102</v>
      </c>
      <c r="S8" s="1921" t="s">
        <v>653</v>
      </c>
      <c r="T8" s="1921" t="s">
        <v>1565</v>
      </c>
      <c r="U8" s="1921" t="s">
        <v>654</v>
      </c>
      <c r="V8" s="1921" t="s">
        <v>655</v>
      </c>
      <c r="W8" s="1921" t="s">
        <v>656</v>
      </c>
      <c r="X8" s="1921" t="s">
        <v>101</v>
      </c>
      <c r="Y8" s="1921" t="s">
        <v>657</v>
      </c>
    </row>
    <row r="9" spans="1:25" ht="15" hidden="1">
      <c r="A9" s="1922"/>
      <c r="B9" s="1922"/>
      <c r="C9" s="1922"/>
      <c r="D9" s="1922"/>
      <c r="E9" s="1922"/>
      <c r="F9" s="1922"/>
      <c r="G9" s="1922"/>
      <c r="H9" s="1913"/>
      <c r="I9" s="1913"/>
      <c r="J9" s="1922"/>
      <c r="K9" s="1922"/>
      <c r="L9" s="1922"/>
      <c r="M9" s="1922"/>
      <c r="N9" s="1922"/>
      <c r="O9" s="1922"/>
      <c r="P9" s="1922"/>
      <c r="Q9" s="1922"/>
      <c r="R9" s="1922"/>
      <c r="S9" s="1922"/>
      <c r="T9" s="1922"/>
      <c r="U9" s="1922"/>
      <c r="V9" s="1922"/>
      <c r="W9" s="1922"/>
      <c r="X9" s="1922"/>
      <c r="Y9" s="1922"/>
    </row>
    <row r="10" spans="1:25" ht="15" hidden="1">
      <c r="A10" s="1923"/>
      <c r="B10" s="1923"/>
      <c r="C10" s="1923"/>
      <c r="D10" s="1923"/>
      <c r="E10" s="1923"/>
      <c r="F10" s="1923"/>
      <c r="G10" s="1923"/>
      <c r="H10" s="1914"/>
      <c r="I10" s="1914"/>
      <c r="J10" s="1923"/>
      <c r="K10" s="1923"/>
      <c r="L10" s="1923"/>
      <c r="M10" s="1923"/>
      <c r="N10" s="1923"/>
      <c r="O10" s="1923"/>
      <c r="P10" s="1923"/>
      <c r="Q10" s="1923"/>
      <c r="R10" s="1923"/>
      <c r="S10" s="1923"/>
      <c r="T10" s="1923"/>
      <c r="U10" s="1923"/>
      <c r="V10" s="1923"/>
      <c r="W10" s="1923"/>
      <c r="X10" s="1923"/>
      <c r="Y10" s="1923"/>
    </row>
    <row r="11" spans="1:25" ht="15">
      <c r="A11" s="788">
        <v>1</v>
      </c>
      <c r="B11" s="788">
        <v>2</v>
      </c>
      <c r="C11" s="788">
        <v>3</v>
      </c>
      <c r="D11" s="788">
        <v>4</v>
      </c>
      <c r="E11" s="788">
        <v>5</v>
      </c>
      <c r="F11" s="788">
        <v>6</v>
      </c>
      <c r="G11" s="788">
        <v>7</v>
      </c>
      <c r="H11" s="788">
        <v>8</v>
      </c>
      <c r="I11" s="788">
        <v>9</v>
      </c>
      <c r="J11" s="788">
        <v>10</v>
      </c>
      <c r="K11" s="788">
        <v>11</v>
      </c>
      <c r="L11" s="788">
        <v>12</v>
      </c>
      <c r="M11" s="788">
        <v>13</v>
      </c>
      <c r="N11" s="788">
        <v>14</v>
      </c>
      <c r="O11" s="788">
        <v>15</v>
      </c>
      <c r="P11" s="788">
        <v>16</v>
      </c>
      <c r="Q11" s="788">
        <v>17</v>
      </c>
      <c r="R11" s="788">
        <v>18</v>
      </c>
      <c r="S11" s="788">
        <v>19</v>
      </c>
      <c r="T11" s="788">
        <v>20</v>
      </c>
      <c r="U11" s="788">
        <v>21</v>
      </c>
      <c r="V11" s="788">
        <v>22</v>
      </c>
      <c r="W11" s="788">
        <v>23</v>
      </c>
      <c r="X11" s="788">
        <v>24</v>
      </c>
      <c r="Y11" s="788">
        <v>25</v>
      </c>
    </row>
    <row r="12" spans="1:25" ht="15">
      <c r="A12" s="787" t="s">
        <v>658</v>
      </c>
      <c r="B12" s="53">
        <v>1</v>
      </c>
      <c r="C12" s="53">
        <v>5</v>
      </c>
      <c r="D12" s="53">
        <v>13.3</v>
      </c>
      <c r="E12" s="53">
        <v>1.2</v>
      </c>
      <c r="F12" s="53" t="s">
        <v>1562</v>
      </c>
      <c r="G12" s="53" t="s">
        <v>661</v>
      </c>
      <c r="H12" s="53" t="s">
        <v>1314</v>
      </c>
      <c r="I12" s="53" t="s">
        <v>659</v>
      </c>
      <c r="J12" s="53" t="s">
        <v>1096</v>
      </c>
      <c r="K12" s="53" t="s">
        <v>1371</v>
      </c>
      <c r="L12" s="53" t="s">
        <v>1372</v>
      </c>
      <c r="M12" s="53">
        <v>4.1</v>
      </c>
      <c r="N12" s="53">
        <v>2.4</v>
      </c>
      <c r="O12" s="53">
        <v>0.8</v>
      </c>
      <c r="P12" s="53">
        <v>0.8</v>
      </c>
      <c r="Q12" s="53">
        <v>0.1</v>
      </c>
      <c r="R12" s="53"/>
      <c r="S12" s="53"/>
      <c r="T12" s="53"/>
      <c r="U12" s="53"/>
      <c r="V12" s="53"/>
      <c r="W12" s="53"/>
      <c r="X12" s="53"/>
      <c r="Y12" s="53"/>
    </row>
    <row r="13" spans="1:25" ht="15">
      <c r="A13" s="53"/>
      <c r="B13" s="53">
        <v>2</v>
      </c>
      <c r="C13" s="53">
        <v>24</v>
      </c>
      <c r="D13" s="53">
        <v>13.5</v>
      </c>
      <c r="E13" s="53">
        <v>1.2</v>
      </c>
      <c r="F13" s="53" t="s">
        <v>1562</v>
      </c>
      <c r="G13" s="53" t="s">
        <v>1094</v>
      </c>
      <c r="H13" s="53" t="s">
        <v>1314</v>
      </c>
      <c r="I13" s="53" t="s">
        <v>659</v>
      </c>
      <c r="J13" s="53" t="s">
        <v>1096</v>
      </c>
      <c r="K13" s="53" t="s">
        <v>660</v>
      </c>
      <c r="L13" s="53" t="s">
        <v>1372</v>
      </c>
      <c r="M13" s="53">
        <v>6.1</v>
      </c>
      <c r="N13" s="53">
        <v>3.6</v>
      </c>
      <c r="O13" s="53">
        <v>1.2</v>
      </c>
      <c r="P13" s="53">
        <v>1.2</v>
      </c>
      <c r="Q13" s="53">
        <v>0.1</v>
      </c>
      <c r="R13" s="53"/>
      <c r="S13" s="53"/>
      <c r="T13" s="53"/>
      <c r="U13" s="53"/>
      <c r="V13" s="53"/>
      <c r="W13" s="53"/>
      <c r="X13" s="53"/>
      <c r="Y13" s="53"/>
    </row>
    <row r="14" spans="1:25" ht="15">
      <c r="A14" s="53"/>
      <c r="B14" s="53">
        <v>3</v>
      </c>
      <c r="C14" s="53">
        <v>24</v>
      </c>
      <c r="D14" s="53">
        <v>13.6</v>
      </c>
      <c r="E14" s="53">
        <v>0.8</v>
      </c>
      <c r="F14" s="53" t="s">
        <v>1562</v>
      </c>
      <c r="G14" s="53" t="s">
        <v>1094</v>
      </c>
      <c r="H14" s="53" t="s">
        <v>1314</v>
      </c>
      <c r="I14" s="53" t="s">
        <v>659</v>
      </c>
      <c r="J14" s="53" t="s">
        <v>1096</v>
      </c>
      <c r="K14" s="53" t="s">
        <v>660</v>
      </c>
      <c r="L14" s="53" t="s">
        <v>1372</v>
      </c>
      <c r="M14" s="53">
        <v>4.1</v>
      </c>
      <c r="N14" s="53">
        <v>2.4</v>
      </c>
      <c r="O14" s="53">
        <v>0.8</v>
      </c>
      <c r="P14" s="53">
        <v>0.8</v>
      </c>
      <c r="Q14" s="53">
        <v>0.1</v>
      </c>
      <c r="R14" s="53"/>
      <c r="S14" s="53"/>
      <c r="T14" s="53"/>
      <c r="U14" s="53"/>
      <c r="V14" s="53"/>
      <c r="W14" s="53"/>
      <c r="X14" s="53"/>
      <c r="Y14" s="53"/>
    </row>
    <row r="15" spans="1:25" ht="15">
      <c r="A15" s="53"/>
      <c r="B15" s="53">
        <v>4</v>
      </c>
      <c r="C15" s="53">
        <v>24</v>
      </c>
      <c r="D15" s="53">
        <v>40.5</v>
      </c>
      <c r="E15" s="53">
        <v>2.6</v>
      </c>
      <c r="F15" s="53" t="s">
        <v>1562</v>
      </c>
      <c r="G15" s="53" t="s">
        <v>1094</v>
      </c>
      <c r="H15" s="53" t="s">
        <v>1314</v>
      </c>
      <c r="I15" s="53" t="s">
        <v>659</v>
      </c>
      <c r="J15" s="53" t="s">
        <v>1096</v>
      </c>
      <c r="K15" s="53" t="s">
        <v>660</v>
      </c>
      <c r="L15" s="53" t="s">
        <v>1372</v>
      </c>
      <c r="M15" s="53">
        <v>13.3</v>
      </c>
      <c r="N15" s="53">
        <v>7.8</v>
      </c>
      <c r="O15" s="53">
        <v>2.6</v>
      </c>
      <c r="P15" s="53">
        <v>2.6</v>
      </c>
      <c r="Q15" s="53">
        <v>0.3</v>
      </c>
      <c r="R15" s="53"/>
      <c r="S15" s="53"/>
      <c r="T15" s="53"/>
      <c r="U15" s="53"/>
      <c r="V15" s="53"/>
      <c r="W15" s="53"/>
      <c r="X15" s="53"/>
      <c r="Y15" s="53"/>
    </row>
    <row r="16" spans="1:25" ht="15">
      <c r="A16" s="53"/>
      <c r="B16" s="53">
        <v>5</v>
      </c>
      <c r="C16" s="53">
        <v>17</v>
      </c>
      <c r="D16" s="53">
        <v>3.16</v>
      </c>
      <c r="E16" s="53">
        <v>1.2</v>
      </c>
      <c r="F16" s="53" t="s">
        <v>1562</v>
      </c>
      <c r="G16" s="53" t="s">
        <v>1094</v>
      </c>
      <c r="H16" s="53" t="s">
        <v>1314</v>
      </c>
      <c r="I16" s="53" t="s">
        <v>659</v>
      </c>
      <c r="J16" s="53" t="s">
        <v>1096</v>
      </c>
      <c r="K16" s="53" t="s">
        <v>1371</v>
      </c>
      <c r="L16" s="53" t="s">
        <v>1372</v>
      </c>
      <c r="M16" s="53">
        <v>4.1</v>
      </c>
      <c r="N16" s="53">
        <v>2.4</v>
      </c>
      <c r="O16" s="53">
        <v>0.8</v>
      </c>
      <c r="P16" s="53">
        <v>0.8</v>
      </c>
      <c r="Q16" s="53">
        <v>0.1</v>
      </c>
      <c r="R16" s="53"/>
      <c r="S16" s="53"/>
      <c r="T16" s="53"/>
      <c r="U16" s="53"/>
      <c r="V16" s="53"/>
      <c r="W16" s="53"/>
      <c r="X16" s="53"/>
      <c r="Y16" s="53"/>
    </row>
    <row r="17" spans="1:25" ht="15">
      <c r="A17" s="53"/>
      <c r="B17" s="53">
        <v>6</v>
      </c>
      <c r="C17" s="53">
        <v>24</v>
      </c>
      <c r="D17" s="53">
        <v>40.3</v>
      </c>
      <c r="E17" s="53">
        <v>1.9</v>
      </c>
      <c r="F17" s="53" t="s">
        <v>1562</v>
      </c>
      <c r="G17" s="53" t="s">
        <v>1094</v>
      </c>
      <c r="H17" s="53" t="s">
        <v>1314</v>
      </c>
      <c r="I17" s="53" t="s">
        <v>659</v>
      </c>
      <c r="J17" s="53" t="s">
        <v>1096</v>
      </c>
      <c r="K17" s="53" t="s">
        <v>1371</v>
      </c>
      <c r="L17" s="53" t="s">
        <v>1372</v>
      </c>
      <c r="M17" s="53">
        <v>6.5</v>
      </c>
      <c r="N17" s="53">
        <v>3.8</v>
      </c>
      <c r="O17" s="53">
        <v>1.3</v>
      </c>
      <c r="P17" s="53">
        <v>1.2</v>
      </c>
      <c r="Q17" s="53">
        <v>0.2</v>
      </c>
      <c r="R17" s="53"/>
      <c r="S17" s="53"/>
      <c r="T17" s="53"/>
      <c r="U17" s="53"/>
      <c r="V17" s="53"/>
      <c r="W17" s="53"/>
      <c r="X17" s="53"/>
      <c r="Y17" s="53"/>
    </row>
    <row r="18" spans="1:25" ht="15">
      <c r="A18" s="53"/>
      <c r="B18" s="53">
        <v>7</v>
      </c>
      <c r="C18" s="53">
        <v>16</v>
      </c>
      <c r="D18" s="53">
        <v>43.2</v>
      </c>
      <c r="E18" s="53">
        <v>3.4</v>
      </c>
      <c r="F18" s="53" t="s">
        <v>1562</v>
      </c>
      <c r="G18" s="53" t="s">
        <v>661</v>
      </c>
      <c r="H18" s="53" t="s">
        <v>1314</v>
      </c>
      <c r="I18" s="53" t="s">
        <v>659</v>
      </c>
      <c r="J18" s="53" t="s">
        <v>1096</v>
      </c>
      <c r="K18" s="53" t="s">
        <v>1371</v>
      </c>
      <c r="L18" s="53" t="s">
        <v>1372</v>
      </c>
      <c r="M18" s="53">
        <v>11.7</v>
      </c>
      <c r="N18" s="53">
        <v>6.8</v>
      </c>
      <c r="O18" s="53">
        <v>2.2</v>
      </c>
      <c r="P18" s="53">
        <v>2.3</v>
      </c>
      <c r="Q18" s="53">
        <v>0.3</v>
      </c>
      <c r="R18" s="53"/>
      <c r="S18" s="53"/>
      <c r="T18" s="53"/>
      <c r="U18" s="53"/>
      <c r="V18" s="53"/>
      <c r="W18" s="53"/>
      <c r="X18" s="53"/>
      <c r="Y18" s="53">
        <v>0.1</v>
      </c>
    </row>
    <row r="19" spans="1:25" ht="15">
      <c r="A19" s="211" t="s">
        <v>1143</v>
      </c>
      <c r="B19" s="211"/>
      <c r="C19" s="211"/>
      <c r="D19" s="211"/>
      <c r="E19" s="787">
        <v>12.3</v>
      </c>
      <c r="F19" s="53"/>
      <c r="G19" s="53"/>
      <c r="H19" s="53"/>
      <c r="I19" s="53"/>
      <c r="J19" s="53"/>
      <c r="K19" s="53"/>
      <c r="L19" s="53"/>
      <c r="M19" s="53">
        <v>49.9</v>
      </c>
      <c r="N19" s="53">
        <v>29.2</v>
      </c>
      <c r="O19" s="53">
        <v>9.7</v>
      </c>
      <c r="P19" s="53">
        <v>9.7</v>
      </c>
      <c r="Q19" s="53">
        <v>1.2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0.1</v>
      </c>
    </row>
    <row r="20" spans="1:25" ht="15">
      <c r="A20" s="787" t="s">
        <v>662</v>
      </c>
      <c r="B20" s="53">
        <v>1</v>
      </c>
      <c r="C20" s="53">
        <v>7</v>
      </c>
      <c r="D20" s="53">
        <v>22</v>
      </c>
      <c r="E20" s="53">
        <v>1.6</v>
      </c>
      <c r="F20" s="53" t="s">
        <v>1565</v>
      </c>
      <c r="G20" s="53" t="s">
        <v>1094</v>
      </c>
      <c r="H20" s="53" t="s">
        <v>1314</v>
      </c>
      <c r="I20" s="53" t="s">
        <v>659</v>
      </c>
      <c r="J20" s="53" t="s">
        <v>1096</v>
      </c>
      <c r="K20" s="53" t="s">
        <v>660</v>
      </c>
      <c r="L20" s="53" t="s">
        <v>663</v>
      </c>
      <c r="M20" s="53">
        <v>8</v>
      </c>
      <c r="N20" s="53"/>
      <c r="O20" s="53">
        <v>1.6</v>
      </c>
      <c r="P20" s="53">
        <v>1.6</v>
      </c>
      <c r="Q20" s="53"/>
      <c r="R20" s="53"/>
      <c r="S20" s="53"/>
      <c r="T20" s="53">
        <v>4.8</v>
      </c>
      <c r="U20" s="53"/>
      <c r="V20" s="53"/>
      <c r="W20" s="53"/>
      <c r="X20" s="53"/>
      <c r="Y20" s="53"/>
    </row>
    <row r="21" spans="1:25" ht="15">
      <c r="A21" s="53"/>
      <c r="B21" s="53">
        <v>2</v>
      </c>
      <c r="C21" s="53">
        <v>7</v>
      </c>
      <c r="D21" s="53">
        <v>10.1</v>
      </c>
      <c r="E21" s="53">
        <v>1.3</v>
      </c>
      <c r="F21" s="53" t="s">
        <v>1566</v>
      </c>
      <c r="G21" s="53" t="s">
        <v>1094</v>
      </c>
      <c r="H21" s="53" t="s">
        <v>1314</v>
      </c>
      <c r="I21" s="53" t="s">
        <v>659</v>
      </c>
      <c r="J21" s="53" t="s">
        <v>1096</v>
      </c>
      <c r="K21" s="53" t="s">
        <v>660</v>
      </c>
      <c r="L21" s="53" t="s">
        <v>664</v>
      </c>
      <c r="M21" s="53">
        <v>6.5</v>
      </c>
      <c r="N21" s="53"/>
      <c r="O21" s="53">
        <v>4.6</v>
      </c>
      <c r="P21" s="53">
        <v>0.6</v>
      </c>
      <c r="Q21" s="53"/>
      <c r="R21" s="53"/>
      <c r="S21" s="53"/>
      <c r="T21" s="53">
        <v>1.3</v>
      </c>
      <c r="U21" s="53"/>
      <c r="V21" s="53"/>
      <c r="W21" s="53"/>
      <c r="X21" s="53"/>
      <c r="Y21" s="53"/>
    </row>
    <row r="22" spans="1:25" ht="15">
      <c r="A22" s="53"/>
      <c r="B22" s="53">
        <v>3</v>
      </c>
      <c r="C22" s="53">
        <v>7</v>
      </c>
      <c r="D22" s="53">
        <v>9.1</v>
      </c>
      <c r="E22" s="53">
        <v>0.7</v>
      </c>
      <c r="F22" s="53" t="s">
        <v>1566</v>
      </c>
      <c r="G22" s="53" t="s">
        <v>1094</v>
      </c>
      <c r="H22" s="53" t="s">
        <v>1314</v>
      </c>
      <c r="I22" s="53" t="s">
        <v>659</v>
      </c>
      <c r="J22" s="53" t="s">
        <v>1096</v>
      </c>
      <c r="K22" s="53" t="s">
        <v>660</v>
      </c>
      <c r="L22" s="53" t="s">
        <v>664</v>
      </c>
      <c r="M22" s="53">
        <v>3.5</v>
      </c>
      <c r="N22" s="53"/>
      <c r="O22" s="53">
        <v>2.5</v>
      </c>
      <c r="P22" s="53">
        <v>0.3</v>
      </c>
      <c r="Q22" s="53"/>
      <c r="R22" s="53"/>
      <c r="S22" s="53"/>
      <c r="T22" s="53">
        <v>0.7</v>
      </c>
      <c r="U22" s="53"/>
      <c r="V22" s="53"/>
      <c r="W22" s="53"/>
      <c r="X22" s="53"/>
      <c r="Y22" s="53"/>
    </row>
    <row r="23" spans="1:25" ht="15">
      <c r="A23" s="53"/>
      <c r="B23" s="53">
        <v>4</v>
      </c>
      <c r="C23" s="53">
        <v>9</v>
      </c>
      <c r="D23" s="53">
        <v>40.1</v>
      </c>
      <c r="E23" s="53">
        <v>2.4</v>
      </c>
      <c r="F23" s="53" t="s">
        <v>1566</v>
      </c>
      <c r="G23" s="53" t="s">
        <v>1094</v>
      </c>
      <c r="H23" s="53" t="s">
        <v>1314</v>
      </c>
      <c r="I23" s="53" t="s">
        <v>659</v>
      </c>
      <c r="J23" s="53" t="s">
        <v>1096</v>
      </c>
      <c r="K23" s="53" t="s">
        <v>660</v>
      </c>
      <c r="L23" s="53" t="s">
        <v>664</v>
      </c>
      <c r="M23" s="53">
        <v>12</v>
      </c>
      <c r="N23" s="53"/>
      <c r="O23" s="53">
        <v>8.4</v>
      </c>
      <c r="P23" s="53">
        <v>1.2</v>
      </c>
      <c r="Q23" s="53"/>
      <c r="R23" s="53"/>
      <c r="S23" s="53"/>
      <c r="T23" s="53">
        <v>2.4</v>
      </c>
      <c r="U23" s="53"/>
      <c r="V23" s="53"/>
      <c r="W23" s="53"/>
      <c r="X23" s="53"/>
      <c r="Y23" s="53"/>
    </row>
    <row r="24" spans="1:25" ht="15">
      <c r="A24" s="53"/>
      <c r="B24" s="53">
        <v>5</v>
      </c>
      <c r="C24" s="53">
        <v>9</v>
      </c>
      <c r="D24" s="53">
        <v>52</v>
      </c>
      <c r="E24" s="53">
        <v>1.8</v>
      </c>
      <c r="F24" s="53" t="s">
        <v>1566</v>
      </c>
      <c r="G24" s="53" t="s">
        <v>1094</v>
      </c>
      <c r="H24" s="53" t="s">
        <v>1314</v>
      </c>
      <c r="I24" s="53" t="s">
        <v>659</v>
      </c>
      <c r="J24" s="53" t="s">
        <v>1096</v>
      </c>
      <c r="K24" s="53" t="s">
        <v>660</v>
      </c>
      <c r="L24" s="53" t="s">
        <v>664</v>
      </c>
      <c r="M24" s="53">
        <v>9</v>
      </c>
      <c r="N24" s="53"/>
      <c r="O24" s="53">
        <v>6.3</v>
      </c>
      <c r="P24" s="53">
        <v>0.9</v>
      </c>
      <c r="Q24" s="53"/>
      <c r="R24" s="53"/>
      <c r="S24" s="53"/>
      <c r="T24" s="53">
        <v>1.8</v>
      </c>
      <c r="U24" s="53"/>
      <c r="V24" s="53"/>
      <c r="W24" s="53"/>
      <c r="X24" s="53"/>
      <c r="Y24" s="53"/>
    </row>
    <row r="25" spans="1:25" ht="15">
      <c r="A25" s="53"/>
      <c r="B25" s="53">
        <v>6</v>
      </c>
      <c r="C25" s="53">
        <v>11</v>
      </c>
      <c r="D25" s="53">
        <v>5</v>
      </c>
      <c r="E25" s="53">
        <v>0.3</v>
      </c>
      <c r="F25" s="53" t="s">
        <v>1563</v>
      </c>
      <c r="G25" s="53" t="s">
        <v>1094</v>
      </c>
      <c r="H25" s="53" t="s">
        <v>1314</v>
      </c>
      <c r="I25" s="53" t="s">
        <v>659</v>
      </c>
      <c r="J25" s="53" t="s">
        <v>1096</v>
      </c>
      <c r="K25" s="53" t="s">
        <v>666</v>
      </c>
      <c r="L25" s="53" t="s">
        <v>1653</v>
      </c>
      <c r="M25" s="53">
        <v>0.8</v>
      </c>
      <c r="N25" s="53"/>
      <c r="O25" s="53"/>
      <c r="P25" s="53"/>
      <c r="Q25" s="53">
        <v>0.8</v>
      </c>
      <c r="R25" s="53"/>
      <c r="S25" s="53"/>
      <c r="T25" s="53"/>
      <c r="U25" s="53"/>
      <c r="V25" s="53"/>
      <c r="W25" s="53"/>
      <c r="X25" s="53"/>
      <c r="Y25" s="53"/>
    </row>
    <row r="26" spans="1:25" ht="15">
      <c r="A26" s="53"/>
      <c r="B26" s="53">
        <v>7</v>
      </c>
      <c r="C26" s="53">
        <v>18</v>
      </c>
      <c r="D26" s="53">
        <v>17</v>
      </c>
      <c r="E26" s="53">
        <v>2.4</v>
      </c>
      <c r="F26" s="53" t="s">
        <v>1565</v>
      </c>
      <c r="G26" s="53" t="s">
        <v>1094</v>
      </c>
      <c r="H26" s="53" t="s">
        <v>1314</v>
      </c>
      <c r="I26" s="53" t="s">
        <v>659</v>
      </c>
      <c r="J26" s="53" t="s">
        <v>1096</v>
      </c>
      <c r="K26" s="53" t="s">
        <v>660</v>
      </c>
      <c r="L26" s="53" t="s">
        <v>663</v>
      </c>
      <c r="M26" s="53">
        <v>12</v>
      </c>
      <c r="N26" s="53"/>
      <c r="O26" s="53">
        <v>2.4</v>
      </c>
      <c r="P26" s="53">
        <v>2.4</v>
      </c>
      <c r="Q26" s="53"/>
      <c r="R26" s="53"/>
      <c r="S26" s="53"/>
      <c r="T26" s="53">
        <v>7.2</v>
      </c>
      <c r="U26" s="53"/>
      <c r="V26" s="53"/>
      <c r="W26" s="53"/>
      <c r="X26" s="53"/>
      <c r="Y26" s="53"/>
    </row>
    <row r="27" spans="1:25" ht="15">
      <c r="A27" s="53"/>
      <c r="B27" s="53">
        <v>8</v>
      </c>
      <c r="C27" s="53">
        <v>19</v>
      </c>
      <c r="D27" s="53">
        <v>17.1</v>
      </c>
      <c r="E27" s="53">
        <v>1.9</v>
      </c>
      <c r="F27" s="53" t="s">
        <v>1565</v>
      </c>
      <c r="G27" s="53" t="s">
        <v>1094</v>
      </c>
      <c r="H27" s="53" t="s">
        <v>1314</v>
      </c>
      <c r="I27" s="53" t="s">
        <v>659</v>
      </c>
      <c r="J27" s="53" t="s">
        <v>1096</v>
      </c>
      <c r="K27" s="53" t="s">
        <v>660</v>
      </c>
      <c r="L27" s="53" t="s">
        <v>663</v>
      </c>
      <c r="M27" s="53">
        <v>9.5</v>
      </c>
      <c r="N27" s="53"/>
      <c r="O27" s="53">
        <v>1.9</v>
      </c>
      <c r="P27" s="53">
        <v>1.9</v>
      </c>
      <c r="Q27" s="53"/>
      <c r="R27" s="53"/>
      <c r="S27" s="53"/>
      <c r="T27" s="53">
        <v>5.7</v>
      </c>
      <c r="U27" s="53"/>
      <c r="V27" s="53"/>
      <c r="W27" s="53"/>
      <c r="X27" s="53"/>
      <c r="Y27" s="53"/>
    </row>
    <row r="28" spans="1:25" ht="15">
      <c r="A28" s="53"/>
      <c r="B28" s="53">
        <v>9</v>
      </c>
      <c r="C28" s="53">
        <v>22</v>
      </c>
      <c r="D28" s="53">
        <v>51.1</v>
      </c>
      <c r="E28" s="53">
        <v>0.4</v>
      </c>
      <c r="F28" s="53" t="s">
        <v>1563</v>
      </c>
      <c r="G28" s="53" t="s">
        <v>1094</v>
      </c>
      <c r="H28" s="53" t="s">
        <v>1314</v>
      </c>
      <c r="I28" s="53" t="s">
        <v>659</v>
      </c>
      <c r="J28" s="53" t="s">
        <v>1096</v>
      </c>
      <c r="K28" s="53" t="s">
        <v>666</v>
      </c>
      <c r="L28" s="53" t="s">
        <v>1653</v>
      </c>
      <c r="M28" s="53">
        <v>1.1</v>
      </c>
      <c r="N28" s="53"/>
      <c r="O28" s="53"/>
      <c r="P28" s="53"/>
      <c r="Q28" s="53">
        <v>1.1</v>
      </c>
      <c r="R28" s="53"/>
      <c r="S28" s="53"/>
      <c r="T28" s="53"/>
      <c r="U28" s="53"/>
      <c r="V28" s="53"/>
      <c r="W28" s="53"/>
      <c r="X28" s="53"/>
      <c r="Y28" s="53"/>
    </row>
    <row r="29" spans="1:25" ht="15">
      <c r="A29" s="53"/>
      <c r="B29" s="53">
        <v>10</v>
      </c>
      <c r="C29" s="53">
        <v>26</v>
      </c>
      <c r="D29" s="53">
        <v>18.1</v>
      </c>
      <c r="E29" s="53">
        <v>1.5</v>
      </c>
      <c r="F29" s="53" t="s">
        <v>1562</v>
      </c>
      <c r="G29" s="53" t="s">
        <v>1094</v>
      </c>
      <c r="H29" s="53" t="s">
        <v>1314</v>
      </c>
      <c r="I29" s="53" t="s">
        <v>659</v>
      </c>
      <c r="J29" s="53" t="s">
        <v>1096</v>
      </c>
      <c r="K29" s="53" t="s">
        <v>660</v>
      </c>
      <c r="L29" s="53" t="s">
        <v>49</v>
      </c>
      <c r="M29" s="53">
        <v>7.5</v>
      </c>
      <c r="N29" s="53">
        <v>4.5</v>
      </c>
      <c r="O29" s="53">
        <v>1.5</v>
      </c>
      <c r="P29" s="53">
        <v>1.5</v>
      </c>
      <c r="Q29" s="53"/>
      <c r="R29" s="53"/>
      <c r="S29" s="53"/>
      <c r="T29" s="53"/>
      <c r="U29" s="53"/>
      <c r="V29" s="53"/>
      <c r="W29" s="53"/>
      <c r="X29" s="53"/>
      <c r="Y29" s="53"/>
    </row>
    <row r="30" spans="1:25" ht="15">
      <c r="A30" s="53"/>
      <c r="B30" s="53">
        <v>11</v>
      </c>
      <c r="C30" s="53">
        <v>33</v>
      </c>
      <c r="D30" s="53">
        <v>35.1</v>
      </c>
      <c r="E30" s="53">
        <v>3</v>
      </c>
      <c r="F30" s="53" t="s">
        <v>1565</v>
      </c>
      <c r="G30" s="53" t="s">
        <v>1094</v>
      </c>
      <c r="H30" s="53" t="s">
        <v>1314</v>
      </c>
      <c r="I30" s="53" t="s">
        <v>659</v>
      </c>
      <c r="J30" s="53" t="s">
        <v>1096</v>
      </c>
      <c r="K30" s="53" t="s">
        <v>660</v>
      </c>
      <c r="L30" s="53" t="s">
        <v>663</v>
      </c>
      <c r="M30" s="53">
        <v>15</v>
      </c>
      <c r="N30" s="53"/>
      <c r="O30" s="53">
        <v>3</v>
      </c>
      <c r="P30" s="53">
        <v>3</v>
      </c>
      <c r="Q30" s="53"/>
      <c r="R30" s="53"/>
      <c r="S30" s="53"/>
      <c r="T30" s="53">
        <v>9</v>
      </c>
      <c r="U30" s="53"/>
      <c r="V30" s="53"/>
      <c r="W30" s="53"/>
      <c r="X30" s="53"/>
      <c r="Y30" s="53"/>
    </row>
    <row r="31" spans="1:25" ht="15">
      <c r="A31" s="211" t="s">
        <v>1143</v>
      </c>
      <c r="B31" s="211"/>
      <c r="C31" s="211"/>
      <c r="D31" s="211"/>
      <c r="E31" s="787">
        <v>17.3</v>
      </c>
      <c r="F31" s="53"/>
      <c r="G31" s="53"/>
      <c r="H31" s="53"/>
      <c r="I31" s="53"/>
      <c r="J31" s="53"/>
      <c r="K31" s="53"/>
      <c r="L31" s="53"/>
      <c r="M31" s="53">
        <v>84.9</v>
      </c>
      <c r="N31" s="53">
        <v>4.5</v>
      </c>
      <c r="O31" s="53">
        <v>32.2</v>
      </c>
      <c r="P31" s="53">
        <v>13.4</v>
      </c>
      <c r="Q31" s="53">
        <v>1.9</v>
      </c>
      <c r="R31" s="53">
        <v>0</v>
      </c>
      <c r="S31" s="53">
        <v>0</v>
      </c>
      <c r="T31" s="53">
        <v>32.9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</row>
    <row r="32" spans="1:25" ht="15">
      <c r="A32" s="787" t="s">
        <v>667</v>
      </c>
      <c r="B32" s="53">
        <v>1</v>
      </c>
      <c r="C32" s="53">
        <v>6</v>
      </c>
      <c r="D32" s="53">
        <v>7.2</v>
      </c>
      <c r="E32" s="53">
        <v>0.6</v>
      </c>
      <c r="F32" s="53" t="s">
        <v>1562</v>
      </c>
      <c r="G32" s="53" t="s">
        <v>661</v>
      </c>
      <c r="H32" s="53" t="s">
        <v>1314</v>
      </c>
      <c r="I32" s="53" t="s">
        <v>659</v>
      </c>
      <c r="J32" s="53" t="s">
        <v>1096</v>
      </c>
      <c r="K32" s="53" t="s">
        <v>660</v>
      </c>
      <c r="L32" s="53" t="s">
        <v>1373</v>
      </c>
      <c r="M32" s="53">
        <v>3</v>
      </c>
      <c r="N32" s="53">
        <v>2.1</v>
      </c>
      <c r="O32" s="53">
        <v>0.6</v>
      </c>
      <c r="P32" s="53"/>
      <c r="Q32" s="53">
        <v>0.3</v>
      </c>
      <c r="R32" s="53"/>
      <c r="S32" s="53"/>
      <c r="T32" s="53"/>
      <c r="U32" s="53"/>
      <c r="V32" s="53"/>
      <c r="W32" s="53"/>
      <c r="X32" s="53"/>
      <c r="Y32" s="53"/>
    </row>
    <row r="33" spans="1:25" ht="15">
      <c r="A33" s="53"/>
      <c r="B33" s="53">
        <v>2</v>
      </c>
      <c r="C33" s="53">
        <v>6</v>
      </c>
      <c r="D33" s="53">
        <v>10.1</v>
      </c>
      <c r="E33" s="53">
        <v>0.6</v>
      </c>
      <c r="F33" s="53" t="s">
        <v>1562</v>
      </c>
      <c r="G33" s="53" t="s">
        <v>661</v>
      </c>
      <c r="H33" s="53" t="s">
        <v>1314</v>
      </c>
      <c r="I33" s="53" t="s">
        <v>659</v>
      </c>
      <c r="J33" s="53" t="s">
        <v>1096</v>
      </c>
      <c r="K33" s="53" t="s">
        <v>660</v>
      </c>
      <c r="L33" s="53" t="s">
        <v>1373</v>
      </c>
      <c r="M33" s="53">
        <v>3</v>
      </c>
      <c r="N33" s="53">
        <v>2.1</v>
      </c>
      <c r="O33" s="53">
        <v>0.6</v>
      </c>
      <c r="P33" s="53"/>
      <c r="Q33" s="53">
        <v>0.3</v>
      </c>
      <c r="R33" s="53"/>
      <c r="S33" s="53"/>
      <c r="T33" s="53"/>
      <c r="U33" s="53"/>
      <c r="V33" s="53"/>
      <c r="W33" s="53"/>
      <c r="X33" s="53"/>
      <c r="Y33" s="53"/>
    </row>
    <row r="34" spans="1:25" ht="15">
      <c r="A34" s="53"/>
      <c r="B34" s="53">
        <v>3</v>
      </c>
      <c r="C34" s="53">
        <v>27</v>
      </c>
      <c r="D34" s="53">
        <v>10.1</v>
      </c>
      <c r="E34" s="53">
        <v>0.3</v>
      </c>
      <c r="F34" s="53" t="s">
        <v>1562</v>
      </c>
      <c r="G34" s="53" t="s">
        <v>661</v>
      </c>
      <c r="H34" s="53" t="s">
        <v>1314</v>
      </c>
      <c r="I34" s="53" t="s">
        <v>659</v>
      </c>
      <c r="J34" s="53" t="s">
        <v>1096</v>
      </c>
      <c r="K34" s="53" t="s">
        <v>660</v>
      </c>
      <c r="L34" s="53" t="s">
        <v>1373</v>
      </c>
      <c r="M34" s="53">
        <v>1.5</v>
      </c>
      <c r="N34" s="53">
        <v>1.05</v>
      </c>
      <c r="O34" s="53">
        <v>0.3</v>
      </c>
      <c r="P34" s="53"/>
      <c r="Q34" s="53">
        <v>0.15</v>
      </c>
      <c r="R34" s="53"/>
      <c r="S34" s="53"/>
      <c r="T34" s="53"/>
      <c r="U34" s="53"/>
      <c r="V34" s="53"/>
      <c r="W34" s="53"/>
      <c r="X34" s="53"/>
      <c r="Y34" s="53"/>
    </row>
    <row r="35" spans="1:25" ht="15">
      <c r="A35" s="53"/>
      <c r="B35" s="53">
        <v>4</v>
      </c>
      <c r="C35" s="53">
        <v>27</v>
      </c>
      <c r="D35" s="53">
        <v>21.4</v>
      </c>
      <c r="E35" s="53">
        <v>2.6</v>
      </c>
      <c r="F35" s="53" t="s">
        <v>1562</v>
      </c>
      <c r="G35" s="53" t="s">
        <v>661</v>
      </c>
      <c r="H35" s="53" t="s">
        <v>1314</v>
      </c>
      <c r="I35" s="53" t="s">
        <v>659</v>
      </c>
      <c r="J35" s="53" t="s">
        <v>1096</v>
      </c>
      <c r="K35" s="53" t="s">
        <v>660</v>
      </c>
      <c r="L35" s="53" t="s">
        <v>1373</v>
      </c>
      <c r="M35" s="53">
        <v>13</v>
      </c>
      <c r="N35" s="53">
        <v>9.1</v>
      </c>
      <c r="O35" s="53">
        <v>2.6</v>
      </c>
      <c r="P35" s="53"/>
      <c r="Q35" s="53">
        <v>1.3</v>
      </c>
      <c r="R35" s="53"/>
      <c r="S35" s="53"/>
      <c r="T35" s="53"/>
      <c r="U35" s="53"/>
      <c r="V35" s="53"/>
      <c r="W35" s="53"/>
      <c r="X35" s="53"/>
      <c r="Y35" s="53"/>
    </row>
    <row r="36" spans="1:25" ht="15">
      <c r="A36" s="53"/>
      <c r="B36" s="53">
        <v>5</v>
      </c>
      <c r="C36" s="53">
        <v>3</v>
      </c>
      <c r="D36" s="53">
        <v>26.8</v>
      </c>
      <c r="E36" s="53">
        <v>0.5</v>
      </c>
      <c r="F36" s="53" t="s">
        <v>1562</v>
      </c>
      <c r="G36" s="53" t="s">
        <v>661</v>
      </c>
      <c r="H36" s="53" t="s">
        <v>1314</v>
      </c>
      <c r="I36" s="53" t="s">
        <v>659</v>
      </c>
      <c r="J36" s="53" t="s">
        <v>1096</v>
      </c>
      <c r="K36" s="53" t="s">
        <v>660</v>
      </c>
      <c r="L36" s="53" t="s">
        <v>1373</v>
      </c>
      <c r="M36" s="53">
        <v>2.5</v>
      </c>
      <c r="N36" s="53">
        <v>1.75</v>
      </c>
      <c r="O36" s="53">
        <v>0.5</v>
      </c>
      <c r="P36" s="53"/>
      <c r="Q36" s="53">
        <v>0.25</v>
      </c>
      <c r="R36" s="53"/>
      <c r="S36" s="53"/>
      <c r="T36" s="53"/>
      <c r="U36" s="53"/>
      <c r="V36" s="53"/>
      <c r="W36" s="53"/>
      <c r="X36" s="53"/>
      <c r="Y36" s="53"/>
    </row>
    <row r="37" spans="1:25" ht="15">
      <c r="A37" s="53"/>
      <c r="B37" s="53">
        <v>6</v>
      </c>
      <c r="C37" s="53">
        <v>3</v>
      </c>
      <c r="D37" s="53">
        <v>27.2</v>
      </c>
      <c r="E37" s="53">
        <v>0.6</v>
      </c>
      <c r="F37" s="53" t="s">
        <v>1562</v>
      </c>
      <c r="G37" s="53" t="s">
        <v>661</v>
      </c>
      <c r="H37" s="53" t="s">
        <v>1314</v>
      </c>
      <c r="I37" s="53" t="s">
        <v>659</v>
      </c>
      <c r="J37" s="53" t="s">
        <v>1096</v>
      </c>
      <c r="K37" s="53" t="s">
        <v>660</v>
      </c>
      <c r="L37" s="53" t="s">
        <v>1373</v>
      </c>
      <c r="M37" s="53">
        <v>3</v>
      </c>
      <c r="N37" s="53">
        <v>2.1</v>
      </c>
      <c r="O37" s="53">
        <v>0.6</v>
      </c>
      <c r="P37" s="53"/>
      <c r="Q37" s="53">
        <v>0.3</v>
      </c>
      <c r="R37" s="53"/>
      <c r="S37" s="53"/>
      <c r="T37" s="53"/>
      <c r="U37" s="53"/>
      <c r="V37" s="53"/>
      <c r="W37" s="53"/>
      <c r="X37" s="53"/>
      <c r="Y37" s="53"/>
    </row>
    <row r="38" spans="1:25" ht="15">
      <c r="A38" s="53"/>
      <c r="B38" s="53">
        <v>7</v>
      </c>
      <c r="C38" s="53">
        <v>25</v>
      </c>
      <c r="D38" s="53">
        <v>15.2</v>
      </c>
      <c r="E38" s="53">
        <v>1.7</v>
      </c>
      <c r="F38" s="53" t="s">
        <v>1562</v>
      </c>
      <c r="G38" s="53" t="s">
        <v>661</v>
      </c>
      <c r="H38" s="53" t="s">
        <v>1314</v>
      </c>
      <c r="I38" s="53" t="s">
        <v>659</v>
      </c>
      <c r="J38" s="53" t="s">
        <v>1096</v>
      </c>
      <c r="K38" s="53" t="s">
        <v>660</v>
      </c>
      <c r="L38" s="53" t="s">
        <v>1373</v>
      </c>
      <c r="M38" s="53">
        <v>8.5</v>
      </c>
      <c r="N38" s="53">
        <v>5.95</v>
      </c>
      <c r="O38" s="53">
        <v>1.7</v>
      </c>
      <c r="P38" s="53"/>
      <c r="Q38" s="53">
        <v>0.85</v>
      </c>
      <c r="R38" s="53"/>
      <c r="S38" s="53"/>
      <c r="T38" s="53"/>
      <c r="U38" s="53"/>
      <c r="V38" s="53"/>
      <c r="W38" s="53"/>
      <c r="X38" s="53"/>
      <c r="Y38" s="53"/>
    </row>
    <row r="39" spans="1:25" ht="15">
      <c r="A39" s="53"/>
      <c r="B39" s="53">
        <v>8</v>
      </c>
      <c r="C39" s="53">
        <v>25</v>
      </c>
      <c r="D39" s="53">
        <v>18.1</v>
      </c>
      <c r="E39" s="53">
        <v>0.5</v>
      </c>
      <c r="F39" s="53" t="s">
        <v>1562</v>
      </c>
      <c r="G39" s="53" t="s">
        <v>661</v>
      </c>
      <c r="H39" s="53" t="s">
        <v>1314</v>
      </c>
      <c r="I39" s="53" t="s">
        <v>659</v>
      </c>
      <c r="J39" s="53" t="s">
        <v>1096</v>
      </c>
      <c r="K39" s="53" t="s">
        <v>660</v>
      </c>
      <c r="L39" s="53" t="s">
        <v>1373</v>
      </c>
      <c r="M39" s="53">
        <v>2.5</v>
      </c>
      <c r="N39" s="53">
        <v>1.75</v>
      </c>
      <c r="O39" s="53">
        <v>0.5</v>
      </c>
      <c r="P39" s="53"/>
      <c r="Q39" s="53">
        <v>0.25</v>
      </c>
      <c r="R39" s="53"/>
      <c r="S39" s="53"/>
      <c r="T39" s="53"/>
      <c r="U39" s="53"/>
      <c r="V39" s="53"/>
      <c r="W39" s="53"/>
      <c r="X39" s="53"/>
      <c r="Y39" s="53"/>
    </row>
    <row r="40" spans="1:25" ht="15">
      <c r="A40" s="53"/>
      <c r="B40" s="53">
        <v>9</v>
      </c>
      <c r="C40" s="53">
        <v>25</v>
      </c>
      <c r="D40" s="53">
        <v>15.1</v>
      </c>
      <c r="E40" s="53">
        <v>1.4</v>
      </c>
      <c r="F40" s="53" t="s">
        <v>1562</v>
      </c>
      <c r="G40" s="53" t="s">
        <v>661</v>
      </c>
      <c r="H40" s="53" t="s">
        <v>1314</v>
      </c>
      <c r="I40" s="53" t="s">
        <v>659</v>
      </c>
      <c r="J40" s="53" t="s">
        <v>1096</v>
      </c>
      <c r="K40" s="53" t="s">
        <v>660</v>
      </c>
      <c r="L40" s="53" t="s">
        <v>1373</v>
      </c>
      <c r="M40" s="53">
        <v>7</v>
      </c>
      <c r="N40" s="53">
        <v>4.9</v>
      </c>
      <c r="O40" s="53">
        <v>1.4</v>
      </c>
      <c r="P40" s="53"/>
      <c r="Q40" s="53">
        <v>0.7</v>
      </c>
      <c r="R40" s="53"/>
      <c r="S40" s="53"/>
      <c r="T40" s="53"/>
      <c r="U40" s="53"/>
      <c r="V40" s="53"/>
      <c r="W40" s="53"/>
      <c r="X40" s="53"/>
      <c r="Y40" s="53"/>
    </row>
    <row r="41" spans="1:25" ht="15">
      <c r="A41" s="53"/>
      <c r="B41" s="53">
        <v>10</v>
      </c>
      <c r="C41" s="53">
        <v>18</v>
      </c>
      <c r="D41" s="53">
        <v>70</v>
      </c>
      <c r="E41" s="53">
        <v>2.9</v>
      </c>
      <c r="F41" s="53" t="s">
        <v>1562</v>
      </c>
      <c r="G41" s="53" t="s">
        <v>661</v>
      </c>
      <c r="H41" s="53" t="s">
        <v>1314</v>
      </c>
      <c r="I41" s="53" t="s">
        <v>659</v>
      </c>
      <c r="J41" s="53" t="s">
        <v>1096</v>
      </c>
      <c r="K41" s="53" t="s">
        <v>660</v>
      </c>
      <c r="L41" s="53" t="s">
        <v>1373</v>
      </c>
      <c r="M41" s="53">
        <v>14.5</v>
      </c>
      <c r="N41" s="53">
        <v>10.15</v>
      </c>
      <c r="O41" s="53">
        <v>2.9</v>
      </c>
      <c r="P41" s="53"/>
      <c r="Q41" s="53">
        <v>1.45</v>
      </c>
      <c r="R41" s="53"/>
      <c r="S41" s="53"/>
      <c r="T41" s="53"/>
      <c r="U41" s="53"/>
      <c r="V41" s="53"/>
      <c r="W41" s="53"/>
      <c r="X41" s="53"/>
      <c r="Y41" s="53"/>
    </row>
    <row r="42" spans="1:25" ht="15">
      <c r="A42" s="53"/>
      <c r="B42" s="53">
        <v>11</v>
      </c>
      <c r="C42" s="53">
        <v>19</v>
      </c>
      <c r="D42" s="53">
        <v>48</v>
      </c>
      <c r="E42" s="53">
        <v>2</v>
      </c>
      <c r="F42" s="53" t="s">
        <v>1562</v>
      </c>
      <c r="G42" s="53" t="s">
        <v>661</v>
      </c>
      <c r="H42" s="53" t="s">
        <v>1314</v>
      </c>
      <c r="I42" s="53" t="s">
        <v>659</v>
      </c>
      <c r="J42" s="53" t="s">
        <v>1096</v>
      </c>
      <c r="K42" s="53" t="s">
        <v>660</v>
      </c>
      <c r="L42" s="53" t="s">
        <v>1373</v>
      </c>
      <c r="M42" s="53">
        <v>10</v>
      </c>
      <c r="N42" s="53">
        <v>7</v>
      </c>
      <c r="O42" s="53">
        <v>2</v>
      </c>
      <c r="P42" s="53"/>
      <c r="Q42" s="53">
        <v>1</v>
      </c>
      <c r="R42" s="53"/>
      <c r="S42" s="53"/>
      <c r="T42" s="53"/>
      <c r="U42" s="53"/>
      <c r="V42" s="53"/>
      <c r="W42" s="53"/>
      <c r="X42" s="53"/>
      <c r="Y42" s="53"/>
    </row>
    <row r="43" spans="1:25" ht="15">
      <c r="A43" s="211" t="s">
        <v>1143</v>
      </c>
      <c r="B43" s="211"/>
      <c r="C43" s="211"/>
      <c r="D43" s="211"/>
      <c r="E43" s="787">
        <v>13.7</v>
      </c>
      <c r="F43" s="53"/>
      <c r="G43" s="53"/>
      <c r="H43" s="53"/>
      <c r="I43" s="53"/>
      <c r="J43" s="53"/>
      <c r="K43" s="53"/>
      <c r="L43" s="53"/>
      <c r="M43" s="53">
        <v>68.5</v>
      </c>
      <c r="N43" s="53">
        <v>47.95</v>
      </c>
      <c r="O43" s="53">
        <v>13.7</v>
      </c>
      <c r="P43" s="53">
        <v>0</v>
      </c>
      <c r="Q43" s="53">
        <v>6.85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</row>
    <row r="44" spans="1:25" ht="15">
      <c r="A44" s="787" t="s">
        <v>668</v>
      </c>
      <c r="B44" s="53">
        <v>1</v>
      </c>
      <c r="C44" s="53">
        <v>1</v>
      </c>
      <c r="D44" s="53">
        <v>23.1</v>
      </c>
      <c r="E44" s="53">
        <v>0.4</v>
      </c>
      <c r="F44" s="53" t="s">
        <v>1562</v>
      </c>
      <c r="G44" s="53" t="s">
        <v>661</v>
      </c>
      <c r="H44" s="53" t="s">
        <v>1314</v>
      </c>
      <c r="I44" s="53" t="s">
        <v>659</v>
      </c>
      <c r="J44" s="53" t="s">
        <v>1096</v>
      </c>
      <c r="K44" s="53" t="s">
        <v>660</v>
      </c>
      <c r="L44" s="53" t="s">
        <v>49</v>
      </c>
      <c r="M44" s="53">
        <v>2</v>
      </c>
      <c r="N44" s="53">
        <v>1.2</v>
      </c>
      <c r="O44" s="53">
        <v>0.4</v>
      </c>
      <c r="P44" s="53">
        <v>0.4</v>
      </c>
      <c r="Q44" s="53"/>
      <c r="R44" s="53"/>
      <c r="S44" s="53"/>
      <c r="T44" s="53"/>
      <c r="U44" s="53"/>
      <c r="V44" s="53"/>
      <c r="W44" s="53"/>
      <c r="X44" s="53"/>
      <c r="Y44" s="53"/>
    </row>
    <row r="45" spans="1:25" ht="15">
      <c r="A45" s="53"/>
      <c r="B45" s="53">
        <v>2</v>
      </c>
      <c r="C45" s="53">
        <v>1</v>
      </c>
      <c r="D45" s="53">
        <v>23.2</v>
      </c>
      <c r="E45" s="53">
        <v>0.7</v>
      </c>
      <c r="F45" s="53" t="s">
        <v>1562</v>
      </c>
      <c r="G45" s="53" t="s">
        <v>661</v>
      </c>
      <c r="H45" s="53" t="s">
        <v>1314</v>
      </c>
      <c r="I45" s="53" t="s">
        <v>659</v>
      </c>
      <c r="J45" s="53" t="s">
        <v>1096</v>
      </c>
      <c r="K45" s="53" t="s">
        <v>660</v>
      </c>
      <c r="L45" s="53" t="s">
        <v>49</v>
      </c>
      <c r="M45" s="53">
        <v>3.5</v>
      </c>
      <c r="N45" s="53">
        <v>2.1</v>
      </c>
      <c r="O45" s="53">
        <v>0.7</v>
      </c>
      <c r="P45" s="53">
        <v>0.7</v>
      </c>
      <c r="Q45" s="53"/>
      <c r="R45" s="53"/>
      <c r="S45" s="53"/>
      <c r="T45" s="53"/>
      <c r="U45" s="53"/>
      <c r="V45" s="53"/>
      <c r="W45" s="53"/>
      <c r="X45" s="53"/>
      <c r="Y45" s="53"/>
    </row>
    <row r="46" spans="1:25" ht="15">
      <c r="A46" s="53"/>
      <c r="B46" s="53">
        <v>3</v>
      </c>
      <c r="C46" s="53">
        <v>1</v>
      </c>
      <c r="D46" s="53">
        <v>27.3</v>
      </c>
      <c r="E46" s="53">
        <v>0.5</v>
      </c>
      <c r="F46" s="53" t="s">
        <v>1562</v>
      </c>
      <c r="G46" s="53" t="s">
        <v>1094</v>
      </c>
      <c r="H46" s="53" t="s">
        <v>1314</v>
      </c>
      <c r="I46" s="53" t="s">
        <v>659</v>
      </c>
      <c r="J46" s="53" t="s">
        <v>1096</v>
      </c>
      <c r="K46" s="53" t="s">
        <v>660</v>
      </c>
      <c r="L46" s="53" t="s">
        <v>49</v>
      </c>
      <c r="M46" s="53">
        <v>2.5</v>
      </c>
      <c r="N46" s="53">
        <v>1.5</v>
      </c>
      <c r="O46" s="53">
        <v>0.5</v>
      </c>
      <c r="P46" s="53">
        <v>0.5</v>
      </c>
      <c r="Q46" s="53"/>
      <c r="R46" s="53"/>
      <c r="S46" s="53"/>
      <c r="T46" s="53"/>
      <c r="U46" s="53"/>
      <c r="V46" s="53"/>
      <c r="W46" s="53"/>
      <c r="X46" s="53"/>
      <c r="Y46" s="53"/>
    </row>
    <row r="47" spans="1:25" ht="15">
      <c r="A47" s="53"/>
      <c r="B47" s="53">
        <v>4</v>
      </c>
      <c r="C47" s="53">
        <v>1</v>
      </c>
      <c r="D47" s="53">
        <v>51.1</v>
      </c>
      <c r="E47" s="53">
        <v>0.9</v>
      </c>
      <c r="F47" s="53" t="s">
        <v>1562</v>
      </c>
      <c r="G47" s="53" t="s">
        <v>1094</v>
      </c>
      <c r="H47" s="53" t="s">
        <v>1314</v>
      </c>
      <c r="I47" s="53" t="s">
        <v>659</v>
      </c>
      <c r="J47" s="53" t="s">
        <v>1096</v>
      </c>
      <c r="K47" s="53" t="s">
        <v>660</v>
      </c>
      <c r="L47" s="53" t="s">
        <v>1374</v>
      </c>
      <c r="M47" s="53">
        <v>4.5</v>
      </c>
      <c r="N47" s="53">
        <v>2.7</v>
      </c>
      <c r="O47" s="53">
        <v>0.9</v>
      </c>
      <c r="P47" s="53"/>
      <c r="Q47" s="53">
        <v>0.9</v>
      </c>
      <c r="R47" s="53"/>
      <c r="S47" s="53"/>
      <c r="T47" s="53"/>
      <c r="U47" s="53"/>
      <c r="V47" s="53"/>
      <c r="W47" s="53"/>
      <c r="X47" s="53"/>
      <c r="Y47" s="53"/>
    </row>
    <row r="48" spans="1:25" ht="15">
      <c r="A48" s="53"/>
      <c r="B48" s="53">
        <v>5</v>
      </c>
      <c r="C48" s="53">
        <v>3</v>
      </c>
      <c r="D48" s="53">
        <v>13.1</v>
      </c>
      <c r="E48" s="53">
        <v>1.1</v>
      </c>
      <c r="F48" s="53" t="s">
        <v>1562</v>
      </c>
      <c r="G48" s="53" t="s">
        <v>1094</v>
      </c>
      <c r="H48" s="53" t="s">
        <v>1314</v>
      </c>
      <c r="I48" s="53" t="s">
        <v>659</v>
      </c>
      <c r="J48" s="53" t="s">
        <v>1096</v>
      </c>
      <c r="K48" s="53" t="s">
        <v>660</v>
      </c>
      <c r="L48" s="53" t="s">
        <v>669</v>
      </c>
      <c r="M48" s="53">
        <v>5.5</v>
      </c>
      <c r="N48" s="53">
        <v>3.3</v>
      </c>
      <c r="O48" s="53">
        <v>1.1</v>
      </c>
      <c r="P48" s="53"/>
      <c r="Q48" s="53"/>
      <c r="R48" s="53">
        <v>1.1</v>
      </c>
      <c r="S48" s="53"/>
      <c r="T48" s="53"/>
      <c r="U48" s="53"/>
      <c r="V48" s="53"/>
      <c r="W48" s="53"/>
      <c r="X48" s="53"/>
      <c r="Y48" s="53"/>
    </row>
    <row r="49" spans="1:25" ht="15">
      <c r="A49" s="53"/>
      <c r="B49" s="53">
        <v>6</v>
      </c>
      <c r="C49" s="53">
        <v>7</v>
      </c>
      <c r="D49" s="53">
        <v>5.5</v>
      </c>
      <c r="E49" s="53">
        <v>0.9</v>
      </c>
      <c r="F49" s="53" t="s">
        <v>1562</v>
      </c>
      <c r="G49" s="53" t="s">
        <v>1094</v>
      </c>
      <c r="H49" s="53" t="s">
        <v>1314</v>
      </c>
      <c r="I49" s="53" t="s">
        <v>659</v>
      </c>
      <c r="J49" s="53" t="s">
        <v>1096</v>
      </c>
      <c r="K49" s="53" t="s">
        <v>660</v>
      </c>
      <c r="L49" s="53" t="s">
        <v>669</v>
      </c>
      <c r="M49" s="53">
        <v>4.5</v>
      </c>
      <c r="N49" s="53">
        <v>2.7</v>
      </c>
      <c r="O49" s="53">
        <v>0.9</v>
      </c>
      <c r="P49" s="53"/>
      <c r="Q49" s="53"/>
      <c r="R49" s="53">
        <v>0.9</v>
      </c>
      <c r="S49" s="53"/>
      <c r="T49" s="53"/>
      <c r="U49" s="53"/>
      <c r="V49" s="53"/>
      <c r="W49" s="53"/>
      <c r="X49" s="53"/>
      <c r="Y49" s="53"/>
    </row>
    <row r="50" spans="1:25" ht="15">
      <c r="A50" s="53"/>
      <c r="B50" s="53">
        <v>7</v>
      </c>
      <c r="C50" s="53">
        <v>10</v>
      </c>
      <c r="D50" s="53">
        <v>2.1</v>
      </c>
      <c r="E50" s="53">
        <v>1.3</v>
      </c>
      <c r="F50" s="53" t="s">
        <v>1562</v>
      </c>
      <c r="G50" s="53" t="s">
        <v>1094</v>
      </c>
      <c r="H50" s="53" t="s">
        <v>1314</v>
      </c>
      <c r="I50" s="53" t="s">
        <v>659</v>
      </c>
      <c r="J50" s="53" t="s">
        <v>1096</v>
      </c>
      <c r="K50" s="53" t="s">
        <v>660</v>
      </c>
      <c r="L50" s="53" t="s">
        <v>49</v>
      </c>
      <c r="M50" s="53">
        <v>6.5</v>
      </c>
      <c r="N50" s="53">
        <v>3.9</v>
      </c>
      <c r="O50" s="53">
        <v>1.3</v>
      </c>
      <c r="P50" s="53">
        <v>1.3</v>
      </c>
      <c r="Q50" s="53"/>
      <c r="R50" s="53"/>
      <c r="S50" s="53"/>
      <c r="T50" s="53"/>
      <c r="U50" s="53"/>
      <c r="V50" s="53"/>
      <c r="W50" s="53"/>
      <c r="X50" s="53"/>
      <c r="Y50" s="53"/>
    </row>
    <row r="51" spans="1:25" ht="15">
      <c r="A51" s="53"/>
      <c r="B51" s="53">
        <v>8</v>
      </c>
      <c r="C51" s="53">
        <v>11</v>
      </c>
      <c r="D51" s="53">
        <v>13</v>
      </c>
      <c r="E51" s="53">
        <v>2</v>
      </c>
      <c r="F51" s="53" t="s">
        <v>1562</v>
      </c>
      <c r="G51" s="53" t="s">
        <v>1094</v>
      </c>
      <c r="H51" s="53" t="s">
        <v>1314</v>
      </c>
      <c r="I51" s="53" t="s">
        <v>659</v>
      </c>
      <c r="J51" s="53" t="s">
        <v>1096</v>
      </c>
      <c r="K51" s="53" t="s">
        <v>660</v>
      </c>
      <c r="L51" s="53" t="s">
        <v>1374</v>
      </c>
      <c r="M51" s="53">
        <v>10</v>
      </c>
      <c r="N51" s="53">
        <v>6</v>
      </c>
      <c r="O51" s="53">
        <v>2</v>
      </c>
      <c r="P51" s="53"/>
      <c r="Q51" s="53">
        <v>2</v>
      </c>
      <c r="R51" s="53"/>
      <c r="S51" s="53"/>
      <c r="T51" s="53"/>
      <c r="U51" s="53"/>
      <c r="V51" s="53"/>
      <c r="W51" s="53"/>
      <c r="X51" s="53"/>
      <c r="Y51" s="53"/>
    </row>
    <row r="52" spans="1:25" ht="15">
      <c r="A52" s="53"/>
      <c r="B52" s="53">
        <v>9</v>
      </c>
      <c r="C52" s="53">
        <v>20</v>
      </c>
      <c r="D52" s="53">
        <v>27.1</v>
      </c>
      <c r="E52" s="53">
        <v>0.2</v>
      </c>
      <c r="F52" s="53" t="s">
        <v>1562</v>
      </c>
      <c r="G52" s="53" t="s">
        <v>661</v>
      </c>
      <c r="H52" s="53" t="s">
        <v>1314</v>
      </c>
      <c r="I52" s="53" t="s">
        <v>659</v>
      </c>
      <c r="J52" s="53" t="s">
        <v>1096</v>
      </c>
      <c r="K52" s="53" t="s">
        <v>660</v>
      </c>
      <c r="L52" s="53" t="s">
        <v>1375</v>
      </c>
      <c r="M52" s="53">
        <v>1</v>
      </c>
      <c r="N52" s="53">
        <v>0.6</v>
      </c>
      <c r="O52" s="53"/>
      <c r="P52" s="53"/>
      <c r="Q52" s="53">
        <v>0.2</v>
      </c>
      <c r="R52" s="53">
        <v>0.2</v>
      </c>
      <c r="S52" s="53"/>
      <c r="T52" s="53"/>
      <c r="U52" s="53"/>
      <c r="V52" s="53"/>
      <c r="W52" s="53"/>
      <c r="X52" s="53"/>
      <c r="Y52" s="53"/>
    </row>
    <row r="53" spans="1:25" ht="15">
      <c r="A53" s="53"/>
      <c r="B53" s="53">
        <v>10</v>
      </c>
      <c r="C53" s="53">
        <v>20</v>
      </c>
      <c r="D53" s="53">
        <v>28.1</v>
      </c>
      <c r="E53" s="53">
        <v>0.9</v>
      </c>
      <c r="F53" s="53" t="s">
        <v>1562</v>
      </c>
      <c r="G53" s="53" t="s">
        <v>661</v>
      </c>
      <c r="H53" s="53" t="s">
        <v>1314</v>
      </c>
      <c r="I53" s="53" t="s">
        <v>659</v>
      </c>
      <c r="J53" s="53" t="s">
        <v>1096</v>
      </c>
      <c r="K53" s="53" t="s">
        <v>660</v>
      </c>
      <c r="L53" s="53" t="s">
        <v>1375</v>
      </c>
      <c r="M53" s="53">
        <v>4.5</v>
      </c>
      <c r="N53" s="53">
        <v>2.7</v>
      </c>
      <c r="O53" s="53"/>
      <c r="P53" s="53"/>
      <c r="Q53" s="53">
        <v>0.9</v>
      </c>
      <c r="R53" s="53">
        <v>0.9</v>
      </c>
      <c r="S53" s="53"/>
      <c r="T53" s="53"/>
      <c r="U53" s="53"/>
      <c r="V53" s="53"/>
      <c r="W53" s="53"/>
      <c r="X53" s="53"/>
      <c r="Y53" s="53"/>
    </row>
    <row r="54" spans="1:25" ht="15">
      <c r="A54" s="53"/>
      <c r="B54" s="53">
        <v>11</v>
      </c>
      <c r="C54" s="53">
        <v>22</v>
      </c>
      <c r="D54" s="53">
        <v>6.5</v>
      </c>
      <c r="E54" s="53">
        <v>0.8</v>
      </c>
      <c r="F54" s="53" t="s">
        <v>1562</v>
      </c>
      <c r="G54" s="53" t="s">
        <v>1094</v>
      </c>
      <c r="H54" s="53" t="s">
        <v>1314</v>
      </c>
      <c r="I54" s="53" t="s">
        <v>659</v>
      </c>
      <c r="J54" s="53" t="s">
        <v>1096</v>
      </c>
      <c r="K54" s="53" t="s">
        <v>660</v>
      </c>
      <c r="L54" s="53" t="s">
        <v>1374</v>
      </c>
      <c r="M54" s="53">
        <v>4</v>
      </c>
      <c r="N54" s="53">
        <v>2.4</v>
      </c>
      <c r="O54" s="53">
        <v>0.8</v>
      </c>
      <c r="P54" s="53"/>
      <c r="Q54" s="53">
        <v>0.8</v>
      </c>
      <c r="R54" s="53"/>
      <c r="S54" s="53"/>
      <c r="T54" s="53"/>
      <c r="U54" s="53"/>
      <c r="V54" s="53"/>
      <c r="W54" s="53"/>
      <c r="X54" s="53"/>
      <c r="Y54" s="53"/>
    </row>
    <row r="55" spans="1:25" ht="15">
      <c r="A55" s="53"/>
      <c r="B55" s="53">
        <v>12</v>
      </c>
      <c r="C55" s="53">
        <v>22</v>
      </c>
      <c r="D55" s="53">
        <v>7.2</v>
      </c>
      <c r="E55" s="53">
        <v>0.8</v>
      </c>
      <c r="F55" s="53" t="s">
        <v>1562</v>
      </c>
      <c r="G55" s="53" t="s">
        <v>1094</v>
      </c>
      <c r="H55" s="53" t="s">
        <v>1314</v>
      </c>
      <c r="I55" s="53" t="s">
        <v>659</v>
      </c>
      <c r="J55" s="53" t="s">
        <v>1096</v>
      </c>
      <c r="K55" s="53" t="s">
        <v>660</v>
      </c>
      <c r="L55" s="53" t="s">
        <v>1374</v>
      </c>
      <c r="M55" s="53">
        <v>4</v>
      </c>
      <c r="N55" s="53">
        <v>2.4</v>
      </c>
      <c r="O55" s="53">
        <v>0.8</v>
      </c>
      <c r="P55" s="53"/>
      <c r="Q55" s="53">
        <v>0.8</v>
      </c>
      <c r="R55" s="53"/>
      <c r="S55" s="53"/>
      <c r="T55" s="53"/>
      <c r="U55" s="53"/>
      <c r="V55" s="53"/>
      <c r="W55" s="53"/>
      <c r="X55" s="53"/>
      <c r="Y55" s="53"/>
    </row>
    <row r="56" spans="1:25" ht="15">
      <c r="A56" s="53"/>
      <c r="B56" s="53">
        <v>13</v>
      </c>
      <c r="C56" s="53">
        <v>25</v>
      </c>
      <c r="D56" s="53">
        <v>9.1</v>
      </c>
      <c r="E56" s="53">
        <v>0.6</v>
      </c>
      <c r="F56" s="53" t="s">
        <v>1562</v>
      </c>
      <c r="G56" s="53" t="s">
        <v>1094</v>
      </c>
      <c r="H56" s="53" t="s">
        <v>1314</v>
      </c>
      <c r="I56" s="53" t="s">
        <v>659</v>
      </c>
      <c r="J56" s="53" t="s">
        <v>1096</v>
      </c>
      <c r="K56" s="53" t="s">
        <v>660</v>
      </c>
      <c r="L56" s="53" t="s">
        <v>1374</v>
      </c>
      <c r="M56" s="53">
        <v>3</v>
      </c>
      <c r="N56" s="53">
        <v>1.8</v>
      </c>
      <c r="O56" s="53">
        <v>0.6</v>
      </c>
      <c r="P56" s="53"/>
      <c r="Q56" s="53">
        <v>0.6</v>
      </c>
      <c r="R56" s="53"/>
      <c r="S56" s="53"/>
      <c r="T56" s="53"/>
      <c r="U56" s="53"/>
      <c r="V56" s="53"/>
      <c r="W56" s="53"/>
      <c r="X56" s="53"/>
      <c r="Y56" s="53"/>
    </row>
    <row r="57" spans="1:25" ht="15">
      <c r="A57" s="53"/>
      <c r="B57" s="53">
        <v>14</v>
      </c>
      <c r="C57" s="53">
        <v>25</v>
      </c>
      <c r="D57" s="53">
        <v>11.2</v>
      </c>
      <c r="E57" s="53">
        <v>1.3</v>
      </c>
      <c r="F57" s="53" t="s">
        <v>1562</v>
      </c>
      <c r="G57" s="53" t="s">
        <v>1094</v>
      </c>
      <c r="H57" s="53" t="s">
        <v>1314</v>
      </c>
      <c r="I57" s="53" t="s">
        <v>659</v>
      </c>
      <c r="J57" s="53" t="s">
        <v>1096</v>
      </c>
      <c r="K57" s="53" t="s">
        <v>660</v>
      </c>
      <c r="L57" s="53" t="s">
        <v>49</v>
      </c>
      <c r="M57" s="53">
        <v>6.5</v>
      </c>
      <c r="N57" s="53">
        <v>3.9</v>
      </c>
      <c r="O57" s="53">
        <v>1.3</v>
      </c>
      <c r="P57" s="53">
        <v>1.3</v>
      </c>
      <c r="Q57" s="53"/>
      <c r="R57" s="53"/>
      <c r="S57" s="53"/>
      <c r="T57" s="53"/>
      <c r="U57" s="53"/>
      <c r="V57" s="53"/>
      <c r="W57" s="53"/>
      <c r="X57" s="53"/>
      <c r="Y57" s="53"/>
    </row>
    <row r="58" spans="1:25" ht="15">
      <c r="A58" s="53"/>
      <c r="B58" s="53">
        <v>15</v>
      </c>
      <c r="C58" s="53">
        <v>25</v>
      </c>
      <c r="D58" s="53">
        <v>11.3</v>
      </c>
      <c r="E58" s="53">
        <v>1.6</v>
      </c>
      <c r="F58" s="53" t="s">
        <v>1562</v>
      </c>
      <c r="G58" s="53" t="s">
        <v>1094</v>
      </c>
      <c r="H58" s="53" t="s">
        <v>1314</v>
      </c>
      <c r="I58" s="53" t="s">
        <v>659</v>
      </c>
      <c r="J58" s="53" t="s">
        <v>1096</v>
      </c>
      <c r="K58" s="53" t="s">
        <v>660</v>
      </c>
      <c r="L58" s="53" t="s">
        <v>1374</v>
      </c>
      <c r="M58" s="53">
        <v>8</v>
      </c>
      <c r="N58" s="53">
        <v>4.8</v>
      </c>
      <c r="O58" s="53">
        <v>1.6</v>
      </c>
      <c r="P58" s="53"/>
      <c r="Q58" s="53">
        <v>1.6</v>
      </c>
      <c r="R58" s="53"/>
      <c r="S58" s="53"/>
      <c r="T58" s="53"/>
      <c r="U58" s="53"/>
      <c r="V58" s="53"/>
      <c r="W58" s="53"/>
      <c r="X58" s="53"/>
      <c r="Y58" s="53"/>
    </row>
    <row r="59" spans="1:25" ht="15">
      <c r="A59" s="53"/>
      <c r="B59" s="53">
        <v>16</v>
      </c>
      <c r="C59" s="53">
        <v>25</v>
      </c>
      <c r="D59" s="53">
        <v>15.1</v>
      </c>
      <c r="E59" s="53">
        <v>0.5</v>
      </c>
      <c r="F59" s="53" t="s">
        <v>1562</v>
      </c>
      <c r="G59" s="53" t="s">
        <v>1094</v>
      </c>
      <c r="H59" s="53" t="s">
        <v>1314</v>
      </c>
      <c r="I59" s="53" t="s">
        <v>659</v>
      </c>
      <c r="J59" s="53" t="s">
        <v>1096</v>
      </c>
      <c r="K59" s="53" t="s">
        <v>660</v>
      </c>
      <c r="L59" s="53" t="s">
        <v>1374</v>
      </c>
      <c r="M59" s="53">
        <v>2.5</v>
      </c>
      <c r="N59" s="53">
        <v>1.5</v>
      </c>
      <c r="O59" s="53">
        <v>0.5</v>
      </c>
      <c r="P59" s="53"/>
      <c r="Q59" s="53">
        <v>0.5</v>
      </c>
      <c r="R59" s="53"/>
      <c r="S59" s="53"/>
      <c r="T59" s="53"/>
      <c r="U59" s="53"/>
      <c r="V59" s="53"/>
      <c r="W59" s="53"/>
      <c r="X59" s="53"/>
      <c r="Y59" s="53"/>
    </row>
    <row r="60" spans="1:25" ht="15">
      <c r="A60" s="53"/>
      <c r="B60" s="53">
        <v>17</v>
      </c>
      <c r="C60" s="53">
        <v>25</v>
      </c>
      <c r="D60" s="53">
        <v>17.2</v>
      </c>
      <c r="E60" s="53">
        <v>0.8</v>
      </c>
      <c r="F60" s="53" t="s">
        <v>1562</v>
      </c>
      <c r="G60" s="53" t="s">
        <v>1094</v>
      </c>
      <c r="H60" s="53" t="s">
        <v>1314</v>
      </c>
      <c r="I60" s="53" t="s">
        <v>659</v>
      </c>
      <c r="J60" s="53" t="s">
        <v>1096</v>
      </c>
      <c r="K60" s="53" t="s">
        <v>660</v>
      </c>
      <c r="L60" s="53" t="s">
        <v>1374</v>
      </c>
      <c r="M60" s="53">
        <v>4</v>
      </c>
      <c r="N60" s="53">
        <v>2.4</v>
      </c>
      <c r="O60" s="53">
        <v>0.8</v>
      </c>
      <c r="P60" s="53"/>
      <c r="Q60" s="53">
        <v>0.8</v>
      </c>
      <c r="R60" s="53"/>
      <c r="S60" s="53"/>
      <c r="T60" s="53"/>
      <c r="U60" s="53"/>
      <c r="V60" s="53"/>
      <c r="W60" s="53"/>
      <c r="X60" s="53"/>
      <c r="Y60" s="53"/>
    </row>
    <row r="61" spans="1:25" ht="15">
      <c r="A61" s="53"/>
      <c r="B61" s="53">
        <v>18</v>
      </c>
      <c r="C61" s="53">
        <v>2.6</v>
      </c>
      <c r="D61" s="53">
        <v>10</v>
      </c>
      <c r="E61" s="53">
        <v>1.3</v>
      </c>
      <c r="F61" s="53" t="s">
        <v>1562</v>
      </c>
      <c r="G61" s="53" t="s">
        <v>661</v>
      </c>
      <c r="H61" s="53" t="s">
        <v>1314</v>
      </c>
      <c r="I61" s="53" t="s">
        <v>659</v>
      </c>
      <c r="J61" s="53" t="s">
        <v>1096</v>
      </c>
      <c r="K61" s="53" t="s">
        <v>660</v>
      </c>
      <c r="L61" s="53" t="s">
        <v>669</v>
      </c>
      <c r="M61" s="53">
        <v>6.5</v>
      </c>
      <c r="N61" s="53">
        <v>3.9</v>
      </c>
      <c r="O61" s="53">
        <v>1.3</v>
      </c>
      <c r="P61" s="53"/>
      <c r="Q61" s="53"/>
      <c r="R61" s="53">
        <v>1.3</v>
      </c>
      <c r="S61" s="53"/>
      <c r="T61" s="53"/>
      <c r="U61" s="53"/>
      <c r="V61" s="53"/>
      <c r="W61" s="53"/>
      <c r="X61" s="53"/>
      <c r="Y61" s="53"/>
    </row>
    <row r="62" spans="1:25" ht="15">
      <c r="A62" s="53"/>
      <c r="B62" s="53">
        <v>19</v>
      </c>
      <c r="C62" s="53">
        <v>27</v>
      </c>
      <c r="D62" s="53">
        <v>31.2</v>
      </c>
      <c r="E62" s="53">
        <v>0.4</v>
      </c>
      <c r="F62" s="53" t="s">
        <v>1562</v>
      </c>
      <c r="G62" s="53" t="s">
        <v>1094</v>
      </c>
      <c r="H62" s="53" t="s">
        <v>1314</v>
      </c>
      <c r="I62" s="53" t="s">
        <v>659</v>
      </c>
      <c r="J62" s="53" t="s">
        <v>1096</v>
      </c>
      <c r="K62" s="53" t="s">
        <v>660</v>
      </c>
      <c r="L62" s="53" t="s">
        <v>669</v>
      </c>
      <c r="M62" s="53">
        <v>2</v>
      </c>
      <c r="N62" s="53">
        <v>1.2</v>
      </c>
      <c r="O62" s="53">
        <v>0.4</v>
      </c>
      <c r="P62" s="53"/>
      <c r="Q62" s="53"/>
      <c r="R62" s="53">
        <v>0.4</v>
      </c>
      <c r="S62" s="53"/>
      <c r="T62" s="53"/>
      <c r="U62" s="53"/>
      <c r="V62" s="53"/>
      <c r="W62" s="53"/>
      <c r="X62" s="53"/>
      <c r="Y62" s="53"/>
    </row>
    <row r="63" spans="1:25" ht="15">
      <c r="A63" s="53"/>
      <c r="B63" s="53">
        <v>20</v>
      </c>
      <c r="C63" s="53">
        <v>30</v>
      </c>
      <c r="D63" s="53">
        <v>3.1</v>
      </c>
      <c r="E63" s="53">
        <v>1</v>
      </c>
      <c r="F63" s="53" t="s">
        <v>1562</v>
      </c>
      <c r="G63" s="53" t="s">
        <v>661</v>
      </c>
      <c r="H63" s="53" t="s">
        <v>1314</v>
      </c>
      <c r="I63" s="53" t="s">
        <v>659</v>
      </c>
      <c r="J63" s="53" t="s">
        <v>1096</v>
      </c>
      <c r="K63" s="53" t="s">
        <v>660</v>
      </c>
      <c r="L63" s="53" t="s">
        <v>1374</v>
      </c>
      <c r="M63" s="53">
        <v>5</v>
      </c>
      <c r="N63" s="53">
        <v>3</v>
      </c>
      <c r="O63" s="53">
        <v>1</v>
      </c>
      <c r="P63" s="53"/>
      <c r="Q63" s="53">
        <v>1</v>
      </c>
      <c r="R63" s="53"/>
      <c r="S63" s="53"/>
      <c r="T63" s="53"/>
      <c r="U63" s="53"/>
      <c r="V63" s="53"/>
      <c r="W63" s="53"/>
      <c r="X63" s="53"/>
      <c r="Y63" s="53"/>
    </row>
    <row r="64" spans="1:25" ht="15">
      <c r="A64" s="211" t="s">
        <v>1143</v>
      </c>
      <c r="B64" s="211"/>
      <c r="C64" s="211"/>
      <c r="D64" s="211"/>
      <c r="E64" s="787">
        <v>18</v>
      </c>
      <c r="F64" s="53"/>
      <c r="G64" s="53"/>
      <c r="H64" s="53"/>
      <c r="I64" s="53"/>
      <c r="J64" s="53"/>
      <c r="K64" s="53"/>
      <c r="L64" s="53"/>
      <c r="M64" s="53">
        <v>90</v>
      </c>
      <c r="N64" s="53">
        <v>54</v>
      </c>
      <c r="O64" s="53">
        <v>16.9</v>
      </c>
      <c r="P64" s="53">
        <v>4.2</v>
      </c>
      <c r="Q64" s="53">
        <v>10.1</v>
      </c>
      <c r="R64" s="53">
        <v>4.8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</row>
    <row r="65" spans="1:25" ht="15">
      <c r="A65" s="787" t="s">
        <v>670</v>
      </c>
      <c r="B65" s="53">
        <v>1</v>
      </c>
      <c r="C65" s="53">
        <v>8</v>
      </c>
      <c r="D65" s="53">
        <v>25.5</v>
      </c>
      <c r="E65" s="53">
        <v>1.3</v>
      </c>
      <c r="F65" s="53" t="s">
        <v>1562</v>
      </c>
      <c r="G65" s="53" t="s">
        <v>1094</v>
      </c>
      <c r="H65" s="53" t="s">
        <v>1314</v>
      </c>
      <c r="I65" s="53" t="s">
        <v>659</v>
      </c>
      <c r="J65" s="53" t="s">
        <v>1096</v>
      </c>
      <c r="K65" s="53" t="s">
        <v>660</v>
      </c>
      <c r="L65" s="53" t="s">
        <v>1376</v>
      </c>
      <c r="M65" s="53">
        <v>6.5</v>
      </c>
      <c r="N65" s="53">
        <v>3.9</v>
      </c>
      <c r="O65" s="53">
        <v>1.3</v>
      </c>
      <c r="P65" s="53">
        <v>0.65</v>
      </c>
      <c r="Q65" s="53">
        <v>0.65</v>
      </c>
      <c r="R65" s="53"/>
      <c r="S65" s="53"/>
      <c r="T65" s="53"/>
      <c r="U65" s="53"/>
      <c r="V65" s="53"/>
      <c r="W65" s="53"/>
      <c r="X65" s="53"/>
      <c r="Y65" s="53"/>
    </row>
    <row r="66" spans="1:25" ht="15">
      <c r="A66" s="53"/>
      <c r="B66" s="53">
        <v>2</v>
      </c>
      <c r="C66" s="53">
        <v>8</v>
      </c>
      <c r="D66" s="53">
        <v>25.6</v>
      </c>
      <c r="E66" s="53">
        <v>2.2</v>
      </c>
      <c r="F66" s="53" t="s">
        <v>1562</v>
      </c>
      <c r="G66" s="53" t="s">
        <v>1094</v>
      </c>
      <c r="H66" s="53" t="s">
        <v>1314</v>
      </c>
      <c r="I66" s="53" t="s">
        <v>659</v>
      </c>
      <c r="J66" s="53" t="s">
        <v>1096</v>
      </c>
      <c r="K66" s="53" t="s">
        <v>660</v>
      </c>
      <c r="L66" s="53" t="s">
        <v>1376</v>
      </c>
      <c r="M66" s="53">
        <v>11</v>
      </c>
      <c r="N66" s="53">
        <v>6.6</v>
      </c>
      <c r="O66" s="53">
        <v>2.2</v>
      </c>
      <c r="P66" s="53">
        <v>1.1</v>
      </c>
      <c r="Q66" s="53">
        <v>1.1</v>
      </c>
      <c r="R66" s="53"/>
      <c r="S66" s="53"/>
      <c r="T66" s="53"/>
      <c r="U66" s="53"/>
      <c r="V66" s="53"/>
      <c r="W66" s="53"/>
      <c r="X66" s="53"/>
      <c r="Y66" s="53"/>
    </row>
    <row r="67" spans="1:25" ht="15">
      <c r="A67" s="53"/>
      <c r="B67" s="53">
        <v>3</v>
      </c>
      <c r="C67" s="53">
        <v>10</v>
      </c>
      <c r="D67" s="53">
        <v>9.41</v>
      </c>
      <c r="E67" s="53">
        <v>1</v>
      </c>
      <c r="F67" s="53" t="s">
        <v>1566</v>
      </c>
      <c r="G67" s="53" t="s">
        <v>1094</v>
      </c>
      <c r="H67" s="53" t="s">
        <v>1314</v>
      </c>
      <c r="I67" s="53" t="s">
        <v>659</v>
      </c>
      <c r="J67" s="53" t="s">
        <v>1096</v>
      </c>
      <c r="K67" s="53" t="s">
        <v>660</v>
      </c>
      <c r="L67" s="53" t="s">
        <v>1377</v>
      </c>
      <c r="M67" s="53">
        <v>5</v>
      </c>
      <c r="N67" s="53">
        <v>1</v>
      </c>
      <c r="O67" s="53">
        <v>3</v>
      </c>
      <c r="P67" s="53">
        <v>0.5</v>
      </c>
      <c r="Q67" s="53">
        <v>0.5</v>
      </c>
      <c r="R67" s="53"/>
      <c r="S67" s="53"/>
      <c r="T67" s="53"/>
      <c r="U67" s="53"/>
      <c r="V67" s="53"/>
      <c r="W67" s="53"/>
      <c r="X67" s="53"/>
      <c r="Y67" s="53"/>
    </row>
    <row r="68" spans="1:25" ht="15">
      <c r="A68" s="53"/>
      <c r="B68" s="53">
        <v>4</v>
      </c>
      <c r="C68" s="53">
        <v>10</v>
      </c>
      <c r="D68" s="53">
        <v>22.7</v>
      </c>
      <c r="E68" s="53">
        <v>2.1</v>
      </c>
      <c r="F68" s="53" t="s">
        <v>1563</v>
      </c>
      <c r="G68" s="53" t="s">
        <v>1094</v>
      </c>
      <c r="H68" s="53" t="s">
        <v>1314</v>
      </c>
      <c r="I68" s="53" t="s">
        <v>659</v>
      </c>
      <c r="J68" s="53" t="s">
        <v>1096</v>
      </c>
      <c r="K68" s="53" t="s">
        <v>1371</v>
      </c>
      <c r="L68" s="53" t="s">
        <v>1378</v>
      </c>
      <c r="M68" s="53">
        <v>7</v>
      </c>
      <c r="N68" s="53">
        <v>1.4</v>
      </c>
      <c r="O68" s="53"/>
      <c r="P68" s="53"/>
      <c r="Q68" s="53">
        <v>5.6</v>
      </c>
      <c r="R68" s="53"/>
      <c r="S68" s="53"/>
      <c r="T68" s="53"/>
      <c r="U68" s="53"/>
      <c r="V68" s="53"/>
      <c r="W68" s="53"/>
      <c r="X68" s="53"/>
      <c r="Y68" s="53"/>
    </row>
    <row r="69" spans="1:25" ht="15">
      <c r="A69" s="53"/>
      <c r="B69" s="53">
        <v>5</v>
      </c>
      <c r="C69" s="53">
        <v>12</v>
      </c>
      <c r="D69" s="53">
        <v>29.1</v>
      </c>
      <c r="E69" s="53">
        <v>2.9</v>
      </c>
      <c r="F69" s="53" t="s">
        <v>1562</v>
      </c>
      <c r="G69" s="53" t="s">
        <v>661</v>
      </c>
      <c r="H69" s="53" t="s">
        <v>1314</v>
      </c>
      <c r="I69" s="53" t="s">
        <v>659</v>
      </c>
      <c r="J69" s="53" t="s">
        <v>1096</v>
      </c>
      <c r="K69" s="53" t="s">
        <v>660</v>
      </c>
      <c r="L69" s="53" t="s">
        <v>1379</v>
      </c>
      <c r="M69" s="53">
        <v>14.5</v>
      </c>
      <c r="N69" s="53">
        <v>8.7</v>
      </c>
      <c r="O69" s="53"/>
      <c r="P69" s="53">
        <v>2.9</v>
      </c>
      <c r="Q69" s="53">
        <v>2.9</v>
      </c>
      <c r="R69" s="53"/>
      <c r="S69" s="53"/>
      <c r="T69" s="53"/>
      <c r="U69" s="53"/>
      <c r="V69" s="53"/>
      <c r="W69" s="53"/>
      <c r="X69" s="53"/>
      <c r="Y69" s="53"/>
    </row>
    <row r="70" spans="1:25" ht="15">
      <c r="A70" s="53"/>
      <c r="B70" s="53">
        <v>6</v>
      </c>
      <c r="C70" s="53">
        <v>12</v>
      </c>
      <c r="D70" s="53">
        <v>30.1</v>
      </c>
      <c r="E70" s="53">
        <v>1</v>
      </c>
      <c r="F70" s="53" t="s">
        <v>1562</v>
      </c>
      <c r="G70" s="53" t="s">
        <v>661</v>
      </c>
      <c r="H70" s="53" t="s">
        <v>1314</v>
      </c>
      <c r="I70" s="53" t="s">
        <v>659</v>
      </c>
      <c r="J70" s="53" t="s">
        <v>1096</v>
      </c>
      <c r="K70" s="53" t="s">
        <v>660</v>
      </c>
      <c r="L70" s="53" t="s">
        <v>1379</v>
      </c>
      <c r="M70" s="53">
        <v>5</v>
      </c>
      <c r="N70" s="53">
        <v>3</v>
      </c>
      <c r="O70" s="53"/>
      <c r="P70" s="53">
        <v>1</v>
      </c>
      <c r="Q70" s="53">
        <v>1</v>
      </c>
      <c r="R70" s="53"/>
      <c r="S70" s="53"/>
      <c r="T70" s="53"/>
      <c r="U70" s="53"/>
      <c r="V70" s="53"/>
      <c r="W70" s="53"/>
      <c r="X70" s="53"/>
      <c r="Y70" s="53"/>
    </row>
    <row r="71" spans="1:25" ht="15">
      <c r="A71" s="53"/>
      <c r="B71" s="53">
        <v>7</v>
      </c>
      <c r="C71" s="53">
        <v>12</v>
      </c>
      <c r="D71" s="53">
        <v>31.1</v>
      </c>
      <c r="E71" s="53">
        <v>1</v>
      </c>
      <c r="F71" s="53" t="s">
        <v>1562</v>
      </c>
      <c r="G71" s="53" t="s">
        <v>661</v>
      </c>
      <c r="H71" s="53" t="s">
        <v>1314</v>
      </c>
      <c r="I71" s="53" t="s">
        <v>659</v>
      </c>
      <c r="J71" s="53" t="s">
        <v>1096</v>
      </c>
      <c r="K71" s="53" t="s">
        <v>660</v>
      </c>
      <c r="L71" s="53" t="s">
        <v>1379</v>
      </c>
      <c r="M71" s="53">
        <v>5</v>
      </c>
      <c r="N71" s="53">
        <v>3</v>
      </c>
      <c r="O71" s="53"/>
      <c r="P71" s="53">
        <v>1</v>
      </c>
      <c r="Q71" s="53">
        <v>1</v>
      </c>
      <c r="R71" s="53"/>
      <c r="S71" s="53"/>
      <c r="T71" s="53"/>
      <c r="U71" s="53"/>
      <c r="V71" s="53"/>
      <c r="W71" s="53"/>
      <c r="X71" s="53"/>
      <c r="Y71" s="53"/>
    </row>
    <row r="72" spans="1:25" ht="15">
      <c r="A72" s="53"/>
      <c r="B72" s="53">
        <v>8</v>
      </c>
      <c r="C72" s="53">
        <v>12</v>
      </c>
      <c r="D72" s="53">
        <v>44.1</v>
      </c>
      <c r="E72" s="53">
        <v>1.2</v>
      </c>
      <c r="F72" s="53" t="s">
        <v>1566</v>
      </c>
      <c r="G72" s="53" t="s">
        <v>661</v>
      </c>
      <c r="H72" s="53" t="s">
        <v>1314</v>
      </c>
      <c r="I72" s="53" t="s">
        <v>659</v>
      </c>
      <c r="J72" s="53" t="s">
        <v>1096</v>
      </c>
      <c r="K72" s="53" t="s">
        <v>660</v>
      </c>
      <c r="L72" s="53" t="s">
        <v>1379</v>
      </c>
      <c r="M72" s="53">
        <v>6</v>
      </c>
      <c r="N72" s="53">
        <v>3.6</v>
      </c>
      <c r="O72" s="53"/>
      <c r="P72" s="53">
        <v>1.2</v>
      </c>
      <c r="Q72" s="53">
        <v>1.2</v>
      </c>
      <c r="R72" s="53"/>
      <c r="S72" s="53"/>
      <c r="T72" s="53"/>
      <c r="U72" s="53"/>
      <c r="V72" s="53"/>
      <c r="W72" s="53"/>
      <c r="X72" s="53"/>
      <c r="Y72" s="53"/>
    </row>
    <row r="73" spans="1:25" ht="15">
      <c r="A73" s="53"/>
      <c r="B73" s="53">
        <v>9</v>
      </c>
      <c r="C73" s="53">
        <v>13</v>
      </c>
      <c r="D73" s="53">
        <v>11</v>
      </c>
      <c r="E73" s="53">
        <v>1</v>
      </c>
      <c r="F73" s="53" t="s">
        <v>1566</v>
      </c>
      <c r="G73" s="53" t="s">
        <v>661</v>
      </c>
      <c r="H73" s="53" t="s">
        <v>1314</v>
      </c>
      <c r="I73" s="53" t="s">
        <v>659</v>
      </c>
      <c r="J73" s="53" t="s">
        <v>1096</v>
      </c>
      <c r="K73" s="53" t="s">
        <v>660</v>
      </c>
      <c r="L73" s="53" t="s">
        <v>1377</v>
      </c>
      <c r="M73" s="53">
        <v>5</v>
      </c>
      <c r="N73" s="53">
        <v>1</v>
      </c>
      <c r="O73" s="53">
        <v>3</v>
      </c>
      <c r="P73" s="53">
        <v>0.5</v>
      </c>
      <c r="Q73" s="53">
        <v>0.5</v>
      </c>
      <c r="R73" s="53"/>
      <c r="S73" s="53"/>
      <c r="T73" s="53"/>
      <c r="U73" s="53"/>
      <c r="V73" s="53"/>
      <c r="W73" s="53"/>
      <c r="X73" s="53"/>
      <c r="Y73" s="53"/>
    </row>
    <row r="74" spans="1:25" ht="15">
      <c r="A74" s="53"/>
      <c r="B74" s="53">
        <v>10</v>
      </c>
      <c r="C74" s="53">
        <v>13</v>
      </c>
      <c r="D74" s="53">
        <v>12.1</v>
      </c>
      <c r="E74" s="53">
        <v>1</v>
      </c>
      <c r="F74" s="53" t="s">
        <v>1562</v>
      </c>
      <c r="G74" s="53" t="s">
        <v>661</v>
      </c>
      <c r="H74" s="53" t="s">
        <v>1314</v>
      </c>
      <c r="I74" s="53" t="s">
        <v>659</v>
      </c>
      <c r="J74" s="53" t="s">
        <v>1096</v>
      </c>
      <c r="K74" s="53" t="s">
        <v>660</v>
      </c>
      <c r="L74" s="53" t="s">
        <v>1379</v>
      </c>
      <c r="M74" s="53">
        <v>5</v>
      </c>
      <c r="N74" s="53">
        <v>3</v>
      </c>
      <c r="O74" s="53"/>
      <c r="P74" s="53">
        <v>1</v>
      </c>
      <c r="Q74" s="53">
        <v>1</v>
      </c>
      <c r="R74" s="53"/>
      <c r="S74" s="53"/>
      <c r="T74" s="53"/>
      <c r="U74" s="53"/>
      <c r="V74" s="53"/>
      <c r="W74" s="53"/>
      <c r="X74" s="53"/>
      <c r="Y74" s="53"/>
    </row>
    <row r="75" spans="1:25" ht="15">
      <c r="A75" s="53"/>
      <c r="B75" s="53">
        <v>11</v>
      </c>
      <c r="C75" s="53">
        <v>14</v>
      </c>
      <c r="D75" s="53">
        <v>1.14</v>
      </c>
      <c r="E75" s="53">
        <v>1.1</v>
      </c>
      <c r="F75" s="53" t="s">
        <v>1566</v>
      </c>
      <c r="G75" s="53" t="s">
        <v>1094</v>
      </c>
      <c r="H75" s="53" t="s">
        <v>1314</v>
      </c>
      <c r="I75" s="53" t="s">
        <v>659</v>
      </c>
      <c r="J75" s="53" t="s">
        <v>1096</v>
      </c>
      <c r="K75" s="53" t="s">
        <v>660</v>
      </c>
      <c r="L75" s="53" t="s">
        <v>1377</v>
      </c>
      <c r="M75" s="53">
        <v>5.5</v>
      </c>
      <c r="N75" s="53">
        <v>1.1</v>
      </c>
      <c r="O75" s="53">
        <v>3.3</v>
      </c>
      <c r="P75" s="53">
        <v>0.55</v>
      </c>
      <c r="Q75" s="53">
        <v>0.55</v>
      </c>
      <c r="R75" s="53"/>
      <c r="S75" s="53"/>
      <c r="T75" s="53"/>
      <c r="U75" s="53"/>
      <c r="V75" s="53"/>
      <c r="W75" s="53"/>
      <c r="X75" s="53"/>
      <c r="Y75" s="53"/>
    </row>
    <row r="76" spans="1:25" ht="15">
      <c r="A76" s="53"/>
      <c r="B76" s="53">
        <v>12</v>
      </c>
      <c r="C76" s="53">
        <v>18</v>
      </c>
      <c r="D76" s="53">
        <v>1.1</v>
      </c>
      <c r="E76" s="53">
        <v>2</v>
      </c>
      <c r="F76" s="53" t="s">
        <v>1566</v>
      </c>
      <c r="G76" s="53" t="s">
        <v>661</v>
      </c>
      <c r="H76" s="53" t="s">
        <v>1314</v>
      </c>
      <c r="I76" s="53" t="s">
        <v>659</v>
      </c>
      <c r="J76" s="53" t="s">
        <v>1096</v>
      </c>
      <c r="K76" s="53" t="s">
        <v>660</v>
      </c>
      <c r="L76" s="53" t="s">
        <v>1377</v>
      </c>
      <c r="M76" s="53">
        <v>10</v>
      </c>
      <c r="N76" s="53">
        <v>2</v>
      </c>
      <c r="O76" s="53">
        <v>6</v>
      </c>
      <c r="P76" s="53">
        <v>1</v>
      </c>
      <c r="Q76" s="53">
        <v>1</v>
      </c>
      <c r="R76" s="53"/>
      <c r="S76" s="53"/>
      <c r="T76" s="53"/>
      <c r="U76" s="53"/>
      <c r="V76" s="53"/>
      <c r="W76" s="53"/>
      <c r="X76" s="53"/>
      <c r="Y76" s="53"/>
    </row>
    <row r="77" spans="1:25" ht="15">
      <c r="A77" s="53"/>
      <c r="B77" s="53">
        <v>13</v>
      </c>
      <c r="C77" s="53">
        <v>18</v>
      </c>
      <c r="D77" s="53">
        <v>2.1</v>
      </c>
      <c r="E77" s="53">
        <v>1.4</v>
      </c>
      <c r="F77" s="53" t="s">
        <v>1566</v>
      </c>
      <c r="G77" s="53" t="s">
        <v>661</v>
      </c>
      <c r="H77" s="53" t="s">
        <v>1314</v>
      </c>
      <c r="I77" s="53" t="s">
        <v>659</v>
      </c>
      <c r="J77" s="53" t="s">
        <v>1096</v>
      </c>
      <c r="K77" s="53" t="s">
        <v>660</v>
      </c>
      <c r="L77" s="53" t="s">
        <v>1377</v>
      </c>
      <c r="M77" s="53">
        <v>7</v>
      </c>
      <c r="N77" s="53">
        <v>1.4</v>
      </c>
      <c r="O77" s="53">
        <v>4.2</v>
      </c>
      <c r="P77" s="53">
        <v>0.7</v>
      </c>
      <c r="Q77" s="53">
        <v>0.7</v>
      </c>
      <c r="R77" s="53"/>
      <c r="S77" s="53"/>
      <c r="T77" s="53"/>
      <c r="U77" s="53"/>
      <c r="V77" s="53"/>
      <c r="W77" s="53"/>
      <c r="X77" s="53"/>
      <c r="Y77" s="53"/>
    </row>
    <row r="78" spans="1:25" ht="15">
      <c r="A78" s="53"/>
      <c r="B78" s="53">
        <v>14</v>
      </c>
      <c r="C78" s="53">
        <v>18</v>
      </c>
      <c r="D78" s="53">
        <v>2.2</v>
      </c>
      <c r="E78" s="53">
        <v>1</v>
      </c>
      <c r="F78" s="53" t="s">
        <v>1566</v>
      </c>
      <c r="G78" s="53" t="s">
        <v>661</v>
      </c>
      <c r="H78" s="53" t="s">
        <v>1314</v>
      </c>
      <c r="I78" s="53" t="s">
        <v>659</v>
      </c>
      <c r="J78" s="53" t="s">
        <v>1096</v>
      </c>
      <c r="K78" s="53" t="s">
        <v>660</v>
      </c>
      <c r="L78" s="53" t="s">
        <v>1377</v>
      </c>
      <c r="M78" s="53">
        <v>5</v>
      </c>
      <c r="N78" s="53">
        <v>1</v>
      </c>
      <c r="O78" s="53">
        <v>3</v>
      </c>
      <c r="P78" s="53">
        <v>0.5</v>
      </c>
      <c r="Q78" s="53">
        <v>0.5</v>
      </c>
      <c r="R78" s="53"/>
      <c r="S78" s="53"/>
      <c r="T78" s="53"/>
      <c r="U78" s="53"/>
      <c r="V78" s="53"/>
      <c r="W78" s="53"/>
      <c r="X78" s="53"/>
      <c r="Y78" s="53"/>
    </row>
    <row r="79" spans="1:25" ht="15">
      <c r="A79" s="53"/>
      <c r="B79" s="53">
        <v>15</v>
      </c>
      <c r="C79" s="53">
        <v>4</v>
      </c>
      <c r="D79" s="53">
        <v>13</v>
      </c>
      <c r="E79" s="53">
        <v>1.7</v>
      </c>
      <c r="F79" s="53" t="s">
        <v>1566</v>
      </c>
      <c r="G79" s="53" t="s">
        <v>1094</v>
      </c>
      <c r="H79" s="53" t="s">
        <v>1314</v>
      </c>
      <c r="I79" s="53" t="s">
        <v>659</v>
      </c>
      <c r="J79" s="53" t="s">
        <v>1096</v>
      </c>
      <c r="K79" s="53" t="s">
        <v>660</v>
      </c>
      <c r="L79" s="53" t="s">
        <v>1377</v>
      </c>
      <c r="M79" s="53">
        <v>8.5</v>
      </c>
      <c r="N79" s="53">
        <v>1.7</v>
      </c>
      <c r="O79" s="53">
        <v>5.1</v>
      </c>
      <c r="P79" s="53">
        <v>0.85</v>
      </c>
      <c r="Q79" s="53">
        <v>0.85</v>
      </c>
      <c r="R79" s="53"/>
      <c r="S79" s="53"/>
      <c r="T79" s="53"/>
      <c r="U79" s="53"/>
      <c r="V79" s="53"/>
      <c r="W79" s="53"/>
      <c r="X79" s="53"/>
      <c r="Y79" s="53"/>
    </row>
    <row r="80" spans="1:25" ht="15">
      <c r="A80" s="53"/>
      <c r="B80" s="53">
        <v>16</v>
      </c>
      <c r="C80" s="53">
        <v>11</v>
      </c>
      <c r="D80" s="53">
        <v>8</v>
      </c>
      <c r="E80" s="53">
        <v>1.1</v>
      </c>
      <c r="F80" s="53" t="s">
        <v>1566</v>
      </c>
      <c r="G80" s="53" t="s">
        <v>1094</v>
      </c>
      <c r="H80" s="53" t="s">
        <v>1314</v>
      </c>
      <c r="I80" s="53" t="s">
        <v>659</v>
      </c>
      <c r="J80" s="53" t="s">
        <v>1096</v>
      </c>
      <c r="K80" s="53" t="s">
        <v>660</v>
      </c>
      <c r="L80" s="53" t="s">
        <v>1377</v>
      </c>
      <c r="M80" s="53">
        <v>5.5</v>
      </c>
      <c r="N80" s="53">
        <v>1.1</v>
      </c>
      <c r="O80" s="53">
        <v>3.3</v>
      </c>
      <c r="P80" s="53">
        <v>0.55</v>
      </c>
      <c r="Q80" s="53">
        <v>0.55</v>
      </c>
      <c r="R80" s="53"/>
      <c r="S80" s="53"/>
      <c r="T80" s="53"/>
      <c r="U80" s="53"/>
      <c r="V80" s="53"/>
      <c r="W80" s="53"/>
      <c r="X80" s="53"/>
      <c r="Y80" s="53"/>
    </row>
    <row r="81" spans="1:25" ht="15">
      <c r="A81" s="211" t="s">
        <v>1143</v>
      </c>
      <c r="B81" s="211"/>
      <c r="C81" s="211"/>
      <c r="D81" s="211"/>
      <c r="E81" s="787">
        <v>23</v>
      </c>
      <c r="F81" s="53"/>
      <c r="G81" s="53"/>
      <c r="H81" s="53"/>
      <c r="I81" s="53"/>
      <c r="J81" s="53"/>
      <c r="K81" s="53"/>
      <c r="L81" s="53"/>
      <c r="M81" s="53">
        <v>111.5</v>
      </c>
      <c r="N81" s="53">
        <v>43.5</v>
      </c>
      <c r="O81" s="53">
        <v>34.4</v>
      </c>
      <c r="P81" s="53">
        <v>14</v>
      </c>
      <c r="Q81" s="53">
        <v>19.6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</row>
    <row r="82" spans="1:25" ht="15">
      <c r="A82" s="787" t="s">
        <v>671</v>
      </c>
      <c r="B82" s="53">
        <v>1</v>
      </c>
      <c r="C82" s="53">
        <v>2</v>
      </c>
      <c r="D82" s="53">
        <v>30.1</v>
      </c>
      <c r="E82" s="53">
        <v>0.8</v>
      </c>
      <c r="F82" s="53" t="s">
        <v>1562</v>
      </c>
      <c r="G82" s="53" t="s">
        <v>1094</v>
      </c>
      <c r="H82" s="53" t="s">
        <v>1314</v>
      </c>
      <c r="I82" s="53" t="s">
        <v>659</v>
      </c>
      <c r="J82" s="53" t="s">
        <v>1096</v>
      </c>
      <c r="K82" s="53" t="s">
        <v>660</v>
      </c>
      <c r="L82" s="53" t="s">
        <v>49</v>
      </c>
      <c r="M82" s="53">
        <v>4</v>
      </c>
      <c r="N82" s="53">
        <v>2.4</v>
      </c>
      <c r="O82" s="53">
        <v>0.8</v>
      </c>
      <c r="P82" s="53">
        <v>0.8</v>
      </c>
      <c r="Q82" s="53"/>
      <c r="R82" s="53"/>
      <c r="S82" s="53"/>
      <c r="T82" s="53"/>
      <c r="U82" s="53"/>
      <c r="V82" s="53"/>
      <c r="W82" s="53"/>
      <c r="X82" s="53"/>
      <c r="Y82" s="53"/>
    </row>
    <row r="83" spans="1:25" ht="15">
      <c r="A83" s="53"/>
      <c r="B83" s="53">
        <v>2</v>
      </c>
      <c r="C83" s="53">
        <v>3</v>
      </c>
      <c r="D83" s="53">
        <v>21.3</v>
      </c>
      <c r="E83" s="53">
        <v>1.7</v>
      </c>
      <c r="F83" s="53" t="s">
        <v>1562</v>
      </c>
      <c r="G83" s="53" t="s">
        <v>1094</v>
      </c>
      <c r="H83" s="53" t="s">
        <v>1314</v>
      </c>
      <c r="I83" s="53" t="s">
        <v>659</v>
      </c>
      <c r="J83" s="53" t="s">
        <v>1096</v>
      </c>
      <c r="K83" s="53" t="s">
        <v>660</v>
      </c>
      <c r="L83" s="53" t="s">
        <v>49</v>
      </c>
      <c r="M83" s="53">
        <v>8.5</v>
      </c>
      <c r="N83" s="53">
        <v>5.1</v>
      </c>
      <c r="O83" s="53">
        <v>1.7</v>
      </c>
      <c r="P83" s="53">
        <v>1.7</v>
      </c>
      <c r="Q83" s="53"/>
      <c r="R83" s="53"/>
      <c r="S83" s="53"/>
      <c r="T83" s="53"/>
      <c r="U83" s="53"/>
      <c r="V83" s="53"/>
      <c r="W83" s="53"/>
      <c r="X83" s="53"/>
      <c r="Y83" s="53"/>
    </row>
    <row r="84" spans="1:25" ht="15">
      <c r="A84" s="53"/>
      <c r="B84" s="53">
        <v>3</v>
      </c>
      <c r="C84" s="53">
        <v>3</v>
      </c>
      <c r="D84" s="53">
        <v>21.4</v>
      </c>
      <c r="E84" s="53">
        <v>2.4</v>
      </c>
      <c r="F84" s="53" t="s">
        <v>1562</v>
      </c>
      <c r="G84" s="53" t="s">
        <v>1094</v>
      </c>
      <c r="H84" s="53" t="s">
        <v>1314</v>
      </c>
      <c r="I84" s="53" t="s">
        <v>659</v>
      </c>
      <c r="J84" s="53" t="s">
        <v>1096</v>
      </c>
      <c r="K84" s="53" t="s">
        <v>660</v>
      </c>
      <c r="L84" s="53" t="s">
        <v>49</v>
      </c>
      <c r="M84" s="53">
        <v>12</v>
      </c>
      <c r="N84" s="53">
        <v>7.2</v>
      </c>
      <c r="O84" s="53">
        <v>2.4</v>
      </c>
      <c r="P84" s="53">
        <v>2.4</v>
      </c>
      <c r="Q84" s="53"/>
      <c r="R84" s="53"/>
      <c r="S84" s="53"/>
      <c r="T84" s="53"/>
      <c r="U84" s="53"/>
      <c r="V84" s="53"/>
      <c r="W84" s="53"/>
      <c r="X84" s="53"/>
      <c r="Y84" s="53"/>
    </row>
    <row r="85" spans="1:25" ht="15">
      <c r="A85" s="53"/>
      <c r="B85" s="53">
        <v>4</v>
      </c>
      <c r="C85" s="53">
        <v>13</v>
      </c>
      <c r="D85" s="53">
        <v>49.1</v>
      </c>
      <c r="E85" s="53">
        <v>0.9</v>
      </c>
      <c r="F85" s="53" t="s">
        <v>1562</v>
      </c>
      <c r="G85" s="53" t="s">
        <v>1094</v>
      </c>
      <c r="H85" s="53" t="s">
        <v>1314</v>
      </c>
      <c r="I85" s="53" t="s">
        <v>659</v>
      </c>
      <c r="J85" s="53" t="s">
        <v>1096</v>
      </c>
      <c r="K85" s="53" t="s">
        <v>660</v>
      </c>
      <c r="L85" s="53" t="s">
        <v>49</v>
      </c>
      <c r="M85" s="53">
        <v>4.5</v>
      </c>
      <c r="N85" s="53">
        <v>2.7</v>
      </c>
      <c r="O85" s="53">
        <v>0.9</v>
      </c>
      <c r="P85" s="53">
        <v>0.9</v>
      </c>
      <c r="Q85" s="53"/>
      <c r="R85" s="53"/>
      <c r="S85" s="53"/>
      <c r="T85" s="53"/>
      <c r="U85" s="53"/>
      <c r="V85" s="53"/>
      <c r="W85" s="53"/>
      <c r="X85" s="53"/>
      <c r="Y85" s="53"/>
    </row>
    <row r="86" spans="1:25" ht="15">
      <c r="A86" s="53"/>
      <c r="B86" s="53">
        <v>5</v>
      </c>
      <c r="C86" s="53">
        <v>7</v>
      </c>
      <c r="D86" s="53">
        <v>59.1</v>
      </c>
      <c r="E86" s="53">
        <v>2.1</v>
      </c>
      <c r="F86" s="53" t="s">
        <v>1562</v>
      </c>
      <c r="G86" s="53" t="s">
        <v>1094</v>
      </c>
      <c r="H86" s="53" t="s">
        <v>1314</v>
      </c>
      <c r="I86" s="53" t="s">
        <v>659</v>
      </c>
      <c r="J86" s="53" t="s">
        <v>1096</v>
      </c>
      <c r="K86" s="53" t="s">
        <v>660</v>
      </c>
      <c r="L86" s="53" t="s">
        <v>49</v>
      </c>
      <c r="M86" s="53">
        <v>10.5</v>
      </c>
      <c r="N86" s="53">
        <v>6.3</v>
      </c>
      <c r="O86" s="53">
        <v>2.1</v>
      </c>
      <c r="P86" s="53">
        <v>2.1</v>
      </c>
      <c r="Q86" s="53"/>
      <c r="R86" s="53"/>
      <c r="S86" s="53"/>
      <c r="T86" s="53"/>
      <c r="U86" s="53"/>
      <c r="V86" s="53"/>
      <c r="W86" s="53"/>
      <c r="X86" s="53"/>
      <c r="Y86" s="53"/>
    </row>
    <row r="87" spans="1:25" ht="15">
      <c r="A87" s="53"/>
      <c r="B87" s="53">
        <v>6</v>
      </c>
      <c r="C87" s="53">
        <v>7</v>
      </c>
      <c r="D87" s="53">
        <v>64.1</v>
      </c>
      <c r="E87" s="53">
        <v>2</v>
      </c>
      <c r="F87" s="53" t="s">
        <v>1562</v>
      </c>
      <c r="G87" s="53" t="s">
        <v>1094</v>
      </c>
      <c r="H87" s="53" t="s">
        <v>1314</v>
      </c>
      <c r="I87" s="53" t="s">
        <v>659</v>
      </c>
      <c r="J87" s="53" t="s">
        <v>1096</v>
      </c>
      <c r="K87" s="53" t="s">
        <v>660</v>
      </c>
      <c r="L87" s="53" t="s">
        <v>49</v>
      </c>
      <c r="M87" s="53">
        <v>10</v>
      </c>
      <c r="N87" s="53">
        <v>6</v>
      </c>
      <c r="O87" s="53">
        <v>2</v>
      </c>
      <c r="P87" s="53">
        <v>2</v>
      </c>
      <c r="Q87" s="53"/>
      <c r="R87" s="53"/>
      <c r="S87" s="53"/>
      <c r="T87" s="53"/>
      <c r="U87" s="53"/>
      <c r="V87" s="53"/>
      <c r="W87" s="53"/>
      <c r="X87" s="53"/>
      <c r="Y87" s="53"/>
    </row>
    <row r="88" spans="1:25" ht="15">
      <c r="A88" s="53"/>
      <c r="B88" s="53">
        <v>7</v>
      </c>
      <c r="C88" s="53">
        <v>33</v>
      </c>
      <c r="D88" s="53">
        <v>8.1</v>
      </c>
      <c r="E88" s="53">
        <v>1.9</v>
      </c>
      <c r="F88" s="53" t="s">
        <v>1562</v>
      </c>
      <c r="G88" s="53" t="s">
        <v>1094</v>
      </c>
      <c r="H88" s="53" t="s">
        <v>1314</v>
      </c>
      <c r="I88" s="53" t="s">
        <v>659</v>
      </c>
      <c r="J88" s="53" t="s">
        <v>1096</v>
      </c>
      <c r="K88" s="53" t="s">
        <v>660</v>
      </c>
      <c r="L88" s="53" t="s">
        <v>49</v>
      </c>
      <c r="M88" s="53">
        <v>9.5</v>
      </c>
      <c r="N88" s="53">
        <v>5.7</v>
      </c>
      <c r="O88" s="53">
        <v>1.9</v>
      </c>
      <c r="P88" s="53">
        <v>1.9</v>
      </c>
      <c r="Q88" s="53"/>
      <c r="R88" s="53"/>
      <c r="S88" s="53"/>
      <c r="T88" s="53"/>
      <c r="U88" s="53"/>
      <c r="V88" s="53"/>
      <c r="W88" s="53"/>
      <c r="X88" s="53"/>
      <c r="Y88" s="53"/>
    </row>
    <row r="89" spans="1:25" ht="15">
      <c r="A89" s="211" t="s">
        <v>1143</v>
      </c>
      <c r="B89" s="211"/>
      <c r="C89" s="211"/>
      <c r="D89" s="211"/>
      <c r="E89" s="787">
        <v>11.8</v>
      </c>
      <c r="F89" s="53"/>
      <c r="G89" s="53"/>
      <c r="H89" s="53"/>
      <c r="I89" s="53"/>
      <c r="J89" s="53"/>
      <c r="K89" s="53"/>
      <c r="L89" s="53"/>
      <c r="M89" s="53">
        <v>59</v>
      </c>
      <c r="N89" s="53">
        <v>35.4</v>
      </c>
      <c r="O89" s="53">
        <v>11.8</v>
      </c>
      <c r="P89" s="53">
        <v>11.8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</row>
    <row r="90" spans="1:25" ht="15">
      <c r="A90" s="54" t="s">
        <v>1620</v>
      </c>
      <c r="B90" s="54"/>
      <c r="C90" s="54"/>
      <c r="D90" s="54"/>
      <c r="E90" s="54">
        <f>E89+E81+E64+E43+E31+E19</f>
        <v>96.1</v>
      </c>
      <c r="F90" s="53"/>
      <c r="G90" s="53"/>
      <c r="H90" s="53"/>
      <c r="I90" s="53"/>
      <c r="J90" s="53"/>
      <c r="K90" s="53"/>
      <c r="L90" s="53"/>
      <c r="M90" s="53">
        <v>992.51</v>
      </c>
      <c r="N90" s="53">
        <v>498.42</v>
      </c>
      <c r="O90" s="53">
        <v>230.06</v>
      </c>
      <c r="P90" s="53">
        <v>168.82</v>
      </c>
      <c r="Q90" s="53">
        <v>22.91</v>
      </c>
      <c r="R90" s="53">
        <v>14.9</v>
      </c>
      <c r="S90" s="53">
        <v>0.41</v>
      </c>
      <c r="T90" s="53">
        <v>56</v>
      </c>
      <c r="U90" s="53">
        <v>0</v>
      </c>
      <c r="V90" s="53">
        <v>0.1</v>
      </c>
      <c r="W90" s="53">
        <v>0.39</v>
      </c>
      <c r="X90" s="53">
        <v>0.3</v>
      </c>
      <c r="Y90" s="53">
        <v>0.2</v>
      </c>
    </row>
    <row r="91" spans="1:25" ht="1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3" spans="1:14" ht="15">
      <c r="A93" s="1924" t="s">
        <v>1604</v>
      </c>
      <c r="B93" s="1924"/>
      <c r="C93" s="1924"/>
      <c r="D93" s="1924"/>
      <c r="E93" s="1924"/>
      <c r="F93" s="1924"/>
      <c r="G93" s="1924"/>
      <c r="H93" s="1924"/>
      <c r="I93" s="1924"/>
      <c r="J93" s="1924"/>
      <c r="K93" s="1924"/>
      <c r="L93" s="1924"/>
      <c r="M93" s="1924"/>
      <c r="N93" s="1924"/>
    </row>
    <row r="94" spans="1:14" ht="15">
      <c r="A94" s="1924" t="s">
        <v>1380</v>
      </c>
      <c r="B94" s="1924"/>
      <c r="C94" s="1924"/>
      <c r="D94" s="1924"/>
      <c r="E94" s="1924"/>
      <c r="F94" s="1924"/>
      <c r="G94" s="1924"/>
      <c r="H94" s="1924"/>
      <c r="I94" s="1924"/>
      <c r="J94" s="1924"/>
      <c r="K94" s="1924"/>
      <c r="L94" s="1924"/>
      <c r="M94" s="1924"/>
      <c r="N94" s="1924"/>
    </row>
    <row r="95" spans="1:14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1:14" ht="33" customHeight="1">
      <c r="A96" s="183" t="s">
        <v>1529</v>
      </c>
      <c r="B96" s="183" t="s">
        <v>645</v>
      </c>
      <c r="C96" s="183" t="s">
        <v>673</v>
      </c>
      <c r="D96" s="183" t="s">
        <v>674</v>
      </c>
      <c r="E96" s="183" t="s">
        <v>648</v>
      </c>
      <c r="F96" s="183" t="s">
        <v>1026</v>
      </c>
      <c r="G96" s="183" t="s">
        <v>675</v>
      </c>
      <c r="H96" s="793" t="s">
        <v>694</v>
      </c>
      <c r="I96" s="183" t="s">
        <v>134</v>
      </c>
      <c r="J96" s="183" t="s">
        <v>1665</v>
      </c>
      <c r="K96" s="183" t="s">
        <v>676</v>
      </c>
      <c r="L96" s="183" t="s">
        <v>677</v>
      </c>
      <c r="M96" s="793" t="s">
        <v>695</v>
      </c>
      <c r="N96" s="183" t="s">
        <v>1082</v>
      </c>
    </row>
    <row r="97" spans="1:14" ht="15">
      <c r="A97" s="788">
        <v>1</v>
      </c>
      <c r="B97" s="788">
        <v>3</v>
      </c>
      <c r="C97" s="788">
        <v>4</v>
      </c>
      <c r="D97" s="788">
        <v>5</v>
      </c>
      <c r="E97" s="788">
        <v>7</v>
      </c>
      <c r="F97" s="788">
        <v>8</v>
      </c>
      <c r="G97" s="788">
        <v>9</v>
      </c>
      <c r="H97" s="788">
        <v>10</v>
      </c>
      <c r="I97" s="788">
        <v>11</v>
      </c>
      <c r="J97" s="788">
        <v>12</v>
      </c>
      <c r="K97" s="788">
        <v>13</v>
      </c>
      <c r="L97" s="788">
        <v>14</v>
      </c>
      <c r="M97" s="788">
        <v>15</v>
      </c>
      <c r="N97" s="788">
        <v>16</v>
      </c>
    </row>
    <row r="98" spans="1:14" ht="15">
      <c r="A98" s="787" t="s">
        <v>658</v>
      </c>
      <c r="B98" s="53">
        <v>24</v>
      </c>
      <c r="C98" s="53">
        <v>17.1</v>
      </c>
      <c r="D98" s="53">
        <v>2.2</v>
      </c>
      <c r="E98" s="53" t="s">
        <v>1094</v>
      </c>
      <c r="F98" s="53" t="s">
        <v>678</v>
      </c>
      <c r="G98" s="53">
        <v>650</v>
      </c>
      <c r="H98" s="53" t="s">
        <v>1314</v>
      </c>
      <c r="I98" s="53" t="s">
        <v>583</v>
      </c>
      <c r="J98" s="53" t="s">
        <v>680</v>
      </c>
      <c r="K98" s="53">
        <v>8</v>
      </c>
      <c r="L98" s="53">
        <v>1.3</v>
      </c>
      <c r="M98" s="53" t="s">
        <v>1140</v>
      </c>
      <c r="N98" s="53"/>
    </row>
    <row r="99" spans="1:14" ht="15">
      <c r="A99" s="53"/>
      <c r="B99" s="53">
        <v>16</v>
      </c>
      <c r="C99" s="53">
        <v>9.1</v>
      </c>
      <c r="D99" s="53">
        <v>2.2</v>
      </c>
      <c r="E99" s="53" t="s">
        <v>661</v>
      </c>
      <c r="F99" s="53" t="s">
        <v>678</v>
      </c>
      <c r="G99" s="53">
        <v>650</v>
      </c>
      <c r="H99" s="53" t="s">
        <v>1314</v>
      </c>
      <c r="I99" s="53" t="s">
        <v>583</v>
      </c>
      <c r="J99" s="53" t="s">
        <v>680</v>
      </c>
      <c r="K99" s="53">
        <v>8.6</v>
      </c>
      <c r="L99" s="53">
        <v>1.5</v>
      </c>
      <c r="M99" s="53" t="s">
        <v>1140</v>
      </c>
      <c r="N99" s="53"/>
    </row>
    <row r="100" spans="1:14" ht="15">
      <c r="A100" s="53"/>
      <c r="B100" s="53">
        <v>15</v>
      </c>
      <c r="C100" s="53">
        <v>20.3</v>
      </c>
      <c r="D100" s="53">
        <v>2.1</v>
      </c>
      <c r="E100" s="53" t="s">
        <v>1094</v>
      </c>
      <c r="F100" s="53" t="s">
        <v>678</v>
      </c>
      <c r="G100" s="53">
        <v>640</v>
      </c>
      <c r="H100" s="53" t="s">
        <v>1314</v>
      </c>
      <c r="I100" s="53" t="s">
        <v>1499</v>
      </c>
      <c r="J100" s="53" t="s">
        <v>680</v>
      </c>
      <c r="K100" s="53">
        <v>8.6</v>
      </c>
      <c r="L100" s="53">
        <v>0.5</v>
      </c>
      <c r="M100" s="53" t="s">
        <v>1140</v>
      </c>
      <c r="N100" s="53"/>
    </row>
    <row r="101" spans="1:14" ht="15">
      <c r="A101" s="53"/>
      <c r="B101" s="53">
        <v>11</v>
      </c>
      <c r="C101" s="53">
        <v>34.1</v>
      </c>
      <c r="D101" s="53">
        <v>2.1</v>
      </c>
      <c r="E101" s="53" t="s">
        <v>1094</v>
      </c>
      <c r="F101" s="53" t="s">
        <v>678</v>
      </c>
      <c r="G101" s="53">
        <v>710</v>
      </c>
      <c r="H101" s="53" t="s">
        <v>1314</v>
      </c>
      <c r="I101" s="53" t="s">
        <v>679</v>
      </c>
      <c r="J101" s="53" t="s">
        <v>680</v>
      </c>
      <c r="K101" s="53">
        <v>8.2</v>
      </c>
      <c r="L101" s="53">
        <v>0.3</v>
      </c>
      <c r="M101" s="53" t="s">
        <v>525</v>
      </c>
      <c r="N101" s="53" t="s">
        <v>684</v>
      </c>
    </row>
    <row r="102" spans="1:14" ht="15">
      <c r="A102" s="53"/>
      <c r="B102" s="53">
        <v>11</v>
      </c>
      <c r="C102" s="53">
        <v>35.1</v>
      </c>
      <c r="D102" s="53">
        <v>4.5</v>
      </c>
      <c r="E102" s="53" t="s">
        <v>1094</v>
      </c>
      <c r="F102" s="53" t="s">
        <v>678</v>
      </c>
      <c r="G102" s="53">
        <v>710</v>
      </c>
      <c r="H102" s="53" t="s">
        <v>1314</v>
      </c>
      <c r="I102" s="53" t="s">
        <v>679</v>
      </c>
      <c r="J102" s="53" t="s">
        <v>680</v>
      </c>
      <c r="K102" s="53">
        <v>8.2</v>
      </c>
      <c r="L102" s="53">
        <v>0.3</v>
      </c>
      <c r="M102" s="53" t="s">
        <v>525</v>
      </c>
      <c r="N102" s="53" t="s">
        <v>684</v>
      </c>
    </row>
    <row r="103" spans="1:14" ht="15">
      <c r="A103" s="53"/>
      <c r="B103" s="53">
        <v>12</v>
      </c>
      <c r="C103" s="53">
        <v>12.1</v>
      </c>
      <c r="D103" s="53">
        <v>2.5</v>
      </c>
      <c r="E103" s="53" t="s">
        <v>1094</v>
      </c>
      <c r="F103" s="53" t="s">
        <v>678</v>
      </c>
      <c r="G103" s="53">
        <v>650</v>
      </c>
      <c r="H103" s="53" t="s">
        <v>1314</v>
      </c>
      <c r="I103" s="53" t="s">
        <v>1381</v>
      </c>
      <c r="J103" s="53" t="s">
        <v>680</v>
      </c>
      <c r="K103" s="53">
        <v>8.5</v>
      </c>
      <c r="L103" s="53">
        <v>0.8</v>
      </c>
      <c r="M103" s="53" t="s">
        <v>1140</v>
      </c>
      <c r="N103" s="53"/>
    </row>
    <row r="104" spans="1:14" ht="15">
      <c r="A104" s="53"/>
      <c r="B104" s="53">
        <v>3</v>
      </c>
      <c r="C104" s="53">
        <v>5.1</v>
      </c>
      <c r="D104" s="53">
        <v>1.4</v>
      </c>
      <c r="E104" s="53" t="s">
        <v>1094</v>
      </c>
      <c r="F104" s="53" t="s">
        <v>678</v>
      </c>
      <c r="G104" s="53">
        <v>670</v>
      </c>
      <c r="H104" s="53" t="s">
        <v>1314</v>
      </c>
      <c r="I104" s="53" t="s">
        <v>307</v>
      </c>
      <c r="J104" s="53" t="s">
        <v>680</v>
      </c>
      <c r="K104" s="53">
        <v>8.2</v>
      </c>
      <c r="L104" s="53">
        <v>0.5</v>
      </c>
      <c r="M104" s="53" t="s">
        <v>1140</v>
      </c>
      <c r="N104" s="53"/>
    </row>
    <row r="105" spans="1:14" ht="15">
      <c r="A105" s="53"/>
      <c r="B105" s="53">
        <v>2</v>
      </c>
      <c r="C105" s="53">
        <v>13.1</v>
      </c>
      <c r="D105" s="53">
        <v>4</v>
      </c>
      <c r="E105" s="53" t="s">
        <v>1094</v>
      </c>
      <c r="F105" s="53" t="s">
        <v>678</v>
      </c>
      <c r="G105" s="53">
        <v>670</v>
      </c>
      <c r="H105" s="53" t="s">
        <v>1314</v>
      </c>
      <c r="I105" s="53" t="s">
        <v>681</v>
      </c>
      <c r="J105" s="53" t="s">
        <v>680</v>
      </c>
      <c r="K105" s="53">
        <v>15</v>
      </c>
      <c r="L105" s="53">
        <v>0.6</v>
      </c>
      <c r="M105" s="53" t="s">
        <v>1140</v>
      </c>
      <c r="N105" s="53"/>
    </row>
    <row r="106" spans="1:14" ht="15">
      <c r="A106" s="789" t="s">
        <v>1143</v>
      </c>
      <c r="B106" s="789"/>
      <c r="C106" s="789"/>
      <c r="D106" s="787">
        <v>21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ht="15">
      <c r="A107" s="787" t="s">
        <v>662</v>
      </c>
      <c r="B107" s="53">
        <v>9</v>
      </c>
      <c r="C107" s="53">
        <v>21</v>
      </c>
      <c r="D107" s="53">
        <v>1.2</v>
      </c>
      <c r="E107" s="53" t="s">
        <v>1094</v>
      </c>
      <c r="F107" s="53" t="s">
        <v>678</v>
      </c>
      <c r="G107" s="53">
        <v>1030</v>
      </c>
      <c r="H107" s="53" t="s">
        <v>1314</v>
      </c>
      <c r="I107" s="53" t="s">
        <v>665</v>
      </c>
      <c r="J107" s="53" t="s">
        <v>680</v>
      </c>
      <c r="K107" s="53">
        <v>8.3</v>
      </c>
      <c r="L107" s="53">
        <v>1.1</v>
      </c>
      <c r="M107" s="53" t="s">
        <v>1140</v>
      </c>
      <c r="N107" s="53" t="s">
        <v>684</v>
      </c>
    </row>
    <row r="108" spans="1:14" ht="15">
      <c r="A108" s="53"/>
      <c r="B108" s="53">
        <v>22</v>
      </c>
      <c r="C108" s="53">
        <v>53.1</v>
      </c>
      <c r="D108" s="53">
        <v>0.6</v>
      </c>
      <c r="E108" s="53" t="s">
        <v>1094</v>
      </c>
      <c r="F108" s="53" t="s">
        <v>678</v>
      </c>
      <c r="G108" s="53">
        <v>815</v>
      </c>
      <c r="H108" s="53" t="s">
        <v>1314</v>
      </c>
      <c r="I108" s="53" t="s">
        <v>692</v>
      </c>
      <c r="J108" s="53" t="s">
        <v>680</v>
      </c>
      <c r="K108" s="53">
        <v>8.6</v>
      </c>
      <c r="L108" s="53">
        <v>1.1</v>
      </c>
      <c r="M108" s="53" t="s">
        <v>1140</v>
      </c>
      <c r="N108" s="53" t="s">
        <v>684</v>
      </c>
    </row>
    <row r="109" spans="1:14" ht="15">
      <c r="A109" s="53"/>
      <c r="B109" s="53">
        <v>26</v>
      </c>
      <c r="C109" s="53">
        <v>18.1</v>
      </c>
      <c r="D109" s="53">
        <v>1.8</v>
      </c>
      <c r="E109" s="53" t="s">
        <v>1094</v>
      </c>
      <c r="F109" s="53" t="s">
        <v>678</v>
      </c>
      <c r="G109" s="53">
        <v>780</v>
      </c>
      <c r="H109" s="53" t="s">
        <v>1314</v>
      </c>
      <c r="I109" s="53" t="s">
        <v>1382</v>
      </c>
      <c r="J109" s="53" t="s">
        <v>680</v>
      </c>
      <c r="K109" s="53">
        <v>8.8</v>
      </c>
      <c r="L109" s="53">
        <v>1.2</v>
      </c>
      <c r="M109" s="53" t="s">
        <v>1140</v>
      </c>
      <c r="N109" s="53" t="s">
        <v>684</v>
      </c>
    </row>
    <row r="110" spans="1:14" ht="15">
      <c r="A110" s="789" t="s">
        <v>1143</v>
      </c>
      <c r="B110" s="789"/>
      <c r="C110" s="789"/>
      <c r="D110" s="787">
        <v>3.6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4" ht="15">
      <c r="A111" s="787" t="s">
        <v>667</v>
      </c>
      <c r="B111" s="53">
        <v>27</v>
      </c>
      <c r="C111" s="53">
        <v>21.7</v>
      </c>
      <c r="D111" s="53">
        <v>0.6</v>
      </c>
      <c r="E111" s="53" t="s">
        <v>661</v>
      </c>
      <c r="F111" s="53" t="s">
        <v>678</v>
      </c>
      <c r="G111" s="53">
        <v>800</v>
      </c>
      <c r="H111" s="53" t="s">
        <v>1314</v>
      </c>
      <c r="I111" s="53" t="s">
        <v>48</v>
      </c>
      <c r="J111" s="53" t="s">
        <v>680</v>
      </c>
      <c r="K111" s="53">
        <v>6.1</v>
      </c>
      <c r="L111" s="53">
        <v>0.7</v>
      </c>
      <c r="M111" s="53" t="s">
        <v>1140</v>
      </c>
      <c r="N111" s="53"/>
    </row>
    <row r="112" spans="1:14" ht="15">
      <c r="A112" s="791"/>
      <c r="B112" s="53">
        <v>27</v>
      </c>
      <c r="C112" s="53">
        <v>21.6</v>
      </c>
      <c r="D112" s="53">
        <v>0.9</v>
      </c>
      <c r="E112" s="53" t="s">
        <v>661</v>
      </c>
      <c r="F112" s="53" t="s">
        <v>678</v>
      </c>
      <c r="G112" s="53">
        <v>800</v>
      </c>
      <c r="H112" s="53" t="s">
        <v>1314</v>
      </c>
      <c r="I112" s="53" t="s">
        <v>689</v>
      </c>
      <c r="J112" s="53" t="s">
        <v>680</v>
      </c>
      <c r="K112" s="53">
        <v>6.4</v>
      </c>
      <c r="L112" s="53">
        <v>0.4</v>
      </c>
      <c r="M112" s="53" t="s">
        <v>1140</v>
      </c>
      <c r="N112" s="53"/>
    </row>
    <row r="113" spans="1:14" ht="15">
      <c r="A113" s="791"/>
      <c r="B113" s="53">
        <v>27</v>
      </c>
      <c r="C113" s="53">
        <v>21.5</v>
      </c>
      <c r="D113" s="53">
        <v>0.8</v>
      </c>
      <c r="E113" s="53" t="s">
        <v>661</v>
      </c>
      <c r="F113" s="53" t="s">
        <v>678</v>
      </c>
      <c r="G113" s="53">
        <v>800</v>
      </c>
      <c r="H113" s="53" t="s">
        <v>1314</v>
      </c>
      <c r="I113" s="53" t="s">
        <v>689</v>
      </c>
      <c r="J113" s="53" t="s">
        <v>680</v>
      </c>
      <c r="K113" s="53">
        <v>6.2</v>
      </c>
      <c r="L113" s="53">
        <v>0.3</v>
      </c>
      <c r="M113" s="53" t="s">
        <v>1140</v>
      </c>
      <c r="N113" s="53"/>
    </row>
    <row r="114" spans="1:14" ht="15">
      <c r="A114" s="791"/>
      <c r="B114" s="53">
        <v>21</v>
      </c>
      <c r="C114" s="53">
        <v>13.2</v>
      </c>
      <c r="D114" s="53">
        <v>2.9</v>
      </c>
      <c r="E114" s="53" t="s">
        <v>661</v>
      </c>
      <c r="F114" s="53" t="s">
        <v>678</v>
      </c>
      <c r="G114" s="53">
        <v>965</v>
      </c>
      <c r="H114" s="53" t="s">
        <v>1314</v>
      </c>
      <c r="I114" s="53" t="s">
        <v>1383</v>
      </c>
      <c r="J114" s="53" t="s">
        <v>680</v>
      </c>
      <c r="K114" s="53">
        <v>6.4</v>
      </c>
      <c r="L114" s="53">
        <v>0.3</v>
      </c>
      <c r="M114" s="53" t="s">
        <v>525</v>
      </c>
      <c r="N114" s="53" t="s">
        <v>684</v>
      </c>
    </row>
    <row r="115" spans="1:14" ht="15">
      <c r="A115" s="791"/>
      <c r="B115" s="53">
        <v>25</v>
      </c>
      <c r="C115" s="53">
        <v>7</v>
      </c>
      <c r="D115" s="53">
        <v>1</v>
      </c>
      <c r="E115" s="53" t="s">
        <v>661</v>
      </c>
      <c r="F115" s="53" t="s">
        <v>678</v>
      </c>
      <c r="G115" s="53">
        <v>725</v>
      </c>
      <c r="H115" s="53" t="s">
        <v>1314</v>
      </c>
      <c r="I115" s="53" t="s">
        <v>689</v>
      </c>
      <c r="J115" s="53" t="s">
        <v>680</v>
      </c>
      <c r="K115" s="53">
        <v>6</v>
      </c>
      <c r="L115" s="53">
        <v>0.4</v>
      </c>
      <c r="M115" s="53" t="s">
        <v>1140</v>
      </c>
      <c r="N115" s="53"/>
    </row>
    <row r="116" spans="1:14" ht="15">
      <c r="A116" s="791"/>
      <c r="B116" s="53">
        <v>36</v>
      </c>
      <c r="C116" s="53">
        <v>3.1</v>
      </c>
      <c r="D116" s="53">
        <v>0.8</v>
      </c>
      <c r="E116" s="53" t="s">
        <v>661</v>
      </c>
      <c r="F116" s="53" t="s">
        <v>1566</v>
      </c>
      <c r="G116" s="53">
        <v>1025</v>
      </c>
      <c r="H116" s="53" t="s">
        <v>1314</v>
      </c>
      <c r="I116" s="53" t="s">
        <v>1410</v>
      </c>
      <c r="J116" s="53" t="s">
        <v>680</v>
      </c>
      <c r="K116" s="53">
        <v>6.2</v>
      </c>
      <c r="L116" s="53">
        <v>0.5</v>
      </c>
      <c r="M116" s="53" t="s">
        <v>1140</v>
      </c>
      <c r="N116" s="53"/>
    </row>
    <row r="117" spans="1:14" ht="15">
      <c r="A117" s="791"/>
      <c r="B117" s="53">
        <v>27</v>
      </c>
      <c r="C117" s="53">
        <v>39.4</v>
      </c>
      <c r="D117" s="53">
        <v>0.9</v>
      </c>
      <c r="E117" s="53" t="s">
        <v>661</v>
      </c>
      <c r="F117" s="53" t="s">
        <v>678</v>
      </c>
      <c r="G117" s="53">
        <v>910</v>
      </c>
      <c r="H117" s="53" t="s">
        <v>1314</v>
      </c>
      <c r="I117" s="53" t="s">
        <v>687</v>
      </c>
      <c r="J117" s="53" t="s">
        <v>680</v>
      </c>
      <c r="K117" s="53">
        <v>6.3</v>
      </c>
      <c r="L117" s="53">
        <v>0.4</v>
      </c>
      <c r="M117" s="53" t="s">
        <v>1140</v>
      </c>
      <c r="N117" s="53"/>
    </row>
    <row r="118" spans="1:14" ht="15">
      <c r="A118" s="791"/>
      <c r="B118" s="53">
        <v>27</v>
      </c>
      <c r="C118" s="53">
        <v>15.1</v>
      </c>
      <c r="D118" s="53">
        <v>2.2</v>
      </c>
      <c r="E118" s="53" t="s">
        <v>661</v>
      </c>
      <c r="F118" s="53" t="s">
        <v>678</v>
      </c>
      <c r="G118" s="53">
        <v>750</v>
      </c>
      <c r="H118" s="53" t="s">
        <v>1314</v>
      </c>
      <c r="I118" s="53" t="s">
        <v>689</v>
      </c>
      <c r="J118" s="53" t="s">
        <v>680</v>
      </c>
      <c r="K118" s="53">
        <v>6</v>
      </c>
      <c r="L118" s="53">
        <v>0.3</v>
      </c>
      <c r="M118" s="53" t="s">
        <v>525</v>
      </c>
      <c r="N118" s="53" t="s">
        <v>684</v>
      </c>
    </row>
    <row r="119" spans="1:14" ht="15">
      <c r="A119" s="53"/>
      <c r="B119" s="53">
        <v>25</v>
      </c>
      <c r="C119" s="53">
        <v>5</v>
      </c>
      <c r="D119" s="53">
        <v>2.3</v>
      </c>
      <c r="E119" s="53" t="s">
        <v>661</v>
      </c>
      <c r="F119" s="53" t="s">
        <v>678</v>
      </c>
      <c r="G119" s="53">
        <v>700</v>
      </c>
      <c r="H119" s="53" t="s">
        <v>1314</v>
      </c>
      <c r="I119" s="53" t="s">
        <v>689</v>
      </c>
      <c r="J119" s="53" t="s">
        <v>680</v>
      </c>
      <c r="K119" s="53">
        <v>6.2</v>
      </c>
      <c r="L119" s="53">
        <v>0.3</v>
      </c>
      <c r="M119" s="53" t="s">
        <v>525</v>
      </c>
      <c r="N119" s="53" t="s">
        <v>684</v>
      </c>
    </row>
    <row r="120" spans="1:14" ht="15">
      <c r="A120" s="789" t="s">
        <v>1143</v>
      </c>
      <c r="B120" s="789"/>
      <c r="C120" s="789"/>
      <c r="D120" s="787">
        <v>12.4</v>
      </c>
      <c r="E120" s="53"/>
      <c r="F120" s="53"/>
      <c r="G120" s="53"/>
      <c r="H120" s="53"/>
      <c r="I120" s="53"/>
      <c r="J120" s="53"/>
      <c r="K120" s="53"/>
      <c r="L120" s="53"/>
      <c r="M120" s="53"/>
      <c r="N120" s="53"/>
    </row>
    <row r="121" spans="1:14" ht="15">
      <c r="A121" s="787" t="s">
        <v>668</v>
      </c>
      <c r="B121" s="53">
        <v>1</v>
      </c>
      <c r="C121" s="53">
        <v>23.3</v>
      </c>
      <c r="D121" s="53">
        <v>0.5</v>
      </c>
      <c r="E121" s="53" t="s">
        <v>661</v>
      </c>
      <c r="F121" s="53" t="s">
        <v>678</v>
      </c>
      <c r="G121" s="53">
        <v>660</v>
      </c>
      <c r="H121" s="53" t="s">
        <v>1314</v>
      </c>
      <c r="I121" s="53" t="s">
        <v>686</v>
      </c>
      <c r="J121" s="53" t="s">
        <v>680</v>
      </c>
      <c r="K121" s="53">
        <v>9.5</v>
      </c>
      <c r="L121" s="53">
        <v>0.3</v>
      </c>
      <c r="M121" s="53" t="s">
        <v>1140</v>
      </c>
      <c r="N121" s="53"/>
    </row>
    <row r="122" spans="1:14" ht="15">
      <c r="A122" s="53"/>
      <c r="B122" s="53">
        <v>1</v>
      </c>
      <c r="C122" s="53">
        <v>31.3</v>
      </c>
      <c r="D122" s="53">
        <v>0.3</v>
      </c>
      <c r="E122" s="53" t="s">
        <v>1094</v>
      </c>
      <c r="F122" s="53" t="s">
        <v>678</v>
      </c>
      <c r="G122" s="53">
        <v>665</v>
      </c>
      <c r="H122" s="53" t="s">
        <v>1314</v>
      </c>
      <c r="I122" s="53" t="s">
        <v>689</v>
      </c>
      <c r="J122" s="53" t="s">
        <v>680</v>
      </c>
      <c r="K122" s="53">
        <v>8.5</v>
      </c>
      <c r="L122" s="53">
        <v>0.3</v>
      </c>
      <c r="M122" s="53" t="s">
        <v>1140</v>
      </c>
      <c r="N122" s="53"/>
    </row>
    <row r="123" spans="1:14" ht="15">
      <c r="A123" s="53"/>
      <c r="B123" s="53">
        <v>7</v>
      </c>
      <c r="C123" s="53">
        <v>5.6</v>
      </c>
      <c r="D123" s="53">
        <v>0.5</v>
      </c>
      <c r="E123" s="53" t="s">
        <v>1094</v>
      </c>
      <c r="F123" s="53" t="s">
        <v>678</v>
      </c>
      <c r="G123" s="53">
        <v>680</v>
      </c>
      <c r="H123" s="53" t="s">
        <v>1314</v>
      </c>
      <c r="I123" s="53" t="s">
        <v>584</v>
      </c>
      <c r="J123" s="53" t="s">
        <v>680</v>
      </c>
      <c r="K123" s="53">
        <v>9</v>
      </c>
      <c r="L123" s="53">
        <v>0.6</v>
      </c>
      <c r="M123" s="53" t="s">
        <v>1140</v>
      </c>
      <c r="N123" s="53"/>
    </row>
    <row r="124" spans="1:14" ht="15">
      <c r="A124" s="53"/>
      <c r="B124" s="53">
        <v>12</v>
      </c>
      <c r="C124" s="53">
        <v>20</v>
      </c>
      <c r="D124" s="53">
        <v>1.2</v>
      </c>
      <c r="E124" s="53" t="s">
        <v>1094</v>
      </c>
      <c r="F124" s="53" t="s">
        <v>678</v>
      </c>
      <c r="G124" s="53">
        <v>695</v>
      </c>
      <c r="H124" s="53" t="s">
        <v>1314</v>
      </c>
      <c r="I124" s="53" t="s">
        <v>228</v>
      </c>
      <c r="J124" s="53" t="s">
        <v>680</v>
      </c>
      <c r="K124" s="53">
        <v>9.8</v>
      </c>
      <c r="L124" s="53">
        <v>0.8</v>
      </c>
      <c r="M124" s="53" t="s">
        <v>525</v>
      </c>
      <c r="N124" s="53" t="s">
        <v>684</v>
      </c>
    </row>
    <row r="125" spans="1:14" ht="15">
      <c r="A125" s="53"/>
      <c r="B125" s="53">
        <v>12</v>
      </c>
      <c r="C125" s="53">
        <v>10.7</v>
      </c>
      <c r="D125" s="53">
        <v>1.2</v>
      </c>
      <c r="E125" s="53" t="s">
        <v>1094</v>
      </c>
      <c r="F125" s="53" t="s">
        <v>678</v>
      </c>
      <c r="G125" s="53">
        <v>690</v>
      </c>
      <c r="H125" s="53" t="s">
        <v>1314</v>
      </c>
      <c r="I125" s="53" t="s">
        <v>584</v>
      </c>
      <c r="J125" s="53" t="s">
        <v>680</v>
      </c>
      <c r="K125" s="53">
        <v>9</v>
      </c>
      <c r="L125" s="53">
        <v>0.8</v>
      </c>
      <c r="M125" s="53" t="s">
        <v>525</v>
      </c>
      <c r="N125" s="53" t="s">
        <v>684</v>
      </c>
    </row>
    <row r="126" spans="1:14" ht="15">
      <c r="A126" s="53"/>
      <c r="B126" s="53">
        <v>15</v>
      </c>
      <c r="C126" s="53">
        <v>3.11</v>
      </c>
      <c r="D126" s="53">
        <v>0.4</v>
      </c>
      <c r="E126" s="53" t="s">
        <v>1094</v>
      </c>
      <c r="F126" s="53" t="s">
        <v>678</v>
      </c>
      <c r="G126" s="53">
        <v>670</v>
      </c>
      <c r="H126" s="53" t="s">
        <v>1314</v>
      </c>
      <c r="I126" s="53" t="s">
        <v>1384</v>
      </c>
      <c r="J126" s="53" t="s">
        <v>680</v>
      </c>
      <c r="K126" s="53">
        <v>9.5</v>
      </c>
      <c r="L126" s="53">
        <v>0.8</v>
      </c>
      <c r="M126" s="53" t="s">
        <v>1140</v>
      </c>
      <c r="N126" s="53"/>
    </row>
    <row r="127" spans="1:14" ht="15">
      <c r="A127" s="53"/>
      <c r="B127" s="53">
        <v>19</v>
      </c>
      <c r="C127" s="53">
        <v>28</v>
      </c>
      <c r="D127" s="53">
        <v>1.5</v>
      </c>
      <c r="E127" s="53" t="s">
        <v>1094</v>
      </c>
      <c r="F127" s="53" t="s">
        <v>678</v>
      </c>
      <c r="G127" s="53">
        <v>650</v>
      </c>
      <c r="H127" s="53" t="s">
        <v>1314</v>
      </c>
      <c r="I127" s="53" t="s">
        <v>689</v>
      </c>
      <c r="J127" s="53" t="s">
        <v>680</v>
      </c>
      <c r="K127" s="53">
        <v>9.2</v>
      </c>
      <c r="L127" s="53">
        <v>0.4</v>
      </c>
      <c r="M127" s="53" t="s">
        <v>1140</v>
      </c>
      <c r="N127" s="53"/>
    </row>
    <row r="128" spans="1:14" ht="15">
      <c r="A128" s="53"/>
      <c r="B128" s="53">
        <v>23</v>
      </c>
      <c r="C128" s="53">
        <v>20.2</v>
      </c>
      <c r="D128" s="53">
        <v>1.4</v>
      </c>
      <c r="E128" s="53" t="s">
        <v>1094</v>
      </c>
      <c r="F128" s="53" t="s">
        <v>678</v>
      </c>
      <c r="G128" s="53">
        <v>680</v>
      </c>
      <c r="H128" s="53" t="s">
        <v>1314</v>
      </c>
      <c r="I128" s="53" t="s">
        <v>689</v>
      </c>
      <c r="J128" s="53" t="s">
        <v>680</v>
      </c>
      <c r="K128" s="53">
        <v>9</v>
      </c>
      <c r="L128" s="53">
        <v>0.8</v>
      </c>
      <c r="M128" s="53" t="s">
        <v>525</v>
      </c>
      <c r="N128" s="53" t="s">
        <v>684</v>
      </c>
    </row>
    <row r="129" spans="1:14" ht="15">
      <c r="A129" s="53"/>
      <c r="B129" s="53">
        <v>25</v>
      </c>
      <c r="C129" s="53">
        <v>9.1</v>
      </c>
      <c r="D129" s="53">
        <v>0.5</v>
      </c>
      <c r="E129" s="53" t="s">
        <v>1094</v>
      </c>
      <c r="F129" s="53" t="s">
        <v>678</v>
      </c>
      <c r="G129" s="53">
        <v>710</v>
      </c>
      <c r="H129" s="53" t="s">
        <v>1314</v>
      </c>
      <c r="I129" s="53" t="s">
        <v>687</v>
      </c>
      <c r="J129" s="53" t="s">
        <v>680</v>
      </c>
      <c r="K129" s="53">
        <v>9.6</v>
      </c>
      <c r="L129" s="53">
        <v>0.4</v>
      </c>
      <c r="M129" s="53" t="s">
        <v>1140</v>
      </c>
      <c r="N129" s="53"/>
    </row>
    <row r="130" spans="1:14" ht="15">
      <c r="A130" s="53"/>
      <c r="B130" s="53">
        <v>27</v>
      </c>
      <c r="C130" s="53">
        <v>29.2</v>
      </c>
      <c r="D130" s="53">
        <v>0.8</v>
      </c>
      <c r="E130" s="53" t="s">
        <v>1094</v>
      </c>
      <c r="F130" s="53" t="s">
        <v>678</v>
      </c>
      <c r="G130" s="53">
        <v>750</v>
      </c>
      <c r="H130" s="53" t="s">
        <v>1314</v>
      </c>
      <c r="I130" s="53" t="s">
        <v>584</v>
      </c>
      <c r="J130" s="53" t="s">
        <v>680</v>
      </c>
      <c r="K130" s="53">
        <v>8.9</v>
      </c>
      <c r="L130" s="53">
        <v>0.4</v>
      </c>
      <c r="M130" s="53" t="s">
        <v>1140</v>
      </c>
      <c r="N130" s="53"/>
    </row>
    <row r="131" spans="1:14" ht="15">
      <c r="A131" s="53"/>
      <c r="B131" s="53">
        <v>27</v>
      </c>
      <c r="C131" s="53">
        <v>31.1</v>
      </c>
      <c r="D131" s="53">
        <v>0.5</v>
      </c>
      <c r="E131" s="53" t="s">
        <v>1094</v>
      </c>
      <c r="F131" s="53" t="s">
        <v>678</v>
      </c>
      <c r="G131" s="53">
        <v>750</v>
      </c>
      <c r="H131" s="53" t="s">
        <v>1314</v>
      </c>
      <c r="I131" s="53" t="s">
        <v>687</v>
      </c>
      <c r="J131" s="53" t="s">
        <v>680</v>
      </c>
      <c r="K131" s="53">
        <v>9.5</v>
      </c>
      <c r="L131" s="53">
        <v>0.8</v>
      </c>
      <c r="M131" s="53" t="s">
        <v>1140</v>
      </c>
      <c r="N131" s="53"/>
    </row>
    <row r="132" spans="1:14" ht="15">
      <c r="A132" s="53"/>
      <c r="B132" s="53">
        <v>30</v>
      </c>
      <c r="C132" s="53">
        <v>6.2</v>
      </c>
      <c r="D132" s="53">
        <v>0.7</v>
      </c>
      <c r="E132" s="53" t="s">
        <v>661</v>
      </c>
      <c r="F132" s="53" t="s">
        <v>678</v>
      </c>
      <c r="G132" s="53">
        <v>780</v>
      </c>
      <c r="H132" s="53" t="s">
        <v>1314</v>
      </c>
      <c r="I132" s="53" t="s">
        <v>687</v>
      </c>
      <c r="J132" s="53" t="s">
        <v>680</v>
      </c>
      <c r="K132" s="53">
        <v>9.1</v>
      </c>
      <c r="L132" s="53">
        <v>0.8</v>
      </c>
      <c r="M132" s="53" t="s">
        <v>1140</v>
      </c>
      <c r="N132" s="53"/>
    </row>
    <row r="133" spans="1:14" ht="15">
      <c r="A133" s="53"/>
      <c r="B133" s="53">
        <v>31</v>
      </c>
      <c r="C133" s="53">
        <v>3.4</v>
      </c>
      <c r="D133" s="53">
        <v>1</v>
      </c>
      <c r="E133" s="53" t="s">
        <v>1094</v>
      </c>
      <c r="F133" s="53" t="s">
        <v>678</v>
      </c>
      <c r="G133" s="53">
        <v>745</v>
      </c>
      <c r="H133" s="53" t="s">
        <v>1314</v>
      </c>
      <c r="I133" s="53" t="s">
        <v>688</v>
      </c>
      <c r="J133" s="53" t="s">
        <v>680</v>
      </c>
      <c r="K133" s="53">
        <v>9.2</v>
      </c>
      <c r="L133" s="53">
        <v>0.8</v>
      </c>
      <c r="M133" s="53" t="s">
        <v>1140</v>
      </c>
      <c r="N133" s="53"/>
    </row>
    <row r="134" spans="1:14" ht="15">
      <c r="A134" s="53"/>
      <c r="B134" s="53">
        <v>31</v>
      </c>
      <c r="C134" s="53">
        <v>6</v>
      </c>
      <c r="D134" s="53">
        <v>0.4</v>
      </c>
      <c r="E134" s="53" t="s">
        <v>661</v>
      </c>
      <c r="F134" s="53" t="s">
        <v>678</v>
      </c>
      <c r="G134" s="53">
        <v>750</v>
      </c>
      <c r="H134" s="53" t="s">
        <v>1314</v>
      </c>
      <c r="I134" s="53" t="s">
        <v>584</v>
      </c>
      <c r="J134" s="53" t="s">
        <v>680</v>
      </c>
      <c r="K134" s="53">
        <v>9.5</v>
      </c>
      <c r="L134" s="53">
        <v>0.3</v>
      </c>
      <c r="M134" s="53" t="s">
        <v>1140</v>
      </c>
      <c r="N134" s="53"/>
    </row>
    <row r="135" spans="1:14" ht="15">
      <c r="A135" s="53"/>
      <c r="B135" s="53">
        <v>37</v>
      </c>
      <c r="C135" s="53">
        <v>10.2</v>
      </c>
      <c r="D135" s="53">
        <v>0.6</v>
      </c>
      <c r="E135" s="53" t="s">
        <v>1094</v>
      </c>
      <c r="F135" s="53" t="s">
        <v>678</v>
      </c>
      <c r="G135" s="53">
        <v>805</v>
      </c>
      <c r="H135" s="53" t="s">
        <v>1314</v>
      </c>
      <c r="I135" s="53" t="s">
        <v>584</v>
      </c>
      <c r="J135" s="53" t="s">
        <v>680</v>
      </c>
      <c r="K135" s="53">
        <v>9.6</v>
      </c>
      <c r="L135" s="53">
        <v>0.8</v>
      </c>
      <c r="M135" s="53" t="s">
        <v>1140</v>
      </c>
      <c r="N135" s="53"/>
    </row>
    <row r="136" spans="1:14" ht="15">
      <c r="A136" s="53"/>
      <c r="B136" s="53">
        <v>44</v>
      </c>
      <c r="C136" s="53">
        <v>1.4</v>
      </c>
      <c r="D136" s="53">
        <v>1.2</v>
      </c>
      <c r="E136" s="53" t="s">
        <v>1094</v>
      </c>
      <c r="F136" s="53" t="s">
        <v>678</v>
      </c>
      <c r="G136" s="53">
        <v>810</v>
      </c>
      <c r="H136" s="53" t="s">
        <v>1314</v>
      </c>
      <c r="I136" s="53" t="s">
        <v>688</v>
      </c>
      <c r="J136" s="53" t="s">
        <v>680</v>
      </c>
      <c r="K136" s="53">
        <v>10</v>
      </c>
      <c r="L136" s="53">
        <v>0.8</v>
      </c>
      <c r="M136" s="53" t="s">
        <v>1140</v>
      </c>
      <c r="N136" s="53"/>
    </row>
    <row r="137" spans="1:14" ht="15">
      <c r="A137" s="53"/>
      <c r="B137" s="53">
        <v>44</v>
      </c>
      <c r="C137" s="53">
        <v>2.2</v>
      </c>
      <c r="D137" s="53">
        <v>0.4</v>
      </c>
      <c r="E137" s="53" t="s">
        <v>661</v>
      </c>
      <c r="F137" s="53" t="s">
        <v>678</v>
      </c>
      <c r="G137" s="53">
        <v>810</v>
      </c>
      <c r="H137" s="53" t="s">
        <v>1314</v>
      </c>
      <c r="I137" s="53" t="s">
        <v>687</v>
      </c>
      <c r="J137" s="53" t="s">
        <v>680</v>
      </c>
      <c r="K137" s="53">
        <v>8.7</v>
      </c>
      <c r="L137" s="53">
        <v>0.2</v>
      </c>
      <c r="M137" s="53" t="s">
        <v>1140</v>
      </c>
      <c r="N137" s="53"/>
    </row>
    <row r="138" spans="1:14" ht="15">
      <c r="A138" s="53"/>
      <c r="B138" s="53">
        <v>44</v>
      </c>
      <c r="C138" s="53">
        <v>8.3</v>
      </c>
      <c r="D138" s="53">
        <v>1</v>
      </c>
      <c r="E138" s="53" t="s">
        <v>1094</v>
      </c>
      <c r="F138" s="53" t="s">
        <v>678</v>
      </c>
      <c r="G138" s="53">
        <v>815</v>
      </c>
      <c r="H138" s="53" t="s">
        <v>1314</v>
      </c>
      <c r="I138" s="53" t="s">
        <v>228</v>
      </c>
      <c r="J138" s="53" t="s">
        <v>680</v>
      </c>
      <c r="K138" s="53">
        <v>10.2</v>
      </c>
      <c r="L138" s="53">
        <v>0.8</v>
      </c>
      <c r="M138" s="53" t="s">
        <v>1140</v>
      </c>
      <c r="N138" s="53"/>
    </row>
    <row r="139" spans="1:14" ht="15">
      <c r="A139" s="789" t="s">
        <v>1143</v>
      </c>
      <c r="B139" s="789"/>
      <c r="C139" s="789"/>
      <c r="D139" s="787">
        <v>14.1</v>
      </c>
      <c r="E139" s="53"/>
      <c r="F139" s="53"/>
      <c r="G139" s="53"/>
      <c r="H139" s="53"/>
      <c r="I139" s="53"/>
      <c r="J139" s="53"/>
      <c r="K139" s="53"/>
      <c r="L139" s="53"/>
      <c r="M139" s="53"/>
      <c r="N139" s="53"/>
    </row>
    <row r="140" spans="1:14" ht="15">
      <c r="A140" s="787" t="s">
        <v>670</v>
      </c>
      <c r="B140" s="53">
        <v>5</v>
      </c>
      <c r="C140" s="53">
        <v>16.1</v>
      </c>
      <c r="D140" s="53">
        <v>3.6</v>
      </c>
      <c r="E140" s="53" t="s">
        <v>1094</v>
      </c>
      <c r="F140" s="53" t="s">
        <v>678</v>
      </c>
      <c r="G140" s="53">
        <v>850</v>
      </c>
      <c r="H140" s="53" t="s">
        <v>1314</v>
      </c>
      <c r="I140" s="53" t="s">
        <v>1385</v>
      </c>
      <c r="J140" s="53" t="s">
        <v>680</v>
      </c>
      <c r="K140" s="53">
        <v>9.6</v>
      </c>
      <c r="L140" s="53">
        <v>1.2</v>
      </c>
      <c r="M140" s="53" t="s">
        <v>525</v>
      </c>
      <c r="N140" s="53" t="s">
        <v>684</v>
      </c>
    </row>
    <row r="141" spans="1:14" ht="15">
      <c r="A141" s="53"/>
      <c r="B141" s="53">
        <v>5</v>
      </c>
      <c r="C141" s="53">
        <v>19.1</v>
      </c>
      <c r="D141" s="53">
        <v>1</v>
      </c>
      <c r="E141" s="53" t="s">
        <v>1094</v>
      </c>
      <c r="F141" s="53" t="s">
        <v>678</v>
      </c>
      <c r="G141" s="53">
        <v>895</v>
      </c>
      <c r="H141" s="53" t="s">
        <v>1314</v>
      </c>
      <c r="I141" s="53" t="s">
        <v>1386</v>
      </c>
      <c r="J141" s="53" t="s">
        <v>680</v>
      </c>
      <c r="K141" s="53">
        <v>9</v>
      </c>
      <c r="L141" s="53">
        <v>1.2</v>
      </c>
      <c r="M141" s="53" t="s">
        <v>525</v>
      </c>
      <c r="N141" s="53" t="s">
        <v>684</v>
      </c>
    </row>
    <row r="142" spans="1:14" ht="15">
      <c r="A142" s="53"/>
      <c r="B142" s="53">
        <v>5</v>
      </c>
      <c r="C142" s="53">
        <v>22.1</v>
      </c>
      <c r="D142" s="53">
        <v>1.5</v>
      </c>
      <c r="E142" s="53" t="s">
        <v>1094</v>
      </c>
      <c r="F142" s="53" t="s">
        <v>678</v>
      </c>
      <c r="G142" s="53">
        <v>950</v>
      </c>
      <c r="H142" s="53" t="s">
        <v>1314</v>
      </c>
      <c r="I142" s="53" t="s">
        <v>1387</v>
      </c>
      <c r="J142" s="53" t="s">
        <v>680</v>
      </c>
      <c r="K142" s="53">
        <v>7.967</v>
      </c>
      <c r="L142" s="53">
        <v>1.2</v>
      </c>
      <c r="M142" s="53" t="s">
        <v>525</v>
      </c>
      <c r="N142" s="53" t="s">
        <v>684</v>
      </c>
    </row>
    <row r="143" spans="1:14" ht="15">
      <c r="A143" s="53"/>
      <c r="B143" s="53">
        <v>8</v>
      </c>
      <c r="C143" s="53">
        <v>25.7</v>
      </c>
      <c r="D143" s="53">
        <v>0.5</v>
      </c>
      <c r="E143" s="53" t="s">
        <v>1094</v>
      </c>
      <c r="F143" s="53" t="s">
        <v>678</v>
      </c>
      <c r="G143" s="53">
        <v>760</v>
      </c>
      <c r="H143" s="53" t="s">
        <v>1314</v>
      </c>
      <c r="I143" s="53" t="s">
        <v>1388</v>
      </c>
      <c r="J143" s="53" t="s">
        <v>680</v>
      </c>
      <c r="K143" s="53">
        <v>11.4</v>
      </c>
      <c r="L143" s="53">
        <v>1.2</v>
      </c>
      <c r="M143" s="53" t="s">
        <v>525</v>
      </c>
      <c r="N143" s="53" t="s">
        <v>684</v>
      </c>
    </row>
    <row r="144" spans="1:14" ht="15">
      <c r="A144" s="53"/>
      <c r="B144" s="53">
        <v>9</v>
      </c>
      <c r="C144" s="53">
        <v>11.1</v>
      </c>
      <c r="D144" s="53">
        <v>0.8</v>
      </c>
      <c r="E144" s="53" t="s">
        <v>1094</v>
      </c>
      <c r="F144" s="53" t="s">
        <v>678</v>
      </c>
      <c r="G144" s="53">
        <v>756</v>
      </c>
      <c r="H144" s="53" t="s">
        <v>1314</v>
      </c>
      <c r="I144" s="53" t="s">
        <v>1388</v>
      </c>
      <c r="J144" s="53" t="s">
        <v>680</v>
      </c>
      <c r="K144" s="53">
        <v>11.1</v>
      </c>
      <c r="L144" s="53">
        <v>1.2</v>
      </c>
      <c r="M144" s="53" t="s">
        <v>525</v>
      </c>
      <c r="N144" s="53" t="s">
        <v>684</v>
      </c>
    </row>
    <row r="145" spans="1:14" ht="15">
      <c r="A145" s="53"/>
      <c r="B145" s="53">
        <v>12</v>
      </c>
      <c r="C145" s="53">
        <v>23.6</v>
      </c>
      <c r="D145" s="53">
        <v>1.4</v>
      </c>
      <c r="E145" s="53" t="s">
        <v>661</v>
      </c>
      <c r="F145" s="53" t="s">
        <v>678</v>
      </c>
      <c r="G145" s="53">
        <v>835</v>
      </c>
      <c r="H145" s="53" t="s">
        <v>1314</v>
      </c>
      <c r="I145" s="53" t="s">
        <v>1389</v>
      </c>
      <c r="J145" s="53" t="s">
        <v>680</v>
      </c>
      <c r="K145" s="53">
        <v>8</v>
      </c>
      <c r="L145" s="53">
        <v>1.2</v>
      </c>
      <c r="M145" s="53" t="s">
        <v>525</v>
      </c>
      <c r="N145" s="53" t="s">
        <v>684</v>
      </c>
    </row>
    <row r="146" spans="1:14" ht="15">
      <c r="A146" s="53"/>
      <c r="B146" s="53">
        <v>12</v>
      </c>
      <c r="C146" s="53">
        <v>23.7</v>
      </c>
      <c r="D146" s="53">
        <v>0.9</v>
      </c>
      <c r="E146" s="53" t="s">
        <v>661</v>
      </c>
      <c r="F146" s="53" t="s">
        <v>678</v>
      </c>
      <c r="G146" s="53">
        <v>835</v>
      </c>
      <c r="H146" s="53" t="s">
        <v>1314</v>
      </c>
      <c r="I146" s="53" t="s">
        <v>1390</v>
      </c>
      <c r="J146" s="53" t="s">
        <v>680</v>
      </c>
      <c r="K146" s="53">
        <v>12.2</v>
      </c>
      <c r="L146" s="53">
        <v>1.2</v>
      </c>
      <c r="M146" s="53" t="s">
        <v>525</v>
      </c>
      <c r="N146" s="53" t="s">
        <v>684</v>
      </c>
    </row>
    <row r="147" spans="1:14" ht="15">
      <c r="A147" s="53"/>
      <c r="B147" s="53">
        <v>12</v>
      </c>
      <c r="C147" s="53">
        <v>23.8</v>
      </c>
      <c r="D147" s="53">
        <v>1</v>
      </c>
      <c r="E147" s="53" t="s">
        <v>661</v>
      </c>
      <c r="F147" s="53" t="s">
        <v>678</v>
      </c>
      <c r="G147" s="53">
        <v>835</v>
      </c>
      <c r="H147" s="53" t="s">
        <v>1314</v>
      </c>
      <c r="I147" s="53" t="s">
        <v>1391</v>
      </c>
      <c r="J147" s="53" t="s">
        <v>680</v>
      </c>
      <c r="K147" s="53">
        <v>12.3</v>
      </c>
      <c r="L147" s="53">
        <v>1.1</v>
      </c>
      <c r="M147" s="53" t="s">
        <v>525</v>
      </c>
      <c r="N147" s="53" t="s">
        <v>684</v>
      </c>
    </row>
    <row r="148" spans="1:14" ht="15">
      <c r="A148" s="53"/>
      <c r="B148" s="53">
        <v>12</v>
      </c>
      <c r="C148" s="53">
        <v>30.1</v>
      </c>
      <c r="D148" s="53">
        <v>0.2</v>
      </c>
      <c r="E148" s="53" t="s">
        <v>661</v>
      </c>
      <c r="F148" s="53" t="s">
        <v>678</v>
      </c>
      <c r="G148" s="53">
        <v>800</v>
      </c>
      <c r="H148" s="53" t="s">
        <v>1314</v>
      </c>
      <c r="I148" s="53" t="s">
        <v>691</v>
      </c>
      <c r="J148" s="53" t="s">
        <v>680</v>
      </c>
      <c r="K148" s="53">
        <v>8.4</v>
      </c>
      <c r="L148" s="53">
        <v>1.2</v>
      </c>
      <c r="M148" s="53" t="s">
        <v>525</v>
      </c>
      <c r="N148" s="53" t="s">
        <v>684</v>
      </c>
    </row>
    <row r="149" spans="1:14" ht="15">
      <c r="A149" s="53"/>
      <c r="B149" s="53">
        <v>13</v>
      </c>
      <c r="C149" s="53">
        <v>7</v>
      </c>
      <c r="D149" s="53">
        <v>1.8</v>
      </c>
      <c r="E149" s="53" t="s">
        <v>661</v>
      </c>
      <c r="F149" s="53" t="s">
        <v>678</v>
      </c>
      <c r="G149" s="53">
        <v>740</v>
      </c>
      <c r="H149" s="53" t="s">
        <v>1314</v>
      </c>
      <c r="I149" s="53" t="s">
        <v>1392</v>
      </c>
      <c r="J149" s="53" t="s">
        <v>680</v>
      </c>
      <c r="K149" s="53">
        <v>9</v>
      </c>
      <c r="L149" s="53">
        <v>1.2</v>
      </c>
      <c r="M149" s="53" t="s">
        <v>525</v>
      </c>
      <c r="N149" s="53" t="s">
        <v>684</v>
      </c>
    </row>
    <row r="150" spans="1:14" ht="15">
      <c r="A150" s="53"/>
      <c r="B150" s="53">
        <v>13</v>
      </c>
      <c r="C150" s="53">
        <v>11.1</v>
      </c>
      <c r="D150" s="53">
        <v>0.4</v>
      </c>
      <c r="E150" s="53" t="s">
        <v>661</v>
      </c>
      <c r="F150" s="53" t="s">
        <v>678</v>
      </c>
      <c r="G150" s="53">
        <v>730</v>
      </c>
      <c r="H150" s="53" t="s">
        <v>1314</v>
      </c>
      <c r="I150" s="53" t="s">
        <v>690</v>
      </c>
      <c r="J150" s="53" t="s">
        <v>680</v>
      </c>
      <c r="K150" s="53">
        <v>7</v>
      </c>
      <c r="L150" s="53">
        <v>1.2</v>
      </c>
      <c r="M150" s="53" t="s">
        <v>525</v>
      </c>
      <c r="N150" s="53" t="s">
        <v>684</v>
      </c>
    </row>
    <row r="151" spans="1:14" ht="15">
      <c r="A151" s="53"/>
      <c r="B151" s="53">
        <v>13</v>
      </c>
      <c r="C151" s="53">
        <v>12.1</v>
      </c>
      <c r="D151" s="53">
        <v>0.4</v>
      </c>
      <c r="E151" s="53" t="s">
        <v>661</v>
      </c>
      <c r="F151" s="53" t="s">
        <v>678</v>
      </c>
      <c r="G151" s="53">
        <v>750</v>
      </c>
      <c r="H151" s="53" t="s">
        <v>1314</v>
      </c>
      <c r="I151" s="53" t="s">
        <v>1392</v>
      </c>
      <c r="J151" s="53" t="s">
        <v>680</v>
      </c>
      <c r="K151" s="53">
        <v>7.2</v>
      </c>
      <c r="L151" s="53">
        <v>1.2</v>
      </c>
      <c r="M151" s="53" t="s">
        <v>525</v>
      </c>
      <c r="N151" s="53" t="s">
        <v>684</v>
      </c>
    </row>
    <row r="152" spans="1:14" ht="15">
      <c r="A152" s="53"/>
      <c r="B152" s="53">
        <v>17</v>
      </c>
      <c r="C152" s="53">
        <v>19</v>
      </c>
      <c r="D152" s="53">
        <v>1.4</v>
      </c>
      <c r="E152" s="53" t="s">
        <v>1094</v>
      </c>
      <c r="F152" s="53" t="s">
        <v>678</v>
      </c>
      <c r="G152" s="53">
        <v>850</v>
      </c>
      <c r="H152" s="53" t="s">
        <v>1314</v>
      </c>
      <c r="I152" s="53" t="s">
        <v>693</v>
      </c>
      <c r="J152" s="53" t="s">
        <v>680</v>
      </c>
      <c r="K152" s="53">
        <v>7.066</v>
      </c>
      <c r="L152" s="53">
        <v>1.2</v>
      </c>
      <c r="M152" s="53" t="s">
        <v>525</v>
      </c>
      <c r="N152" s="53" t="s">
        <v>684</v>
      </c>
    </row>
    <row r="153" spans="1:14" ht="15">
      <c r="A153" s="53"/>
      <c r="B153" s="53">
        <v>18</v>
      </c>
      <c r="C153" s="53">
        <v>1.1</v>
      </c>
      <c r="D153" s="53">
        <v>0.7</v>
      </c>
      <c r="E153" s="53" t="s">
        <v>661</v>
      </c>
      <c r="F153" s="53" t="s">
        <v>678</v>
      </c>
      <c r="G153" s="53">
        <v>780</v>
      </c>
      <c r="H153" s="53" t="s">
        <v>1314</v>
      </c>
      <c r="I153" s="53" t="s">
        <v>1393</v>
      </c>
      <c r="J153" s="53" t="s">
        <v>680</v>
      </c>
      <c r="K153" s="53">
        <v>7.199</v>
      </c>
      <c r="L153" s="53">
        <v>1.2</v>
      </c>
      <c r="M153" s="53" t="s">
        <v>525</v>
      </c>
      <c r="N153" s="53" t="s">
        <v>684</v>
      </c>
    </row>
    <row r="154" spans="1:14" ht="15">
      <c r="A154" s="53"/>
      <c r="B154" s="53">
        <v>11</v>
      </c>
      <c r="C154" s="53">
        <v>8</v>
      </c>
      <c r="D154" s="53">
        <v>1.1</v>
      </c>
      <c r="E154" s="53" t="s">
        <v>1094</v>
      </c>
      <c r="F154" s="53" t="s">
        <v>678</v>
      </c>
      <c r="G154" s="53">
        <v>830</v>
      </c>
      <c r="H154" s="53" t="s">
        <v>1314</v>
      </c>
      <c r="I154" s="53" t="s">
        <v>1394</v>
      </c>
      <c r="J154" s="53" t="s">
        <v>680</v>
      </c>
      <c r="K154" s="53">
        <v>8.2</v>
      </c>
      <c r="L154" s="53">
        <v>1.2</v>
      </c>
      <c r="M154" s="53" t="s">
        <v>525</v>
      </c>
      <c r="N154" s="53" t="s">
        <v>684</v>
      </c>
    </row>
    <row r="155" spans="1:14" ht="15">
      <c r="A155" s="53"/>
      <c r="B155" s="53">
        <v>16</v>
      </c>
      <c r="C155" s="53">
        <v>21</v>
      </c>
      <c r="D155" s="53">
        <v>1.9</v>
      </c>
      <c r="E155" s="53" t="s">
        <v>1094</v>
      </c>
      <c r="F155" s="53" t="s">
        <v>678</v>
      </c>
      <c r="G155" s="53">
        <v>721</v>
      </c>
      <c r="H155" s="53" t="s">
        <v>1314</v>
      </c>
      <c r="I155" s="53" t="s">
        <v>1395</v>
      </c>
      <c r="J155" s="53" t="s">
        <v>680</v>
      </c>
      <c r="K155" s="53">
        <v>8.5</v>
      </c>
      <c r="L155" s="53">
        <v>1.2</v>
      </c>
      <c r="M155" s="53" t="s">
        <v>525</v>
      </c>
      <c r="N155" s="53" t="s">
        <v>684</v>
      </c>
    </row>
    <row r="156" spans="1:14" ht="15">
      <c r="A156" s="789" t="s">
        <v>1143</v>
      </c>
      <c r="B156" s="789"/>
      <c r="C156" s="789"/>
      <c r="D156" s="787">
        <v>18.6</v>
      </c>
      <c r="E156" s="53"/>
      <c r="F156" s="53"/>
      <c r="G156" s="53"/>
      <c r="H156" s="53"/>
      <c r="I156" s="53"/>
      <c r="J156" s="53"/>
      <c r="K156" s="53"/>
      <c r="L156" s="53"/>
      <c r="M156" s="53"/>
      <c r="N156" s="53"/>
    </row>
    <row r="157" spans="1:14" ht="15">
      <c r="A157" s="787" t="s">
        <v>671</v>
      </c>
      <c r="B157" s="53">
        <v>7</v>
      </c>
      <c r="C157" s="53">
        <v>50.2</v>
      </c>
      <c r="D157" s="53">
        <v>0.9</v>
      </c>
      <c r="E157" s="53" t="s">
        <v>1094</v>
      </c>
      <c r="F157" s="53" t="s">
        <v>1396</v>
      </c>
      <c r="G157" s="53">
        <v>850</v>
      </c>
      <c r="H157" s="53" t="s">
        <v>1314</v>
      </c>
      <c r="I157" s="53" t="s">
        <v>1397</v>
      </c>
      <c r="J157" s="53" t="s">
        <v>680</v>
      </c>
      <c r="K157" s="53">
        <v>7.7</v>
      </c>
      <c r="L157" s="53">
        <v>0.5</v>
      </c>
      <c r="M157" s="53" t="s">
        <v>525</v>
      </c>
      <c r="N157" s="53"/>
    </row>
    <row r="158" spans="1:14" ht="15">
      <c r="A158" s="842"/>
      <c r="B158" s="53">
        <v>7</v>
      </c>
      <c r="C158" s="53">
        <v>50.3</v>
      </c>
      <c r="D158" s="53">
        <v>0.7</v>
      </c>
      <c r="E158" s="53" t="s">
        <v>1094</v>
      </c>
      <c r="F158" s="53" t="s">
        <v>1396</v>
      </c>
      <c r="G158" s="53">
        <v>850</v>
      </c>
      <c r="H158" s="53" t="s">
        <v>1314</v>
      </c>
      <c r="I158" s="53" t="s">
        <v>1507</v>
      </c>
      <c r="J158" s="53" t="s">
        <v>680</v>
      </c>
      <c r="K158" s="53">
        <v>10.1</v>
      </c>
      <c r="L158" s="53">
        <v>0.6</v>
      </c>
      <c r="M158" s="53" t="s">
        <v>1140</v>
      </c>
      <c r="N158" s="53"/>
    </row>
    <row r="159" spans="1:14" ht="15">
      <c r="A159" s="842"/>
      <c r="B159" s="53">
        <v>7</v>
      </c>
      <c r="C159" s="53">
        <v>50.4</v>
      </c>
      <c r="D159" s="53">
        <v>0.7</v>
      </c>
      <c r="E159" s="53" t="s">
        <v>1094</v>
      </c>
      <c r="F159" s="53" t="s">
        <v>1396</v>
      </c>
      <c r="G159" s="53">
        <v>850</v>
      </c>
      <c r="H159" s="53" t="s">
        <v>1314</v>
      </c>
      <c r="I159" s="53" t="s">
        <v>1398</v>
      </c>
      <c r="J159" s="53" t="s">
        <v>680</v>
      </c>
      <c r="K159" s="53">
        <v>9.3</v>
      </c>
      <c r="L159" s="53">
        <v>0.5</v>
      </c>
      <c r="M159" s="53" t="s">
        <v>525</v>
      </c>
      <c r="N159" s="53"/>
    </row>
    <row r="160" spans="1:14" ht="15">
      <c r="A160" s="842"/>
      <c r="B160" s="53">
        <v>32</v>
      </c>
      <c r="C160" s="53">
        <v>7.1</v>
      </c>
      <c r="D160" s="53">
        <v>2</v>
      </c>
      <c r="E160" s="53" t="s">
        <v>1094</v>
      </c>
      <c r="F160" s="53" t="s">
        <v>1396</v>
      </c>
      <c r="G160" s="53">
        <v>600</v>
      </c>
      <c r="H160" s="53" t="s">
        <v>1314</v>
      </c>
      <c r="I160" s="53" t="s">
        <v>1399</v>
      </c>
      <c r="J160" s="53" t="s">
        <v>680</v>
      </c>
      <c r="K160" s="53">
        <v>7.5</v>
      </c>
      <c r="L160" s="53">
        <v>0.4</v>
      </c>
      <c r="M160" s="53" t="s">
        <v>525</v>
      </c>
      <c r="N160" s="53" t="s">
        <v>684</v>
      </c>
    </row>
    <row r="161" spans="1:14" ht="15">
      <c r="A161" s="842"/>
      <c r="B161" s="53">
        <v>32</v>
      </c>
      <c r="C161" s="53">
        <v>14</v>
      </c>
      <c r="D161" s="53">
        <v>1</v>
      </c>
      <c r="E161" s="53" t="s">
        <v>1094</v>
      </c>
      <c r="F161" s="53" t="s">
        <v>1396</v>
      </c>
      <c r="G161" s="53">
        <v>675</v>
      </c>
      <c r="H161" s="53" t="s">
        <v>1314</v>
      </c>
      <c r="I161" s="53" t="s">
        <v>308</v>
      </c>
      <c r="J161" s="53" t="s">
        <v>680</v>
      </c>
      <c r="K161" s="53">
        <v>7.4</v>
      </c>
      <c r="L161" s="53">
        <v>0.6</v>
      </c>
      <c r="M161" s="53" t="s">
        <v>525</v>
      </c>
      <c r="N161" s="53" t="s">
        <v>684</v>
      </c>
    </row>
    <row r="162" spans="1:14" ht="15">
      <c r="A162" s="842"/>
      <c r="B162" s="53">
        <v>32</v>
      </c>
      <c r="C162" s="53">
        <v>7.2</v>
      </c>
      <c r="D162" s="53">
        <v>1</v>
      </c>
      <c r="E162" s="53" t="s">
        <v>1094</v>
      </c>
      <c r="F162" s="53" t="s">
        <v>1396</v>
      </c>
      <c r="G162" s="53">
        <v>600</v>
      </c>
      <c r="H162" s="53" t="s">
        <v>1314</v>
      </c>
      <c r="I162" s="53" t="s">
        <v>1400</v>
      </c>
      <c r="J162" s="53" t="s">
        <v>680</v>
      </c>
      <c r="K162" s="53">
        <v>7.9</v>
      </c>
      <c r="L162" s="53">
        <v>0.4</v>
      </c>
      <c r="M162" s="53" t="s">
        <v>525</v>
      </c>
      <c r="N162" s="53" t="s">
        <v>684</v>
      </c>
    </row>
    <row r="163" spans="1:14" ht="15">
      <c r="A163" s="842"/>
      <c r="B163" s="53">
        <v>19</v>
      </c>
      <c r="C163" s="53">
        <v>33.1</v>
      </c>
      <c r="D163" s="53">
        <v>1.8</v>
      </c>
      <c r="E163" s="53" t="s">
        <v>661</v>
      </c>
      <c r="F163" s="53" t="s">
        <v>678</v>
      </c>
      <c r="G163" s="53">
        <v>730</v>
      </c>
      <c r="H163" s="53" t="s">
        <v>1314</v>
      </c>
      <c r="I163" s="53" t="s">
        <v>688</v>
      </c>
      <c r="J163" s="53" t="s">
        <v>680</v>
      </c>
      <c r="K163" s="53">
        <v>7</v>
      </c>
      <c r="L163" s="53">
        <v>0.4</v>
      </c>
      <c r="M163" s="53" t="s">
        <v>525</v>
      </c>
      <c r="N163" s="53"/>
    </row>
    <row r="164" spans="1:14" ht="15">
      <c r="A164" s="842"/>
      <c r="B164" s="53">
        <v>19</v>
      </c>
      <c r="C164" s="53">
        <v>34.2</v>
      </c>
      <c r="D164" s="53">
        <v>1.9</v>
      </c>
      <c r="E164" s="53" t="s">
        <v>661</v>
      </c>
      <c r="F164" s="53" t="s">
        <v>678</v>
      </c>
      <c r="G164" s="53">
        <v>730</v>
      </c>
      <c r="H164" s="53" t="s">
        <v>1314</v>
      </c>
      <c r="I164" s="53" t="s">
        <v>568</v>
      </c>
      <c r="J164" s="53" t="s">
        <v>680</v>
      </c>
      <c r="K164" s="53">
        <v>7.7</v>
      </c>
      <c r="L164" s="53">
        <v>0.5</v>
      </c>
      <c r="M164" s="53" t="s">
        <v>525</v>
      </c>
      <c r="N164" s="53"/>
    </row>
    <row r="165" spans="1:14" ht="15">
      <c r="A165" s="842"/>
      <c r="B165" s="53">
        <v>22</v>
      </c>
      <c r="C165" s="53">
        <v>7.2</v>
      </c>
      <c r="D165" s="53">
        <v>0.6</v>
      </c>
      <c r="E165" s="53" t="s">
        <v>1094</v>
      </c>
      <c r="F165" s="53" t="s">
        <v>1396</v>
      </c>
      <c r="G165" s="53">
        <v>735</v>
      </c>
      <c r="H165" s="53" t="s">
        <v>1314</v>
      </c>
      <c r="I165" s="53" t="s">
        <v>1401</v>
      </c>
      <c r="J165" s="53" t="s">
        <v>680</v>
      </c>
      <c r="K165" s="53">
        <v>10</v>
      </c>
      <c r="L165" s="53">
        <v>0.4</v>
      </c>
      <c r="M165" s="53" t="s">
        <v>1140</v>
      </c>
      <c r="N165" s="53"/>
    </row>
    <row r="166" spans="1:14" ht="15">
      <c r="A166" s="842"/>
      <c r="B166" s="53">
        <v>29</v>
      </c>
      <c r="C166" s="53">
        <v>44.1</v>
      </c>
      <c r="D166" s="53">
        <v>1.3</v>
      </c>
      <c r="E166" s="53" t="s">
        <v>1094</v>
      </c>
      <c r="F166" s="53" t="s">
        <v>1396</v>
      </c>
      <c r="G166" s="53">
        <v>920</v>
      </c>
      <c r="H166" s="53" t="s">
        <v>1314</v>
      </c>
      <c r="I166" s="53" t="s">
        <v>687</v>
      </c>
      <c r="J166" s="53" t="s">
        <v>680</v>
      </c>
      <c r="K166" s="53">
        <v>7</v>
      </c>
      <c r="L166" s="53">
        <v>0.4</v>
      </c>
      <c r="M166" s="53" t="s">
        <v>525</v>
      </c>
      <c r="N166" s="53"/>
    </row>
    <row r="167" spans="1:14" ht="15">
      <c r="A167" s="842"/>
      <c r="B167" s="53">
        <v>29</v>
      </c>
      <c r="C167" s="53">
        <v>44.2</v>
      </c>
      <c r="D167" s="53">
        <v>1.2</v>
      </c>
      <c r="E167" s="53" t="s">
        <v>1094</v>
      </c>
      <c r="F167" s="53" t="s">
        <v>1396</v>
      </c>
      <c r="G167" s="53">
        <v>920</v>
      </c>
      <c r="H167" s="53" t="s">
        <v>1314</v>
      </c>
      <c r="I167" s="53" t="s">
        <v>687</v>
      </c>
      <c r="J167" s="53" t="s">
        <v>680</v>
      </c>
      <c r="K167" s="53">
        <v>8</v>
      </c>
      <c r="L167" s="53">
        <v>0.4</v>
      </c>
      <c r="M167" s="53" t="s">
        <v>525</v>
      </c>
      <c r="N167" s="53"/>
    </row>
    <row r="168" spans="1:14" ht="15">
      <c r="A168" s="842"/>
      <c r="B168" s="53">
        <v>6</v>
      </c>
      <c r="C168" s="53">
        <v>14</v>
      </c>
      <c r="D168" s="53">
        <v>2.6</v>
      </c>
      <c r="E168" s="53" t="s">
        <v>1094</v>
      </c>
      <c r="F168" s="53" t="s">
        <v>1396</v>
      </c>
      <c r="G168" s="53">
        <v>785</v>
      </c>
      <c r="H168" s="53" t="s">
        <v>1314</v>
      </c>
      <c r="I168" s="53" t="s">
        <v>583</v>
      </c>
      <c r="J168" s="53" t="s">
        <v>680</v>
      </c>
      <c r="K168" s="53">
        <v>7.2</v>
      </c>
      <c r="L168" s="53">
        <v>0.7</v>
      </c>
      <c r="M168" s="53" t="s">
        <v>525</v>
      </c>
      <c r="N168" s="53"/>
    </row>
    <row r="169" spans="1:14" ht="15">
      <c r="A169" s="842"/>
      <c r="B169" s="53">
        <v>7</v>
      </c>
      <c r="C169" s="53">
        <v>50.5</v>
      </c>
      <c r="D169" s="53">
        <v>1.4</v>
      </c>
      <c r="E169" s="53" t="s">
        <v>1094</v>
      </c>
      <c r="F169" s="53" t="s">
        <v>1396</v>
      </c>
      <c r="G169" s="53">
        <v>850</v>
      </c>
      <c r="H169" s="53" t="s">
        <v>1314</v>
      </c>
      <c r="I169" s="53" t="s">
        <v>1402</v>
      </c>
      <c r="J169" s="53" t="s">
        <v>680</v>
      </c>
      <c r="K169" s="53">
        <v>12.1</v>
      </c>
      <c r="L169" s="53">
        <v>0.5</v>
      </c>
      <c r="M169" s="53" t="s">
        <v>1140</v>
      </c>
      <c r="N169" s="53"/>
    </row>
    <row r="170" spans="1:14" ht="15">
      <c r="A170" s="842"/>
      <c r="B170" s="53">
        <v>7</v>
      </c>
      <c r="C170" s="53">
        <v>50.6</v>
      </c>
      <c r="D170" s="53">
        <v>1.3</v>
      </c>
      <c r="E170" s="53" t="s">
        <v>1094</v>
      </c>
      <c r="F170" s="53" t="s">
        <v>1396</v>
      </c>
      <c r="G170" s="53">
        <v>850</v>
      </c>
      <c r="H170" s="53" t="s">
        <v>1314</v>
      </c>
      <c r="I170" s="53" t="s">
        <v>568</v>
      </c>
      <c r="J170" s="53" t="s">
        <v>680</v>
      </c>
      <c r="K170" s="53">
        <v>7.5</v>
      </c>
      <c r="L170" s="53">
        <v>0.5</v>
      </c>
      <c r="M170" s="53" t="s">
        <v>525</v>
      </c>
      <c r="N170" s="53"/>
    </row>
    <row r="171" spans="1:14" ht="15">
      <c r="A171" s="842"/>
      <c r="B171" s="53">
        <v>7</v>
      </c>
      <c r="C171" s="53">
        <v>50.7</v>
      </c>
      <c r="D171" s="53">
        <v>0.7</v>
      </c>
      <c r="E171" s="53" t="s">
        <v>1094</v>
      </c>
      <c r="F171" s="53" t="s">
        <v>1396</v>
      </c>
      <c r="G171" s="53">
        <v>850</v>
      </c>
      <c r="H171" s="53" t="s">
        <v>1314</v>
      </c>
      <c r="I171" s="53" t="s">
        <v>1403</v>
      </c>
      <c r="J171" s="53" t="s">
        <v>680</v>
      </c>
      <c r="K171" s="53">
        <v>12.1</v>
      </c>
      <c r="L171" s="53">
        <v>0.6</v>
      </c>
      <c r="M171" s="53" t="s">
        <v>1140</v>
      </c>
      <c r="N171" s="53"/>
    </row>
    <row r="172" spans="1:14" ht="15">
      <c r="A172" s="842"/>
      <c r="B172" s="53">
        <v>2</v>
      </c>
      <c r="C172" s="53">
        <v>31</v>
      </c>
      <c r="D172" s="53">
        <v>2</v>
      </c>
      <c r="E172" s="53" t="s">
        <v>1094</v>
      </c>
      <c r="F172" s="53" t="s">
        <v>1396</v>
      </c>
      <c r="G172" s="53">
        <v>610</v>
      </c>
      <c r="H172" s="53" t="s">
        <v>1314</v>
      </c>
      <c r="I172" s="53" t="s">
        <v>1404</v>
      </c>
      <c r="J172" s="53" t="s">
        <v>680</v>
      </c>
      <c r="K172" s="53">
        <v>28.3</v>
      </c>
      <c r="L172" s="53">
        <v>0.1</v>
      </c>
      <c r="M172" s="53" t="s">
        <v>1140</v>
      </c>
      <c r="N172" s="53"/>
    </row>
    <row r="173" spans="1:14" ht="15">
      <c r="A173" s="842"/>
      <c r="B173" s="53">
        <v>11</v>
      </c>
      <c r="C173" s="53">
        <v>32.1</v>
      </c>
      <c r="D173" s="53">
        <v>1.9</v>
      </c>
      <c r="E173" s="53" t="s">
        <v>1094</v>
      </c>
      <c r="F173" s="53" t="s">
        <v>678</v>
      </c>
      <c r="G173" s="53">
        <v>700</v>
      </c>
      <c r="H173" s="53" t="s">
        <v>1314</v>
      </c>
      <c r="I173" s="53" t="s">
        <v>587</v>
      </c>
      <c r="J173" s="53" t="s">
        <v>680</v>
      </c>
      <c r="K173" s="53">
        <v>6.9</v>
      </c>
      <c r="L173" s="53">
        <v>1.3</v>
      </c>
      <c r="M173" s="53" t="s">
        <v>525</v>
      </c>
      <c r="N173" s="53"/>
    </row>
    <row r="174" spans="1:14" ht="15">
      <c r="A174" s="842"/>
      <c r="B174" s="53">
        <v>11</v>
      </c>
      <c r="C174" s="53">
        <v>32.2</v>
      </c>
      <c r="D174" s="53">
        <v>3.3</v>
      </c>
      <c r="E174" s="53" t="s">
        <v>1094</v>
      </c>
      <c r="F174" s="53" t="s">
        <v>678</v>
      </c>
      <c r="G174" s="53">
        <v>700</v>
      </c>
      <c r="H174" s="53" t="s">
        <v>1314</v>
      </c>
      <c r="I174" s="53" t="s">
        <v>1405</v>
      </c>
      <c r="J174" s="53" t="s">
        <v>680</v>
      </c>
      <c r="K174" s="53">
        <v>7.1</v>
      </c>
      <c r="L174" s="53">
        <v>0.8</v>
      </c>
      <c r="M174" s="53" t="s">
        <v>525</v>
      </c>
      <c r="N174" s="53"/>
    </row>
    <row r="175" spans="1:14" ht="15">
      <c r="A175" s="789" t="s">
        <v>1143</v>
      </c>
      <c r="B175" s="789"/>
      <c r="C175" s="789"/>
      <c r="D175" s="787">
        <v>26.3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</row>
    <row r="176" spans="1:14" ht="15">
      <c r="A176" s="792" t="s">
        <v>1553</v>
      </c>
      <c r="B176" s="792"/>
      <c r="C176" s="792"/>
      <c r="D176" s="1539">
        <f>D175+D156+D139+D120+D110+D106</f>
        <v>96</v>
      </c>
      <c r="E176" s="792"/>
      <c r="F176" s="792"/>
      <c r="G176" s="792"/>
      <c r="H176" s="792"/>
      <c r="I176" s="792"/>
      <c r="J176" s="792"/>
      <c r="K176" s="792"/>
      <c r="L176" s="792"/>
      <c r="M176" s="792"/>
      <c r="N176" s="792"/>
    </row>
  </sheetData>
  <sheetProtection/>
  <mergeCells count="31">
    <mergeCell ref="A2:Y2"/>
    <mergeCell ref="A3:Y3"/>
    <mergeCell ref="G5:G10"/>
    <mergeCell ref="F5:F10"/>
    <mergeCell ref="E5:E10"/>
    <mergeCell ref="T8:T10"/>
    <mergeCell ref="A94:N94"/>
    <mergeCell ref="M7:M10"/>
    <mergeCell ref="N7:Y7"/>
    <mergeCell ref="S8:S10"/>
    <mergeCell ref="P8:P10"/>
    <mergeCell ref="R8:R10"/>
    <mergeCell ref="D5:D10"/>
    <mergeCell ref="J5:J10"/>
    <mergeCell ref="V8:V10"/>
    <mergeCell ref="B5:B10"/>
    <mergeCell ref="A93:N93"/>
    <mergeCell ref="C5:C10"/>
    <mergeCell ref="O8:O10"/>
    <mergeCell ref="W8:W10"/>
    <mergeCell ref="U8:U10"/>
    <mergeCell ref="A5:A10"/>
    <mergeCell ref="Q8:Q10"/>
    <mergeCell ref="N8:N10"/>
    <mergeCell ref="I5:I10"/>
    <mergeCell ref="H5:H10"/>
    <mergeCell ref="M5:Y6"/>
    <mergeCell ref="L5:L10"/>
    <mergeCell ref="K5:K10"/>
    <mergeCell ref="X8:X10"/>
    <mergeCell ref="Y8:Y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U110"/>
  <sheetViews>
    <sheetView zoomScalePageLayoutView="0" workbookViewId="0" topLeftCell="A1">
      <selection activeCell="O112" sqref="O112"/>
    </sheetView>
  </sheetViews>
  <sheetFormatPr defaultColWidth="9.140625" defaultRowHeight="15"/>
  <cols>
    <col min="1" max="1" width="22.8515625" style="0" customWidth="1"/>
    <col min="2" max="2" width="9.00390625" style="0" customWidth="1"/>
    <col min="4" max="4" width="11.421875" style="0" customWidth="1"/>
    <col min="9" max="9" width="11.8515625" style="0" customWidth="1"/>
    <col min="10" max="10" width="13.28125" style="0" customWidth="1"/>
    <col min="11" max="11" width="10.8515625" style="0" customWidth="1"/>
    <col min="12" max="12" width="28.140625" style="0" customWidth="1"/>
    <col min="13" max="13" width="13.00390625" style="0" customWidth="1"/>
    <col min="21" max="21" width="14.7109375" style="0" customWidth="1"/>
  </cols>
  <sheetData>
    <row r="1" spans="1:20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.75">
      <c r="A2" s="1943"/>
      <c r="B2" s="1943"/>
      <c r="C2" s="794"/>
      <c r="D2" s="803"/>
      <c r="E2" s="804"/>
      <c r="F2" s="803"/>
      <c r="G2" s="805"/>
      <c r="H2" s="1944" t="s">
        <v>1604</v>
      </c>
      <c r="I2" s="1944"/>
      <c r="J2" s="1944"/>
      <c r="K2" s="1944"/>
      <c r="L2" s="805"/>
      <c r="M2" s="806"/>
      <c r="N2" s="1947"/>
      <c r="O2" s="1947"/>
      <c r="P2" s="1947"/>
      <c r="Q2" s="1947"/>
      <c r="R2" s="1947"/>
      <c r="S2" s="1947"/>
      <c r="T2" s="1947"/>
    </row>
    <row r="3" spans="1:20" ht="15.75">
      <c r="A3" s="1943"/>
      <c r="B3" s="1943"/>
      <c r="C3" s="805"/>
      <c r="D3" s="1944" t="s">
        <v>936</v>
      </c>
      <c r="E3" s="1944"/>
      <c r="F3" s="1944"/>
      <c r="G3" s="1944"/>
      <c r="H3" s="1944"/>
      <c r="I3" s="1944"/>
      <c r="J3" s="1944"/>
      <c r="K3" s="1944"/>
      <c r="L3" s="1944"/>
      <c r="M3" s="1944"/>
      <c r="N3" s="1947"/>
      <c r="O3" s="1947"/>
      <c r="P3" s="1947"/>
      <c r="Q3" s="1947"/>
      <c r="R3" s="1947"/>
      <c r="S3" s="1947"/>
      <c r="T3" s="1947"/>
    </row>
    <row r="4" spans="1:20" ht="15.75">
      <c r="A4" s="1943"/>
      <c r="B4" s="1943"/>
      <c r="C4" s="805"/>
      <c r="D4" s="1944" t="s">
        <v>183</v>
      </c>
      <c r="E4" s="1944"/>
      <c r="F4" s="1944"/>
      <c r="G4" s="1944"/>
      <c r="H4" s="1944"/>
      <c r="I4" s="1944"/>
      <c r="J4" s="1944"/>
      <c r="K4" s="1944"/>
      <c r="L4" s="1944"/>
      <c r="M4" s="1944"/>
      <c r="N4" s="1944"/>
      <c r="O4" s="805"/>
      <c r="P4" s="1947"/>
      <c r="Q4" s="1947"/>
      <c r="R4" s="1947"/>
      <c r="S4" s="1947"/>
      <c r="T4" s="1947"/>
    </row>
    <row r="5" spans="1:20" ht="15.75">
      <c r="A5" s="1943"/>
      <c r="B5" s="1943"/>
      <c r="C5" s="805"/>
      <c r="D5" s="803"/>
      <c r="E5" s="804"/>
      <c r="F5" s="803"/>
      <c r="G5" s="805"/>
      <c r="H5" s="805"/>
      <c r="I5" s="805"/>
      <c r="J5" s="805"/>
      <c r="K5" s="805"/>
      <c r="L5" s="805"/>
      <c r="M5" s="808"/>
      <c r="N5" s="808"/>
      <c r="O5" s="806"/>
      <c r="P5" s="806"/>
      <c r="Q5" s="806"/>
      <c r="R5" s="806"/>
      <c r="S5" s="806"/>
      <c r="T5" s="806"/>
    </row>
    <row r="6" spans="1:20" ht="15.75">
      <c r="A6" s="1951" t="s">
        <v>184</v>
      </c>
      <c r="B6" s="1952" t="s">
        <v>1071</v>
      </c>
      <c r="C6" s="1952" t="s">
        <v>1072</v>
      </c>
      <c r="D6" s="1946" t="s">
        <v>1073</v>
      </c>
      <c r="E6" s="1945" t="s">
        <v>171</v>
      </c>
      <c r="F6" s="1946" t="s">
        <v>185</v>
      </c>
      <c r="G6" s="1952" t="s">
        <v>1076</v>
      </c>
      <c r="H6" s="1952" t="s">
        <v>1607</v>
      </c>
      <c r="I6" s="1953" t="s">
        <v>186</v>
      </c>
      <c r="J6" s="1953"/>
      <c r="K6" s="1952" t="s">
        <v>1079</v>
      </c>
      <c r="L6" s="1951" t="s">
        <v>1080</v>
      </c>
      <c r="M6" s="1953" t="s">
        <v>187</v>
      </c>
      <c r="N6" s="1953"/>
      <c r="O6" s="1953"/>
      <c r="P6" s="1953"/>
      <c r="Q6" s="1953"/>
      <c r="R6" s="1953"/>
      <c r="S6" s="1953"/>
      <c r="T6" s="1953"/>
    </row>
    <row r="7" spans="1:20" ht="15.75">
      <c r="A7" s="1951"/>
      <c r="B7" s="1952"/>
      <c r="C7" s="1952"/>
      <c r="D7" s="1946"/>
      <c r="E7" s="1945"/>
      <c r="F7" s="1946"/>
      <c r="G7" s="1952"/>
      <c r="H7" s="1952"/>
      <c r="I7" s="1952" t="s">
        <v>1684</v>
      </c>
      <c r="J7" s="1952" t="s">
        <v>188</v>
      </c>
      <c r="K7" s="1952"/>
      <c r="L7" s="1951"/>
      <c r="M7" s="1945" t="s">
        <v>189</v>
      </c>
      <c r="N7" s="1954" t="s">
        <v>190</v>
      </c>
      <c r="O7" s="1954"/>
      <c r="P7" s="1954"/>
      <c r="Q7" s="1954"/>
      <c r="R7" s="1954"/>
      <c r="S7" s="1954"/>
      <c r="T7" s="1954"/>
    </row>
    <row r="8" spans="1:20" ht="52.5" customHeight="1">
      <c r="A8" s="1951"/>
      <c r="B8" s="1952"/>
      <c r="C8" s="1952"/>
      <c r="D8" s="1946"/>
      <c r="E8" s="1945"/>
      <c r="F8" s="1946"/>
      <c r="G8" s="1952"/>
      <c r="H8" s="1952"/>
      <c r="I8" s="1952"/>
      <c r="J8" s="1952"/>
      <c r="K8" s="1952"/>
      <c r="L8" s="1951"/>
      <c r="M8" s="1945"/>
      <c r="N8" s="809" t="s">
        <v>1562</v>
      </c>
      <c r="O8" s="809" t="s">
        <v>1646</v>
      </c>
      <c r="P8" s="809" t="s">
        <v>100</v>
      </c>
      <c r="Q8" s="809" t="s">
        <v>1567</v>
      </c>
      <c r="R8" s="809" t="s">
        <v>1613</v>
      </c>
      <c r="S8" s="809" t="s">
        <v>1563</v>
      </c>
      <c r="T8" s="809" t="s">
        <v>1611</v>
      </c>
    </row>
    <row r="9" spans="1:20" ht="15.75">
      <c r="A9" s="810">
        <v>1</v>
      </c>
      <c r="B9" s="810">
        <v>2</v>
      </c>
      <c r="C9" s="810">
        <v>3</v>
      </c>
      <c r="D9" s="811">
        <v>4</v>
      </c>
      <c r="E9" s="812">
        <v>5</v>
      </c>
      <c r="F9" s="811">
        <v>6</v>
      </c>
      <c r="G9" s="810">
        <v>7</v>
      </c>
      <c r="H9" s="810">
        <v>8</v>
      </c>
      <c r="I9" s="810">
        <v>9</v>
      </c>
      <c r="J9" s="810">
        <v>10</v>
      </c>
      <c r="K9" s="810">
        <v>11</v>
      </c>
      <c r="L9" s="810">
        <v>12</v>
      </c>
      <c r="M9" s="810">
        <v>13</v>
      </c>
      <c r="N9" s="810">
        <v>14</v>
      </c>
      <c r="O9" s="810">
        <v>15</v>
      </c>
      <c r="P9" s="810">
        <v>16</v>
      </c>
      <c r="Q9" s="810">
        <v>17</v>
      </c>
      <c r="R9" s="810">
        <v>18</v>
      </c>
      <c r="S9" s="810">
        <v>19</v>
      </c>
      <c r="T9" s="810">
        <v>20</v>
      </c>
    </row>
    <row r="10" spans="1:20" ht="15.75">
      <c r="A10" s="1948" t="s">
        <v>193</v>
      </c>
      <c r="B10" s="1949"/>
      <c r="C10" s="1949"/>
      <c r="D10" s="1949"/>
      <c r="E10" s="1949"/>
      <c r="F10" s="1949"/>
      <c r="G10" s="1949"/>
      <c r="H10" s="1949"/>
      <c r="I10" s="1949"/>
      <c r="J10" s="1949"/>
      <c r="K10" s="1949"/>
      <c r="L10" s="1949"/>
      <c r="M10" s="1949"/>
      <c r="N10" s="1949"/>
      <c r="O10" s="1949"/>
      <c r="P10" s="1949"/>
      <c r="Q10" s="1949"/>
      <c r="R10" s="1949"/>
      <c r="S10" s="1949"/>
      <c r="T10" s="1950"/>
    </row>
    <row r="11" spans="1:20" ht="31.5">
      <c r="A11" s="796" t="s">
        <v>196</v>
      </c>
      <c r="B11" s="796">
        <v>1</v>
      </c>
      <c r="C11" s="796">
        <v>6</v>
      </c>
      <c r="D11" s="1078" t="s">
        <v>1595</v>
      </c>
      <c r="E11" s="1079">
        <v>1.2</v>
      </c>
      <c r="F11" s="1078" t="s">
        <v>1646</v>
      </c>
      <c r="G11" s="796" t="s">
        <v>937</v>
      </c>
      <c r="H11" s="796" t="s">
        <v>938</v>
      </c>
      <c r="I11" s="796" t="s">
        <v>939</v>
      </c>
      <c r="J11" s="796" t="s">
        <v>940</v>
      </c>
      <c r="K11" s="796" t="s">
        <v>1036</v>
      </c>
      <c r="L11" s="1080" t="s">
        <v>941</v>
      </c>
      <c r="M11" s="796">
        <v>6000</v>
      </c>
      <c r="N11" s="796"/>
      <c r="O11" s="796">
        <v>3600</v>
      </c>
      <c r="P11" s="796"/>
      <c r="Q11" s="796">
        <v>2340</v>
      </c>
      <c r="R11" s="796"/>
      <c r="S11" s="796">
        <v>60</v>
      </c>
      <c r="T11" s="796"/>
    </row>
    <row r="12" spans="1:20" ht="31.5">
      <c r="A12" s="796" t="s">
        <v>196</v>
      </c>
      <c r="B12" s="796">
        <v>2</v>
      </c>
      <c r="C12" s="796">
        <v>8</v>
      </c>
      <c r="D12" s="1078" t="s">
        <v>1576</v>
      </c>
      <c r="E12" s="1079">
        <v>0.6</v>
      </c>
      <c r="F12" s="1078" t="s">
        <v>1646</v>
      </c>
      <c r="G12" s="796" t="s">
        <v>937</v>
      </c>
      <c r="H12" s="796" t="s">
        <v>938</v>
      </c>
      <c r="I12" s="796" t="s">
        <v>939</v>
      </c>
      <c r="J12" s="796" t="s">
        <v>940</v>
      </c>
      <c r="K12" s="796" t="s">
        <v>1036</v>
      </c>
      <c r="L12" s="1080" t="s">
        <v>942</v>
      </c>
      <c r="M12" s="796">
        <v>3000</v>
      </c>
      <c r="N12" s="796"/>
      <c r="O12" s="796">
        <v>2400</v>
      </c>
      <c r="P12" s="796"/>
      <c r="Q12" s="796">
        <v>5700</v>
      </c>
      <c r="R12" s="796"/>
      <c r="S12" s="796">
        <v>30</v>
      </c>
      <c r="T12" s="796"/>
    </row>
    <row r="13" spans="1:20" ht="31.5">
      <c r="A13" s="796" t="s">
        <v>196</v>
      </c>
      <c r="B13" s="796">
        <v>3</v>
      </c>
      <c r="C13" s="796">
        <v>9</v>
      </c>
      <c r="D13" s="1078" t="s">
        <v>943</v>
      </c>
      <c r="E13" s="1079">
        <v>2.3</v>
      </c>
      <c r="F13" s="1078" t="s">
        <v>1646</v>
      </c>
      <c r="G13" s="796" t="s">
        <v>937</v>
      </c>
      <c r="H13" s="796" t="s">
        <v>938</v>
      </c>
      <c r="I13" s="796" t="s">
        <v>939</v>
      </c>
      <c r="J13" s="796" t="s">
        <v>940</v>
      </c>
      <c r="K13" s="796" t="s">
        <v>1036</v>
      </c>
      <c r="L13" s="1080" t="s">
        <v>944</v>
      </c>
      <c r="M13" s="796">
        <v>11500</v>
      </c>
      <c r="N13" s="796"/>
      <c r="O13" s="796">
        <v>6900</v>
      </c>
      <c r="P13" s="796"/>
      <c r="Q13" s="796">
        <v>4485</v>
      </c>
      <c r="R13" s="796"/>
      <c r="S13" s="796"/>
      <c r="T13" s="796">
        <v>115</v>
      </c>
    </row>
    <row r="14" spans="1:20" ht="31.5">
      <c r="A14" s="796" t="s">
        <v>945</v>
      </c>
      <c r="B14" s="796">
        <v>4</v>
      </c>
      <c r="C14" s="796">
        <v>23</v>
      </c>
      <c r="D14" s="1078" t="s">
        <v>1643</v>
      </c>
      <c r="E14" s="1079">
        <v>1.7</v>
      </c>
      <c r="F14" s="1078" t="s">
        <v>1646</v>
      </c>
      <c r="G14" s="796" t="s">
        <v>937</v>
      </c>
      <c r="H14" s="796" t="s">
        <v>938</v>
      </c>
      <c r="I14" s="796" t="s">
        <v>939</v>
      </c>
      <c r="J14" s="796" t="s">
        <v>940</v>
      </c>
      <c r="K14" s="796" t="s">
        <v>1036</v>
      </c>
      <c r="L14" s="1080" t="s">
        <v>941</v>
      </c>
      <c r="M14" s="796">
        <v>8500</v>
      </c>
      <c r="N14" s="796"/>
      <c r="O14" s="796">
        <v>5100</v>
      </c>
      <c r="P14" s="796"/>
      <c r="Q14" s="796">
        <v>3315</v>
      </c>
      <c r="R14" s="796"/>
      <c r="S14" s="796">
        <v>85</v>
      </c>
      <c r="T14" s="796"/>
    </row>
    <row r="15" spans="1:20" ht="31.5">
      <c r="A15" s="796" t="s">
        <v>195</v>
      </c>
      <c r="B15" s="796">
        <v>5</v>
      </c>
      <c r="C15" s="796">
        <v>30</v>
      </c>
      <c r="D15" s="1078" t="s">
        <v>1579</v>
      </c>
      <c r="E15" s="1079">
        <v>0.8</v>
      </c>
      <c r="F15" s="1078" t="s">
        <v>1613</v>
      </c>
      <c r="G15" s="796" t="s">
        <v>937</v>
      </c>
      <c r="H15" s="796" t="s">
        <v>938</v>
      </c>
      <c r="I15" s="796" t="s">
        <v>939</v>
      </c>
      <c r="J15" s="796" t="s">
        <v>940</v>
      </c>
      <c r="K15" s="796" t="s">
        <v>1036</v>
      </c>
      <c r="L15" s="796" t="s">
        <v>1636</v>
      </c>
      <c r="M15" s="796">
        <v>4000</v>
      </c>
      <c r="N15" s="796">
        <v>4000</v>
      </c>
      <c r="O15" s="796"/>
      <c r="P15" s="796"/>
      <c r="Q15" s="796"/>
      <c r="R15" s="796"/>
      <c r="S15" s="796"/>
      <c r="T15" s="796"/>
    </row>
    <row r="16" spans="1:20" ht="31.5">
      <c r="A16" s="797" t="s">
        <v>194</v>
      </c>
      <c r="B16" s="797">
        <v>6</v>
      </c>
      <c r="C16" s="797">
        <v>19</v>
      </c>
      <c r="D16" s="1081" t="s">
        <v>1509</v>
      </c>
      <c r="E16" s="1082">
        <v>2</v>
      </c>
      <c r="F16" s="1078" t="s">
        <v>1646</v>
      </c>
      <c r="G16" s="796" t="s">
        <v>937</v>
      </c>
      <c r="H16" s="796" t="s">
        <v>938</v>
      </c>
      <c r="I16" s="796" t="s">
        <v>939</v>
      </c>
      <c r="J16" s="796" t="s">
        <v>940</v>
      </c>
      <c r="K16" s="796" t="s">
        <v>1036</v>
      </c>
      <c r="L16" s="1080" t="s">
        <v>941</v>
      </c>
      <c r="M16" s="1083">
        <v>10000</v>
      </c>
      <c r="N16" s="1083"/>
      <c r="O16" s="1083">
        <v>6000</v>
      </c>
      <c r="P16" s="1083"/>
      <c r="Q16" s="1083">
        <v>3900</v>
      </c>
      <c r="R16" s="1083"/>
      <c r="S16" s="798">
        <v>100</v>
      </c>
      <c r="T16" s="798"/>
    </row>
    <row r="17" spans="1:20" ht="30" customHeight="1">
      <c r="A17" s="797" t="s">
        <v>196</v>
      </c>
      <c r="B17" s="797">
        <v>7</v>
      </c>
      <c r="C17" s="797">
        <v>15</v>
      </c>
      <c r="D17" s="1081" t="s">
        <v>598</v>
      </c>
      <c r="E17" s="1082">
        <v>0.8</v>
      </c>
      <c r="F17" s="1078" t="s">
        <v>1646</v>
      </c>
      <c r="G17" s="796" t="s">
        <v>937</v>
      </c>
      <c r="H17" s="796" t="s">
        <v>599</v>
      </c>
      <c r="I17" s="796" t="s">
        <v>939</v>
      </c>
      <c r="J17" s="796" t="s">
        <v>940</v>
      </c>
      <c r="K17" s="796" t="s">
        <v>1036</v>
      </c>
      <c r="L17" s="1080" t="s">
        <v>600</v>
      </c>
      <c r="M17" s="1083">
        <v>4000</v>
      </c>
      <c r="N17" s="1083"/>
      <c r="O17" s="1083">
        <v>2400</v>
      </c>
      <c r="P17" s="1083"/>
      <c r="Q17" s="1083">
        <v>1560</v>
      </c>
      <c r="R17" s="1083"/>
      <c r="S17" s="798"/>
      <c r="T17" s="798"/>
    </row>
    <row r="18" spans="1:20" ht="28.5" customHeight="1">
      <c r="A18" s="799" t="s">
        <v>1603</v>
      </c>
      <c r="B18" s="799"/>
      <c r="C18" s="799"/>
      <c r="D18" s="800"/>
      <c r="E18" s="1084">
        <f>E11+E12+E13+E14+E15+E16+E17</f>
        <v>9.4</v>
      </c>
      <c r="F18" s="1085"/>
      <c r="G18" s="799"/>
      <c r="H18" s="799"/>
      <c r="I18" s="799"/>
      <c r="J18" s="799"/>
      <c r="K18" s="799"/>
      <c r="L18" s="799"/>
      <c r="M18" s="1083">
        <f>M11+M12+M13+M14+M15+M16+M17</f>
        <v>47000</v>
      </c>
      <c r="N18" s="1083">
        <v>4000</v>
      </c>
      <c r="O18" s="1083">
        <f>O11+O12+O13+O14+O15+O16+O17</f>
        <v>26400</v>
      </c>
      <c r="P18" s="801"/>
      <c r="Q18" s="1083">
        <f>Q11+Q12+Q13+Q14+Q15+Q16+Q17</f>
        <v>21300</v>
      </c>
      <c r="R18" s="1083"/>
      <c r="S18" s="801">
        <f>S11+S12+S14+S16</f>
        <v>275</v>
      </c>
      <c r="T18" s="1083">
        <v>115</v>
      </c>
    </row>
    <row r="20" spans="1:21" ht="15.75">
      <c r="A20" s="802"/>
      <c r="B20" s="794"/>
      <c r="C20" s="1944" t="s">
        <v>1604</v>
      </c>
      <c r="D20" s="1944"/>
      <c r="E20" s="1944"/>
      <c r="F20" s="1944"/>
      <c r="G20" s="1944"/>
      <c r="H20" s="1944"/>
      <c r="I20" s="1944"/>
      <c r="J20" s="1944"/>
      <c r="K20" s="1944"/>
      <c r="L20" s="1944"/>
      <c r="M20" s="1944"/>
      <c r="N20" s="1947"/>
      <c r="O20" s="1947"/>
      <c r="P20" s="1947"/>
      <c r="Q20" s="1947"/>
      <c r="R20" s="52"/>
      <c r="S20" s="52"/>
      <c r="T20" s="52"/>
      <c r="U20" s="52"/>
    </row>
    <row r="21" spans="1:21" ht="15.75">
      <c r="A21" s="1943"/>
      <c r="B21" s="1943"/>
      <c r="C21" s="1944" t="s">
        <v>946</v>
      </c>
      <c r="D21" s="1944"/>
      <c r="E21" s="1944"/>
      <c r="F21" s="1944"/>
      <c r="G21" s="1944"/>
      <c r="H21" s="1944"/>
      <c r="I21" s="1944"/>
      <c r="J21" s="1944"/>
      <c r="K21" s="1944"/>
      <c r="L21" s="1944"/>
      <c r="M21" s="1944"/>
      <c r="N21" s="1947"/>
      <c r="O21" s="1947"/>
      <c r="P21" s="1947"/>
      <c r="Q21" s="1947"/>
      <c r="R21" s="1947"/>
      <c r="S21" s="52"/>
      <c r="T21" s="52"/>
      <c r="U21" s="52"/>
    </row>
    <row r="22" spans="1:21" ht="15.75">
      <c r="A22" s="1943"/>
      <c r="B22" s="1943"/>
      <c r="C22" s="1944" t="s">
        <v>198</v>
      </c>
      <c r="D22" s="1944"/>
      <c r="E22" s="1944"/>
      <c r="F22" s="1944"/>
      <c r="G22" s="1944"/>
      <c r="H22" s="1944"/>
      <c r="I22" s="1944"/>
      <c r="J22" s="1944"/>
      <c r="K22" s="1944"/>
      <c r="L22" s="1944"/>
      <c r="M22" s="1944"/>
      <c r="N22" s="817"/>
      <c r="O22" s="817"/>
      <c r="P22" s="817"/>
      <c r="Q22" s="807"/>
      <c r="R22" s="52"/>
      <c r="S22" s="52"/>
      <c r="T22" s="52"/>
      <c r="U22" s="52"/>
    </row>
    <row r="23" spans="1:21" ht="43.5" customHeight="1">
      <c r="A23" s="1941" t="s">
        <v>184</v>
      </c>
      <c r="B23" s="1932" t="s">
        <v>1072</v>
      </c>
      <c r="C23" s="1932" t="s">
        <v>1073</v>
      </c>
      <c r="D23" s="1942" t="s">
        <v>171</v>
      </c>
      <c r="E23" s="1933" t="s">
        <v>185</v>
      </c>
      <c r="F23" s="1932" t="s">
        <v>1076</v>
      </c>
      <c r="G23" s="1932" t="s">
        <v>1607</v>
      </c>
      <c r="H23" s="1932" t="s">
        <v>199</v>
      </c>
      <c r="I23" s="1933" t="s">
        <v>200</v>
      </c>
      <c r="J23" s="1932" t="s">
        <v>201</v>
      </c>
      <c r="K23" s="1932" t="s">
        <v>202</v>
      </c>
      <c r="L23" s="1932" t="s">
        <v>203</v>
      </c>
      <c r="M23" s="1934" t="s">
        <v>204</v>
      </c>
      <c r="N23" s="1935"/>
      <c r="O23" s="1935"/>
      <c r="P23" s="1935"/>
      <c r="Q23" s="1935"/>
      <c r="R23" s="1935"/>
      <c r="S23" s="1935"/>
      <c r="T23" s="1936"/>
      <c r="U23" s="1940" t="s">
        <v>205</v>
      </c>
    </row>
    <row r="24" spans="1:21" ht="50.25" customHeight="1">
      <c r="A24" s="1941"/>
      <c r="B24" s="1932"/>
      <c r="C24" s="1932"/>
      <c r="D24" s="1942"/>
      <c r="E24" s="1933"/>
      <c r="F24" s="1932"/>
      <c r="G24" s="1932"/>
      <c r="H24" s="1932"/>
      <c r="I24" s="1933"/>
      <c r="J24" s="1932"/>
      <c r="K24" s="1932"/>
      <c r="L24" s="1932"/>
      <c r="M24" s="1937"/>
      <c r="N24" s="1938"/>
      <c r="O24" s="1938"/>
      <c r="P24" s="1938"/>
      <c r="Q24" s="1938"/>
      <c r="R24" s="1938"/>
      <c r="S24" s="1938"/>
      <c r="T24" s="1939"/>
      <c r="U24" s="1940"/>
    </row>
    <row r="25" spans="1:21" ht="51.75" customHeight="1">
      <c r="A25" s="1941"/>
      <c r="B25" s="1932"/>
      <c r="C25" s="1932"/>
      <c r="D25" s="1942"/>
      <c r="E25" s="1933"/>
      <c r="F25" s="1932"/>
      <c r="G25" s="1932"/>
      <c r="H25" s="1932"/>
      <c r="I25" s="1933"/>
      <c r="J25" s="1932"/>
      <c r="K25" s="1932"/>
      <c r="L25" s="1932"/>
      <c r="M25" s="818" t="s">
        <v>1562</v>
      </c>
      <c r="N25" s="818" t="s">
        <v>1602</v>
      </c>
      <c r="O25" s="818" t="s">
        <v>102</v>
      </c>
      <c r="P25" s="818" t="s">
        <v>1646</v>
      </c>
      <c r="Q25" s="818" t="s">
        <v>100</v>
      </c>
      <c r="R25" s="818" t="s">
        <v>1567</v>
      </c>
      <c r="S25" s="818" t="s">
        <v>1566</v>
      </c>
      <c r="T25" s="818" t="s">
        <v>1611</v>
      </c>
      <c r="U25" s="1940"/>
    </row>
    <row r="26" spans="1:21" ht="15.75">
      <c r="A26" s="810">
        <v>1</v>
      </c>
      <c r="B26" s="810">
        <v>2</v>
      </c>
      <c r="C26" s="810">
        <v>3</v>
      </c>
      <c r="D26" s="810">
        <v>4</v>
      </c>
      <c r="E26" s="811" t="s">
        <v>1710</v>
      </c>
      <c r="F26" s="810">
        <v>6</v>
      </c>
      <c r="G26" s="810">
        <v>7</v>
      </c>
      <c r="H26" s="810">
        <v>8</v>
      </c>
      <c r="I26" s="811">
        <v>9</v>
      </c>
      <c r="J26" s="810">
        <v>10</v>
      </c>
      <c r="K26" s="810">
        <v>11</v>
      </c>
      <c r="L26" s="810">
        <v>12</v>
      </c>
      <c r="M26" s="812">
        <v>13</v>
      </c>
      <c r="N26" s="812">
        <v>14</v>
      </c>
      <c r="O26" s="812">
        <v>15</v>
      </c>
      <c r="P26" s="812">
        <v>16</v>
      </c>
      <c r="Q26" s="812">
        <v>17</v>
      </c>
      <c r="R26" s="812">
        <v>18</v>
      </c>
      <c r="S26" s="812">
        <v>19</v>
      </c>
      <c r="T26" s="812">
        <v>20</v>
      </c>
      <c r="U26" s="812">
        <v>21</v>
      </c>
    </row>
    <row r="27" spans="1:21" ht="15">
      <c r="A27" s="1929" t="s">
        <v>206</v>
      </c>
      <c r="B27" s="1930"/>
      <c r="C27" s="1930"/>
      <c r="D27" s="1930"/>
      <c r="E27" s="1930"/>
      <c r="F27" s="1930"/>
      <c r="G27" s="1930"/>
      <c r="H27" s="1930"/>
      <c r="I27" s="1930"/>
      <c r="J27" s="1930"/>
      <c r="K27" s="1930"/>
      <c r="L27" s="1930"/>
      <c r="M27" s="1930"/>
      <c r="N27" s="1930"/>
      <c r="O27" s="1930"/>
      <c r="P27" s="1930"/>
      <c r="Q27" s="1930"/>
      <c r="R27" s="1930"/>
      <c r="S27" s="1930"/>
      <c r="T27" s="1930"/>
      <c r="U27" s="1931"/>
    </row>
    <row r="28" spans="1:21" ht="31.5">
      <c r="A28" s="1122" t="s">
        <v>210</v>
      </c>
      <c r="B28" s="1122">
        <v>14</v>
      </c>
      <c r="C28" s="1122">
        <v>4</v>
      </c>
      <c r="D28" s="1122">
        <v>1.8</v>
      </c>
      <c r="E28" s="1122" t="s">
        <v>1312</v>
      </c>
      <c r="F28" s="1122" t="s">
        <v>1337</v>
      </c>
      <c r="G28" s="1122" t="s">
        <v>1314</v>
      </c>
      <c r="H28" s="1122" t="s">
        <v>685</v>
      </c>
      <c r="I28" s="1122" t="s">
        <v>1316</v>
      </c>
      <c r="J28" s="1122" t="s">
        <v>1675</v>
      </c>
      <c r="K28" s="1122" t="s">
        <v>1674</v>
      </c>
      <c r="L28" s="1122">
        <v>9900</v>
      </c>
      <c r="M28" s="1122">
        <v>9900</v>
      </c>
      <c r="N28" s="1122"/>
      <c r="O28" s="1122"/>
      <c r="P28" s="1122"/>
      <c r="Q28" s="1122"/>
      <c r="R28" s="1122"/>
      <c r="S28" s="1122"/>
      <c r="T28" s="1122"/>
      <c r="U28" s="1126" t="s">
        <v>1338</v>
      </c>
    </row>
    <row r="29" spans="1:21" ht="43.5">
      <c r="A29" s="1122" t="s">
        <v>210</v>
      </c>
      <c r="B29" s="1122">
        <v>14</v>
      </c>
      <c r="C29" s="1122">
        <v>17</v>
      </c>
      <c r="D29" s="1122">
        <v>1.5</v>
      </c>
      <c r="E29" s="1122" t="s">
        <v>1312</v>
      </c>
      <c r="F29" s="1122" t="s">
        <v>1337</v>
      </c>
      <c r="G29" s="1122" t="s">
        <v>1314</v>
      </c>
      <c r="H29" s="1122" t="s">
        <v>1339</v>
      </c>
      <c r="I29" s="1122" t="s">
        <v>1316</v>
      </c>
      <c r="J29" s="1122" t="s">
        <v>1675</v>
      </c>
      <c r="K29" s="1122" t="s">
        <v>1674</v>
      </c>
      <c r="L29" s="1122">
        <v>8800</v>
      </c>
      <c r="M29" s="1122">
        <v>7860</v>
      </c>
      <c r="N29" s="1122"/>
      <c r="O29" s="1122"/>
      <c r="P29" s="1122"/>
      <c r="Q29" s="1122"/>
      <c r="R29" s="1122">
        <v>940</v>
      </c>
      <c r="S29" s="1122"/>
      <c r="T29" s="1122"/>
      <c r="U29" s="1126" t="s">
        <v>1340</v>
      </c>
    </row>
    <row r="30" spans="1:21" ht="43.5">
      <c r="A30" s="1122" t="s">
        <v>209</v>
      </c>
      <c r="B30" s="1122">
        <v>10</v>
      </c>
      <c r="C30" s="1122">
        <v>23</v>
      </c>
      <c r="D30" s="1122">
        <v>2.4</v>
      </c>
      <c r="E30" s="1122" t="s">
        <v>1312</v>
      </c>
      <c r="F30" s="1122" t="s">
        <v>1313</v>
      </c>
      <c r="G30" s="1122" t="s">
        <v>1314</v>
      </c>
      <c r="H30" s="1122" t="s">
        <v>50</v>
      </c>
      <c r="I30" s="1122" t="s">
        <v>1316</v>
      </c>
      <c r="J30" s="1122" t="s">
        <v>1675</v>
      </c>
      <c r="K30" s="1122" t="s">
        <v>1674</v>
      </c>
      <c r="L30" s="1122">
        <v>11000</v>
      </c>
      <c r="M30" s="1122">
        <v>9565</v>
      </c>
      <c r="N30" s="1122"/>
      <c r="O30" s="1122"/>
      <c r="P30" s="1122"/>
      <c r="Q30" s="1122"/>
      <c r="R30" s="1122"/>
      <c r="S30" s="1122">
        <v>1435</v>
      </c>
      <c r="T30" s="1122"/>
      <c r="U30" s="1126" t="s">
        <v>1341</v>
      </c>
    </row>
    <row r="31" spans="1:21" ht="43.5">
      <c r="A31" s="1122" t="s">
        <v>207</v>
      </c>
      <c r="B31" s="1122">
        <v>30</v>
      </c>
      <c r="C31" s="1122">
        <v>8</v>
      </c>
      <c r="D31" s="1122">
        <v>2.4</v>
      </c>
      <c r="E31" s="1122" t="s">
        <v>1312</v>
      </c>
      <c r="F31" s="1122" t="s">
        <v>1313</v>
      </c>
      <c r="G31" s="1122" t="s">
        <v>1314</v>
      </c>
      <c r="H31" s="1122" t="s">
        <v>48</v>
      </c>
      <c r="I31" s="1122" t="s">
        <v>1316</v>
      </c>
      <c r="J31" s="1122" t="s">
        <v>1675</v>
      </c>
      <c r="K31" s="1122" t="s">
        <v>1674</v>
      </c>
      <c r="L31" s="1122">
        <v>6500</v>
      </c>
      <c r="M31" s="1122">
        <v>5100</v>
      </c>
      <c r="N31" s="1122"/>
      <c r="O31" s="1122"/>
      <c r="P31" s="1122"/>
      <c r="Q31" s="1122"/>
      <c r="R31" s="1122"/>
      <c r="S31" s="1122">
        <v>1400</v>
      </c>
      <c r="T31" s="1122"/>
      <c r="U31" s="1126" t="s">
        <v>1342</v>
      </c>
    </row>
    <row r="32" spans="1:21" ht="33">
      <c r="A32" s="1122" t="s">
        <v>207</v>
      </c>
      <c r="B32" s="1122">
        <v>24</v>
      </c>
      <c r="C32" s="1122">
        <v>5.2</v>
      </c>
      <c r="D32" s="1122">
        <v>2.5</v>
      </c>
      <c r="E32" s="1122" t="s">
        <v>1312</v>
      </c>
      <c r="F32" s="1122" t="s">
        <v>1337</v>
      </c>
      <c r="G32" s="1122" t="s">
        <v>1314</v>
      </c>
      <c r="H32" s="1122" t="s">
        <v>1339</v>
      </c>
      <c r="I32" s="1122" t="s">
        <v>1316</v>
      </c>
      <c r="J32" s="1122" t="s">
        <v>1675</v>
      </c>
      <c r="K32" s="1122" t="s">
        <v>1674</v>
      </c>
      <c r="L32" s="1122">
        <v>8100</v>
      </c>
      <c r="M32" s="1122">
        <v>7050</v>
      </c>
      <c r="N32" s="1122"/>
      <c r="O32" s="1122"/>
      <c r="P32" s="1122"/>
      <c r="Q32" s="1122"/>
      <c r="R32" s="1122">
        <v>1050</v>
      </c>
      <c r="S32" s="1122"/>
      <c r="T32" s="1122"/>
      <c r="U32" s="1126" t="s">
        <v>1343</v>
      </c>
    </row>
    <row r="33" spans="1:21" ht="43.5">
      <c r="A33" s="1122" t="s">
        <v>207</v>
      </c>
      <c r="B33" s="1122">
        <v>24</v>
      </c>
      <c r="C33" s="1122">
        <v>3.3</v>
      </c>
      <c r="D33" s="1122">
        <v>2</v>
      </c>
      <c r="E33" s="1122" t="s">
        <v>1312</v>
      </c>
      <c r="F33" s="1122" t="s">
        <v>1337</v>
      </c>
      <c r="G33" s="1122" t="s">
        <v>1314</v>
      </c>
      <c r="H33" s="1122" t="s">
        <v>685</v>
      </c>
      <c r="I33" s="1122" t="s">
        <v>1316</v>
      </c>
      <c r="J33" s="1122" t="s">
        <v>1675</v>
      </c>
      <c r="K33" s="1122" t="s">
        <v>1674</v>
      </c>
      <c r="L33" s="1122">
        <v>8200</v>
      </c>
      <c r="M33" s="1122">
        <v>8200</v>
      </c>
      <c r="N33" s="1122"/>
      <c r="O33" s="1122"/>
      <c r="P33" s="1122"/>
      <c r="Q33" s="1122"/>
      <c r="R33" s="1122"/>
      <c r="S33" s="1122"/>
      <c r="T33" s="1122"/>
      <c r="U33" s="1126" t="s">
        <v>1344</v>
      </c>
    </row>
    <row r="34" spans="1:21" ht="15.75">
      <c r="A34" s="820" t="s">
        <v>1603</v>
      </c>
      <c r="B34" s="820"/>
      <c r="C34" s="820"/>
      <c r="D34" s="1594">
        <f>SUM(D28:D33)</f>
        <v>12.6</v>
      </c>
      <c r="E34" s="815"/>
      <c r="F34" s="814"/>
      <c r="G34" s="814"/>
      <c r="H34" s="814"/>
      <c r="I34" s="815"/>
      <c r="J34" s="814"/>
      <c r="K34" s="814"/>
      <c r="L34" s="816">
        <f>L28+L29+L30+L31+L32+L33</f>
        <v>52500</v>
      </c>
      <c r="M34" s="1619">
        <f>M28+M29+M30+M31+M32+M33</f>
        <v>47675</v>
      </c>
      <c r="N34" s="1619"/>
      <c r="O34" s="1619"/>
      <c r="P34" s="1619"/>
      <c r="Q34" s="1619"/>
      <c r="R34" s="1619">
        <f>R29+R32</f>
        <v>1990</v>
      </c>
      <c r="S34" s="1619">
        <f>S30+S31</f>
        <v>2835</v>
      </c>
      <c r="T34" s="53"/>
      <c r="U34" s="53"/>
    </row>
    <row r="35" spans="1:21" ht="15">
      <c r="A35" s="1928" t="s">
        <v>211</v>
      </c>
      <c r="B35" s="1928"/>
      <c r="C35" s="1928"/>
      <c r="D35" s="1928"/>
      <c r="E35" s="1928"/>
      <c r="F35" s="1928"/>
      <c r="G35" s="1928"/>
      <c r="H35" s="1928"/>
      <c r="I35" s="1928"/>
      <c r="J35" s="1928"/>
      <c r="K35" s="1928"/>
      <c r="L35" s="1928"/>
      <c r="M35" s="1928"/>
      <c r="N35" s="1928"/>
      <c r="O35" s="1928"/>
      <c r="P35" s="1928"/>
      <c r="Q35" s="1928"/>
      <c r="R35" s="1928"/>
      <c r="S35" s="1928"/>
      <c r="T35" s="1928"/>
      <c r="U35" s="1928"/>
    </row>
    <row r="36" spans="1:21" ht="33">
      <c r="A36" s="1120" t="s">
        <v>212</v>
      </c>
      <c r="B36" s="1120">
        <v>7</v>
      </c>
      <c r="C36" s="1120">
        <v>7.2</v>
      </c>
      <c r="D36" s="1120">
        <v>2.1</v>
      </c>
      <c r="E36" s="1120" t="s">
        <v>1312</v>
      </c>
      <c r="F36" s="1120" t="s">
        <v>1313</v>
      </c>
      <c r="G36" s="1120" t="s">
        <v>1314</v>
      </c>
      <c r="H36" s="1120" t="s">
        <v>1315</v>
      </c>
      <c r="I36" s="1120" t="s">
        <v>213</v>
      </c>
      <c r="J36" s="1120" t="s">
        <v>1675</v>
      </c>
      <c r="K36" s="1120" t="s">
        <v>1674</v>
      </c>
      <c r="L36" s="1122">
        <v>8400</v>
      </c>
      <c r="M36" s="1122">
        <v>8400</v>
      </c>
      <c r="N36" s="1120"/>
      <c r="O36" s="1120"/>
      <c r="P36" s="1120"/>
      <c r="Q36" s="1120"/>
      <c r="R36" s="1120"/>
      <c r="S36" s="1120"/>
      <c r="T36" s="1122"/>
      <c r="U36" s="1126" t="s">
        <v>1329</v>
      </c>
    </row>
    <row r="37" spans="1:21" ht="33">
      <c r="A37" s="1120" t="s">
        <v>212</v>
      </c>
      <c r="B37" s="1120">
        <v>10</v>
      </c>
      <c r="C37" s="1120">
        <v>8.5</v>
      </c>
      <c r="D37" s="1120">
        <v>2.6</v>
      </c>
      <c r="E37" s="1120" t="s">
        <v>1312</v>
      </c>
      <c r="F37" s="1120" t="s">
        <v>1313</v>
      </c>
      <c r="G37" s="1120" t="s">
        <v>1314</v>
      </c>
      <c r="H37" s="1120" t="s">
        <v>1315</v>
      </c>
      <c r="I37" s="1120" t="s">
        <v>213</v>
      </c>
      <c r="J37" s="1120" t="s">
        <v>1675</v>
      </c>
      <c r="K37" s="1120" t="s">
        <v>1674</v>
      </c>
      <c r="L37" s="1122">
        <v>7900</v>
      </c>
      <c r="M37" s="1122">
        <v>7900</v>
      </c>
      <c r="N37" s="1120"/>
      <c r="O37" s="1120"/>
      <c r="P37" s="1120"/>
      <c r="Q37" s="1120"/>
      <c r="R37" s="1120"/>
      <c r="S37" s="1120"/>
      <c r="T37" s="1122"/>
      <c r="U37" s="1126" t="s">
        <v>1330</v>
      </c>
    </row>
    <row r="38" spans="1:21" ht="33">
      <c r="A38" s="1120" t="s">
        <v>212</v>
      </c>
      <c r="B38" s="1120">
        <v>10</v>
      </c>
      <c r="C38" s="1120">
        <v>8.6</v>
      </c>
      <c r="D38" s="1120">
        <v>1.5</v>
      </c>
      <c r="E38" s="1120" t="s">
        <v>1312</v>
      </c>
      <c r="F38" s="1120" t="s">
        <v>1313</v>
      </c>
      <c r="G38" s="1120" t="s">
        <v>1314</v>
      </c>
      <c r="H38" s="1120" t="s">
        <v>1315</v>
      </c>
      <c r="I38" s="1120" t="s">
        <v>213</v>
      </c>
      <c r="J38" s="1120" t="s">
        <v>1675</v>
      </c>
      <c r="K38" s="1120" t="s">
        <v>1674</v>
      </c>
      <c r="L38" s="1122">
        <v>6250</v>
      </c>
      <c r="M38" s="1122">
        <v>6250</v>
      </c>
      <c r="N38" s="1120"/>
      <c r="O38" s="1120"/>
      <c r="P38" s="1120"/>
      <c r="Q38" s="1120"/>
      <c r="R38" s="1120"/>
      <c r="S38" s="1120"/>
      <c r="T38" s="1122"/>
      <c r="U38" s="1126" t="s">
        <v>1331</v>
      </c>
    </row>
    <row r="39" spans="1:21" ht="33">
      <c r="A39" s="1120" t="s">
        <v>212</v>
      </c>
      <c r="B39" s="1120">
        <v>10</v>
      </c>
      <c r="C39" s="1120">
        <v>8.7</v>
      </c>
      <c r="D39" s="1120">
        <v>1.5</v>
      </c>
      <c r="E39" s="1120" t="s">
        <v>1312</v>
      </c>
      <c r="F39" s="1120" t="s">
        <v>1313</v>
      </c>
      <c r="G39" s="1120" t="s">
        <v>1314</v>
      </c>
      <c r="H39" s="1120" t="s">
        <v>1315</v>
      </c>
      <c r="I39" s="1120" t="s">
        <v>213</v>
      </c>
      <c r="J39" s="1120" t="s">
        <v>1675</v>
      </c>
      <c r="K39" s="1120" t="s">
        <v>1674</v>
      </c>
      <c r="L39" s="1122">
        <v>7000</v>
      </c>
      <c r="M39" s="1122">
        <v>7000</v>
      </c>
      <c r="N39" s="1120"/>
      <c r="O39" s="1120"/>
      <c r="P39" s="1120"/>
      <c r="Q39" s="1120"/>
      <c r="R39" s="1120"/>
      <c r="S39" s="1120"/>
      <c r="T39" s="1122"/>
      <c r="U39" s="1126" t="s">
        <v>1332</v>
      </c>
    </row>
    <row r="40" spans="1:21" ht="33">
      <c r="A40" s="1120" t="s">
        <v>212</v>
      </c>
      <c r="B40" s="1120">
        <v>10</v>
      </c>
      <c r="C40" s="1120">
        <v>9.1</v>
      </c>
      <c r="D40" s="1120">
        <v>3.3</v>
      </c>
      <c r="E40" s="1120" t="s">
        <v>1312</v>
      </c>
      <c r="F40" s="1120" t="s">
        <v>1313</v>
      </c>
      <c r="G40" s="1120" t="s">
        <v>1314</v>
      </c>
      <c r="H40" s="1120" t="s">
        <v>1333</v>
      </c>
      <c r="I40" s="1120" t="s">
        <v>213</v>
      </c>
      <c r="J40" s="1120" t="s">
        <v>1675</v>
      </c>
      <c r="K40" s="1120" t="s">
        <v>1674</v>
      </c>
      <c r="L40" s="1122">
        <v>8900</v>
      </c>
      <c r="M40" s="1122">
        <v>6700</v>
      </c>
      <c r="N40" s="1120"/>
      <c r="O40" s="1120"/>
      <c r="P40" s="1120"/>
      <c r="Q40" s="1120"/>
      <c r="R40" s="1120"/>
      <c r="S40" s="1122">
        <v>2200</v>
      </c>
      <c r="T40" s="1122"/>
      <c r="U40" s="1126" t="s">
        <v>1334</v>
      </c>
    </row>
    <row r="41" spans="1:21" ht="33">
      <c r="A41" s="1120" t="s">
        <v>212</v>
      </c>
      <c r="B41" s="1120">
        <v>11</v>
      </c>
      <c r="C41" s="1120">
        <v>16.3</v>
      </c>
      <c r="D41" s="1120">
        <v>1.2</v>
      </c>
      <c r="E41" s="1120" t="s">
        <v>1312</v>
      </c>
      <c r="F41" s="1120" t="s">
        <v>1313</v>
      </c>
      <c r="G41" s="1120" t="s">
        <v>1314</v>
      </c>
      <c r="H41" s="1120" t="s">
        <v>1315</v>
      </c>
      <c r="I41" s="1120" t="s">
        <v>213</v>
      </c>
      <c r="J41" s="1120" t="s">
        <v>1675</v>
      </c>
      <c r="K41" s="1120" t="s">
        <v>1674</v>
      </c>
      <c r="L41" s="1122">
        <v>7500</v>
      </c>
      <c r="M41" s="1122">
        <v>7500</v>
      </c>
      <c r="N41" s="1120"/>
      <c r="O41" s="1120"/>
      <c r="P41" s="1120"/>
      <c r="Q41" s="1120"/>
      <c r="R41" s="1120"/>
      <c r="S41" s="1122"/>
      <c r="T41" s="1122"/>
      <c r="U41" s="1126" t="s">
        <v>1335</v>
      </c>
    </row>
    <row r="42" spans="1:21" ht="33">
      <c r="A42" s="1120" t="s">
        <v>1336</v>
      </c>
      <c r="B42" s="1120">
        <v>43</v>
      </c>
      <c r="C42" s="1120">
        <v>20.1</v>
      </c>
      <c r="D42" s="1120">
        <v>1.3</v>
      </c>
      <c r="E42" s="1120" t="s">
        <v>1312</v>
      </c>
      <c r="F42" s="1120" t="s">
        <v>1313</v>
      </c>
      <c r="G42" s="1120" t="s">
        <v>1314</v>
      </c>
      <c r="H42" s="1120" t="s">
        <v>225</v>
      </c>
      <c r="I42" s="1120" t="s">
        <v>213</v>
      </c>
      <c r="J42" s="1120" t="s">
        <v>1675</v>
      </c>
      <c r="K42" s="1120" t="s">
        <v>1674</v>
      </c>
      <c r="L42" s="1122">
        <v>7550</v>
      </c>
      <c r="M42" s="1122">
        <v>4650</v>
      </c>
      <c r="N42" s="1120"/>
      <c r="O42" s="1120"/>
      <c r="P42" s="1120"/>
      <c r="Q42" s="1120"/>
      <c r="R42" s="1120"/>
      <c r="S42" s="1122">
        <v>2900</v>
      </c>
      <c r="T42" s="1122"/>
      <c r="U42" s="1126" t="s">
        <v>1335</v>
      </c>
    </row>
    <row r="43" spans="1:21" ht="15.75">
      <c r="A43" s="820" t="s">
        <v>1603</v>
      </c>
      <c r="B43" s="820"/>
      <c r="C43" s="820"/>
      <c r="D43" s="1594">
        <f>D36+D37+D38+D39+D40+D41+D42</f>
        <v>13.5</v>
      </c>
      <c r="E43" s="815"/>
      <c r="F43" s="814"/>
      <c r="G43" s="814"/>
      <c r="H43" s="814"/>
      <c r="I43" s="815"/>
      <c r="J43" s="814"/>
      <c r="K43" s="814"/>
      <c r="L43" s="816">
        <f>L36+L37+L38+L39+L40+L41+L42</f>
        <v>53500</v>
      </c>
      <c r="M43" s="816">
        <f>M36+M37+M38+M39+M40+M41+M42</f>
        <v>48400</v>
      </c>
      <c r="N43" s="53"/>
      <c r="O43" s="53"/>
      <c r="P43" s="53"/>
      <c r="Q43" s="53"/>
      <c r="R43" s="53"/>
      <c r="S43" s="1619">
        <f>S40+S42</f>
        <v>5100</v>
      </c>
      <c r="T43" s="53"/>
      <c r="U43" s="53"/>
    </row>
    <row r="44" spans="1:21" ht="15">
      <c r="A44" s="1928" t="s">
        <v>214</v>
      </c>
      <c r="B44" s="1928"/>
      <c r="C44" s="1928"/>
      <c r="D44" s="1928"/>
      <c r="E44" s="1928"/>
      <c r="F44" s="1928"/>
      <c r="G44" s="1928"/>
      <c r="H44" s="1928"/>
      <c r="I44" s="1928"/>
      <c r="J44" s="1928"/>
      <c r="K44" s="1928"/>
      <c r="L44" s="1928"/>
      <c r="M44" s="1928"/>
      <c r="N44" s="1928"/>
      <c r="O44" s="1928"/>
      <c r="P44" s="1928"/>
      <c r="Q44" s="1928"/>
      <c r="R44" s="1928"/>
      <c r="S44" s="1928"/>
      <c r="T44" s="1928"/>
      <c r="U44" s="1928"/>
    </row>
    <row r="45" spans="1:21" ht="31.5">
      <c r="A45" s="1129" t="s">
        <v>1363</v>
      </c>
      <c r="B45" s="1126">
        <v>34</v>
      </c>
      <c r="C45" s="1126">
        <v>19</v>
      </c>
      <c r="D45" s="1126">
        <v>2</v>
      </c>
      <c r="E45" s="1126" t="s">
        <v>1312</v>
      </c>
      <c r="F45" s="1126" t="s">
        <v>1364</v>
      </c>
      <c r="G45" s="1126" t="s">
        <v>1314</v>
      </c>
      <c r="H45" s="1126" t="s">
        <v>1315</v>
      </c>
      <c r="I45" s="1126" t="s">
        <v>1316</v>
      </c>
      <c r="J45" s="1126" t="s">
        <v>1675</v>
      </c>
      <c r="K45" s="1126" t="s">
        <v>1674</v>
      </c>
      <c r="L45" s="1122">
        <v>7980</v>
      </c>
      <c r="M45" s="1122">
        <v>7980</v>
      </c>
      <c r="N45" s="1126"/>
      <c r="O45" s="1126"/>
      <c r="P45" s="1126"/>
      <c r="Q45" s="1126"/>
      <c r="R45" s="1126"/>
      <c r="S45" s="1126"/>
      <c r="T45" s="1126"/>
      <c r="U45" s="1123" t="s">
        <v>1365</v>
      </c>
    </row>
    <row r="46" spans="1:21" ht="33">
      <c r="A46" s="1129" t="s">
        <v>1363</v>
      </c>
      <c r="B46" s="1126">
        <v>34</v>
      </c>
      <c r="C46" s="1126">
        <v>16</v>
      </c>
      <c r="D46" s="1126">
        <v>1.5</v>
      </c>
      <c r="E46" s="1126" t="s">
        <v>1312</v>
      </c>
      <c r="F46" s="1126" t="s">
        <v>1349</v>
      </c>
      <c r="G46" s="1126" t="s">
        <v>1314</v>
      </c>
      <c r="H46" s="1126" t="s">
        <v>1315</v>
      </c>
      <c r="I46" s="1126" t="s">
        <v>1316</v>
      </c>
      <c r="J46" s="1126" t="s">
        <v>1675</v>
      </c>
      <c r="K46" s="1126" t="s">
        <v>1674</v>
      </c>
      <c r="L46" s="1122">
        <v>8300</v>
      </c>
      <c r="M46" s="1122">
        <v>8300</v>
      </c>
      <c r="N46" s="1126"/>
      <c r="O46" s="1126"/>
      <c r="P46" s="1126"/>
      <c r="Q46" s="1126"/>
      <c r="R46" s="1126"/>
      <c r="S46" s="1126"/>
      <c r="T46" s="1126"/>
      <c r="U46" s="1123" t="s">
        <v>1366</v>
      </c>
    </row>
    <row r="47" spans="1:21" ht="33">
      <c r="A47" s="1129" t="s">
        <v>1367</v>
      </c>
      <c r="B47" s="1126">
        <v>31</v>
      </c>
      <c r="C47" s="1126">
        <v>20</v>
      </c>
      <c r="D47" s="1126">
        <v>1.7</v>
      </c>
      <c r="E47" s="1126" t="s">
        <v>1312</v>
      </c>
      <c r="F47" s="1126" t="s">
        <v>1349</v>
      </c>
      <c r="G47" s="1126" t="s">
        <v>1314</v>
      </c>
      <c r="H47" s="1126" t="s">
        <v>1315</v>
      </c>
      <c r="I47" s="1126" t="s">
        <v>1316</v>
      </c>
      <c r="J47" s="1126" t="s">
        <v>1675</v>
      </c>
      <c r="K47" s="1126" t="s">
        <v>1674</v>
      </c>
      <c r="L47" s="1122">
        <v>6660</v>
      </c>
      <c r="M47" s="1122">
        <v>6660</v>
      </c>
      <c r="N47" s="1126"/>
      <c r="O47" s="1126"/>
      <c r="P47" s="1126"/>
      <c r="Q47" s="1126"/>
      <c r="R47" s="1126"/>
      <c r="S47" s="1126"/>
      <c r="T47" s="1126"/>
      <c r="U47" s="1123" t="s">
        <v>1368</v>
      </c>
    </row>
    <row r="48" spans="1:21" ht="33">
      <c r="A48" s="1129" t="s">
        <v>215</v>
      </c>
      <c r="B48" s="1126">
        <v>13</v>
      </c>
      <c r="C48" s="1126">
        <v>5.1</v>
      </c>
      <c r="D48" s="1126">
        <v>2.2</v>
      </c>
      <c r="E48" s="1126" t="s">
        <v>1312</v>
      </c>
      <c r="F48" s="1126" t="s">
        <v>1369</v>
      </c>
      <c r="G48" s="1126" t="s">
        <v>1314</v>
      </c>
      <c r="H48" s="1126" t="s">
        <v>1315</v>
      </c>
      <c r="I48" s="1126" t="s">
        <v>1316</v>
      </c>
      <c r="J48" s="1126" t="s">
        <v>1675</v>
      </c>
      <c r="K48" s="1126" t="s">
        <v>1674</v>
      </c>
      <c r="L48" s="1122">
        <v>7100</v>
      </c>
      <c r="M48" s="1122">
        <v>7100</v>
      </c>
      <c r="N48" s="1126"/>
      <c r="O48" s="1126"/>
      <c r="P48" s="1126"/>
      <c r="Q48" s="1126"/>
      <c r="R48" s="1126"/>
      <c r="S48" s="1126"/>
      <c r="T48" s="1126"/>
      <c r="U48" s="1123" t="s">
        <v>1406</v>
      </c>
    </row>
    <row r="49" spans="1:21" ht="15.75">
      <c r="A49" s="820" t="s">
        <v>1603</v>
      </c>
      <c r="B49" s="820"/>
      <c r="C49" s="820"/>
      <c r="D49" s="1594">
        <v>7.4</v>
      </c>
      <c r="E49" s="815"/>
      <c r="F49" s="814"/>
      <c r="G49" s="814"/>
      <c r="H49" s="814"/>
      <c r="I49" s="815"/>
      <c r="J49" s="814"/>
      <c r="K49" s="814"/>
      <c r="L49" s="816">
        <f>L45+L46+L47+L48</f>
        <v>30040</v>
      </c>
      <c r="M49" s="816">
        <f>M45+M46+M47+M48</f>
        <v>30040</v>
      </c>
      <c r="N49" s="53"/>
      <c r="O49" s="53"/>
      <c r="P49" s="53"/>
      <c r="Q49" s="53"/>
      <c r="R49" s="53"/>
      <c r="S49" s="53"/>
      <c r="T49" s="53"/>
      <c r="U49" s="53"/>
    </row>
    <row r="50" spans="1:21" ht="15">
      <c r="A50" s="1928" t="s">
        <v>216</v>
      </c>
      <c r="B50" s="1928"/>
      <c r="C50" s="1928"/>
      <c r="D50" s="1928"/>
      <c r="E50" s="1928"/>
      <c r="F50" s="1928"/>
      <c r="G50" s="1928"/>
      <c r="H50" s="1928"/>
      <c r="I50" s="1928"/>
      <c r="J50" s="1928"/>
      <c r="K50" s="1928"/>
      <c r="L50" s="1928"/>
      <c r="M50" s="1928"/>
      <c r="N50" s="1928"/>
      <c r="O50" s="1928"/>
      <c r="P50" s="1928"/>
      <c r="Q50" s="1928"/>
      <c r="R50" s="1928"/>
      <c r="S50" s="1928"/>
      <c r="T50" s="1928"/>
      <c r="U50" s="1928"/>
    </row>
    <row r="51" spans="1:21" ht="36.75">
      <c r="A51" s="1122" t="s">
        <v>1345</v>
      </c>
      <c r="B51" s="1122">
        <v>18</v>
      </c>
      <c r="C51" s="1122">
        <v>22.2</v>
      </c>
      <c r="D51" s="1122">
        <v>1.9</v>
      </c>
      <c r="E51" s="1122" t="s">
        <v>1312</v>
      </c>
      <c r="F51" s="1122" t="s">
        <v>1313</v>
      </c>
      <c r="G51" s="1122" t="s">
        <v>1314</v>
      </c>
      <c r="H51" s="1122" t="s">
        <v>1315</v>
      </c>
      <c r="I51" s="1122" t="s">
        <v>1316</v>
      </c>
      <c r="J51" s="1122" t="s">
        <v>1675</v>
      </c>
      <c r="K51" s="1122" t="s">
        <v>1674</v>
      </c>
      <c r="L51" s="1122">
        <v>10500</v>
      </c>
      <c r="M51" s="1122">
        <v>10500</v>
      </c>
      <c r="N51" s="1122"/>
      <c r="O51" s="1122"/>
      <c r="P51" s="1122"/>
      <c r="Q51" s="1122"/>
      <c r="R51" s="1122"/>
      <c r="S51" s="1122"/>
      <c r="T51" s="1122"/>
      <c r="U51" s="1127" t="s">
        <v>1346</v>
      </c>
    </row>
    <row r="52" spans="1:21" ht="36.75">
      <c r="A52" s="1122" t="s">
        <v>1345</v>
      </c>
      <c r="B52" s="1122">
        <v>20</v>
      </c>
      <c r="C52" s="1122">
        <v>17</v>
      </c>
      <c r="D52" s="1122" t="s">
        <v>1321</v>
      </c>
      <c r="E52" s="1122" t="s">
        <v>1312</v>
      </c>
      <c r="F52" s="1122" t="s">
        <v>1313</v>
      </c>
      <c r="G52" s="1122" t="s">
        <v>1314</v>
      </c>
      <c r="H52" s="1122" t="s">
        <v>1315</v>
      </c>
      <c r="I52" s="1122" t="s">
        <v>1316</v>
      </c>
      <c r="J52" s="1122" t="s">
        <v>1675</v>
      </c>
      <c r="K52" s="1122" t="s">
        <v>1674</v>
      </c>
      <c r="L52" s="1122">
        <v>9960</v>
      </c>
      <c r="M52" s="1122">
        <v>9960</v>
      </c>
      <c r="N52" s="1122"/>
      <c r="O52" s="1122" t="s">
        <v>1067</v>
      </c>
      <c r="P52" s="1122"/>
      <c r="Q52" s="1122"/>
      <c r="R52" s="1122"/>
      <c r="S52" s="1122"/>
      <c r="T52" s="1122"/>
      <c r="U52" s="1127" t="s">
        <v>1347</v>
      </c>
    </row>
    <row r="53" spans="1:21" ht="36.75">
      <c r="A53" s="1122" t="s">
        <v>1345</v>
      </c>
      <c r="B53" s="1122">
        <v>22</v>
      </c>
      <c r="C53" s="1122">
        <v>7</v>
      </c>
      <c r="D53" s="1122">
        <v>1.1</v>
      </c>
      <c r="E53" s="1122" t="s">
        <v>1312</v>
      </c>
      <c r="F53" s="1122" t="s">
        <v>1313</v>
      </c>
      <c r="G53" s="1122" t="s">
        <v>1314</v>
      </c>
      <c r="H53" s="1122" t="s">
        <v>48</v>
      </c>
      <c r="I53" s="1122" t="s">
        <v>1316</v>
      </c>
      <c r="J53" s="1122" t="s">
        <v>1675</v>
      </c>
      <c r="K53" s="1122" t="s">
        <v>1674</v>
      </c>
      <c r="L53" s="1122">
        <v>12000</v>
      </c>
      <c r="M53" s="1122">
        <v>10000</v>
      </c>
      <c r="N53" s="1122"/>
      <c r="O53" s="1122"/>
      <c r="P53" s="1122"/>
      <c r="Q53" s="1122"/>
      <c r="R53" s="1122"/>
      <c r="S53" s="1122">
        <v>2000</v>
      </c>
      <c r="T53" s="1122"/>
      <c r="U53" s="1127" t="s">
        <v>1348</v>
      </c>
    </row>
    <row r="54" spans="1:21" ht="36.75">
      <c r="A54" s="1122" t="s">
        <v>1345</v>
      </c>
      <c r="B54" s="1122">
        <v>22</v>
      </c>
      <c r="C54" s="1122">
        <v>23.2</v>
      </c>
      <c r="D54" s="1122">
        <v>4.8</v>
      </c>
      <c r="E54" s="1122" t="s">
        <v>1312</v>
      </c>
      <c r="F54" s="1122" t="s">
        <v>1349</v>
      </c>
      <c r="G54" s="1122" t="s">
        <v>1314</v>
      </c>
      <c r="H54" s="1122" t="s">
        <v>1315</v>
      </c>
      <c r="I54" s="1122" t="s">
        <v>1316</v>
      </c>
      <c r="J54" s="1122" t="s">
        <v>1675</v>
      </c>
      <c r="K54" s="1122" t="s">
        <v>1674</v>
      </c>
      <c r="L54" s="1122">
        <v>10624</v>
      </c>
      <c r="M54" s="1122">
        <v>10624</v>
      </c>
      <c r="N54" s="1122"/>
      <c r="O54" s="1122"/>
      <c r="P54" s="1122"/>
      <c r="Q54" s="1122"/>
      <c r="R54" s="1122"/>
      <c r="S54" s="1122"/>
      <c r="T54" s="1122"/>
      <c r="U54" s="1127" t="s">
        <v>1350</v>
      </c>
    </row>
    <row r="55" spans="1:21" ht="36.75">
      <c r="A55" s="1122" t="s">
        <v>1345</v>
      </c>
      <c r="B55" s="1122">
        <v>26</v>
      </c>
      <c r="C55" s="1122">
        <v>7.1</v>
      </c>
      <c r="D55" s="1122">
        <v>1.4</v>
      </c>
      <c r="E55" s="1122" t="s">
        <v>1312</v>
      </c>
      <c r="F55" s="1122" t="s">
        <v>1349</v>
      </c>
      <c r="G55" s="1122" t="s">
        <v>1314</v>
      </c>
      <c r="H55" s="1122" t="s">
        <v>1315</v>
      </c>
      <c r="I55" s="1122" t="s">
        <v>1316</v>
      </c>
      <c r="J55" s="1122" t="s">
        <v>1675</v>
      </c>
      <c r="K55" s="1122" t="s">
        <v>1674</v>
      </c>
      <c r="L55" s="1122">
        <v>10300</v>
      </c>
      <c r="M55" s="1122">
        <v>10300</v>
      </c>
      <c r="N55" s="1122"/>
      <c r="O55" s="1122"/>
      <c r="P55" s="1122"/>
      <c r="Q55" s="1122"/>
      <c r="R55" s="1122"/>
      <c r="S55" s="1122"/>
      <c r="T55" s="1122"/>
      <c r="U55" s="1127" t="s">
        <v>1351</v>
      </c>
    </row>
    <row r="56" spans="1:21" ht="36.75">
      <c r="A56" s="1122" t="s">
        <v>1345</v>
      </c>
      <c r="B56" s="1122">
        <v>26</v>
      </c>
      <c r="C56" s="1122">
        <v>8.1</v>
      </c>
      <c r="D56" s="1122">
        <v>1.4</v>
      </c>
      <c r="E56" s="1122" t="s">
        <v>1312</v>
      </c>
      <c r="F56" s="1122" t="s">
        <v>1349</v>
      </c>
      <c r="G56" s="1122" t="s">
        <v>1314</v>
      </c>
      <c r="H56" s="1122" t="s">
        <v>1315</v>
      </c>
      <c r="I56" s="1122" t="s">
        <v>1316</v>
      </c>
      <c r="J56" s="1122" t="s">
        <v>1675</v>
      </c>
      <c r="K56" s="1122" t="s">
        <v>1674</v>
      </c>
      <c r="L56" s="1122">
        <v>10000</v>
      </c>
      <c r="M56" s="1122">
        <v>10000</v>
      </c>
      <c r="N56" s="1122"/>
      <c r="O56" s="1122"/>
      <c r="P56" s="1122"/>
      <c r="Q56" s="1122"/>
      <c r="R56" s="1122"/>
      <c r="S56" s="1122"/>
      <c r="T56" s="1122"/>
      <c r="U56" s="1127" t="s">
        <v>1352</v>
      </c>
    </row>
    <row r="57" spans="1:21" ht="36.75">
      <c r="A57" s="1122" t="s">
        <v>1345</v>
      </c>
      <c r="B57" s="1122">
        <v>17</v>
      </c>
      <c r="C57" s="1122">
        <v>13.2</v>
      </c>
      <c r="D57" s="1122">
        <v>1.5</v>
      </c>
      <c r="E57" s="1122" t="s">
        <v>1312</v>
      </c>
      <c r="F57" s="1122" t="s">
        <v>1313</v>
      </c>
      <c r="G57" s="1122" t="s">
        <v>1314</v>
      </c>
      <c r="H57" s="1122" t="s">
        <v>1315</v>
      </c>
      <c r="I57" s="1122" t="s">
        <v>1316</v>
      </c>
      <c r="J57" s="1122" t="s">
        <v>1675</v>
      </c>
      <c r="K57" s="1122" t="s">
        <v>1674</v>
      </c>
      <c r="L57" s="1122">
        <v>10000</v>
      </c>
      <c r="M57" s="1122">
        <v>10000</v>
      </c>
      <c r="N57" s="1122"/>
      <c r="O57" s="1122"/>
      <c r="P57" s="1122"/>
      <c r="Q57" s="1122"/>
      <c r="R57" s="1122"/>
      <c r="S57" s="1122"/>
      <c r="T57" s="1122"/>
      <c r="U57" s="1127" t="s">
        <v>1353</v>
      </c>
    </row>
    <row r="58" spans="1:21" ht="36.75">
      <c r="A58" s="1122" t="s">
        <v>1345</v>
      </c>
      <c r="B58" s="1122">
        <v>20</v>
      </c>
      <c r="C58" s="1122">
        <v>31.2</v>
      </c>
      <c r="D58" s="1122">
        <v>1.6</v>
      </c>
      <c r="E58" s="1122" t="s">
        <v>1312</v>
      </c>
      <c r="F58" s="1122" t="s">
        <v>1313</v>
      </c>
      <c r="G58" s="1122" t="s">
        <v>1314</v>
      </c>
      <c r="H58" s="1122" t="s">
        <v>1315</v>
      </c>
      <c r="I58" s="1122" t="s">
        <v>1316</v>
      </c>
      <c r="J58" s="1122" t="s">
        <v>1675</v>
      </c>
      <c r="K58" s="1122" t="s">
        <v>1674</v>
      </c>
      <c r="L58" s="1122">
        <v>10000</v>
      </c>
      <c r="M58" s="1122">
        <v>10000</v>
      </c>
      <c r="N58" s="1122"/>
      <c r="O58" s="1122"/>
      <c r="P58" s="1122"/>
      <c r="Q58" s="1122"/>
      <c r="R58" s="1122"/>
      <c r="S58" s="1122"/>
      <c r="T58" s="1122"/>
      <c r="U58" s="1127" t="s">
        <v>1354</v>
      </c>
    </row>
    <row r="59" spans="1:21" ht="15.75">
      <c r="A59" s="820" t="s">
        <v>1603</v>
      </c>
      <c r="B59" s="820"/>
      <c r="C59" s="820"/>
      <c r="D59" s="1594">
        <v>15.7</v>
      </c>
      <c r="E59" s="815"/>
      <c r="F59" s="814"/>
      <c r="G59" s="814"/>
      <c r="H59" s="814"/>
      <c r="I59" s="815"/>
      <c r="J59" s="814"/>
      <c r="K59" s="814"/>
      <c r="L59" s="816">
        <f>L51+L52+L53+L54+L55+L56+L57+L58</f>
        <v>83384</v>
      </c>
      <c r="M59" s="816">
        <f>M51+M52+M53+M54+M55+M56+M57+M58</f>
        <v>81384</v>
      </c>
      <c r="N59" s="816"/>
      <c r="O59" s="816"/>
      <c r="P59" s="816"/>
      <c r="Q59" s="816"/>
      <c r="R59" s="816"/>
      <c r="S59" s="816">
        <v>2000</v>
      </c>
      <c r="T59" s="816"/>
      <c r="U59" s="816"/>
    </row>
    <row r="60" spans="1:21" ht="15">
      <c r="A60" s="1928" t="s">
        <v>217</v>
      </c>
      <c r="B60" s="1928"/>
      <c r="C60" s="1928"/>
      <c r="D60" s="1928"/>
      <c r="E60" s="1928"/>
      <c r="F60" s="1928"/>
      <c r="G60" s="1928"/>
      <c r="H60" s="1928"/>
      <c r="I60" s="1928"/>
      <c r="J60" s="1928"/>
      <c r="K60" s="1928"/>
      <c r="L60" s="1928"/>
      <c r="M60" s="1928"/>
      <c r="N60" s="1928"/>
      <c r="O60" s="1928"/>
      <c r="P60" s="1928"/>
      <c r="Q60" s="1928"/>
      <c r="R60" s="1928"/>
      <c r="S60" s="1928"/>
      <c r="T60" s="1928"/>
      <c r="U60" s="1928"/>
    </row>
    <row r="61" spans="1:21" ht="43.5">
      <c r="A61" s="1130" t="s">
        <v>1407</v>
      </c>
      <c r="B61" s="1120">
        <v>6</v>
      </c>
      <c r="C61" s="1120">
        <v>24</v>
      </c>
      <c r="D61" s="1120">
        <v>0.4</v>
      </c>
      <c r="E61" s="1120" t="s">
        <v>219</v>
      </c>
      <c r="F61" s="1120" t="s">
        <v>1646</v>
      </c>
      <c r="G61" s="1120" t="s">
        <v>1314</v>
      </c>
      <c r="H61" s="1120" t="s">
        <v>1408</v>
      </c>
      <c r="I61" s="1120" t="s">
        <v>218</v>
      </c>
      <c r="J61" s="1120" t="s">
        <v>1675</v>
      </c>
      <c r="K61" s="1120" t="s">
        <v>1674</v>
      </c>
      <c r="L61" s="1122">
        <v>9000</v>
      </c>
      <c r="M61" s="1122"/>
      <c r="N61" s="1122"/>
      <c r="O61" s="1122"/>
      <c r="P61" s="1122"/>
      <c r="Q61" s="1122">
        <v>9000</v>
      </c>
      <c r="R61" s="1122"/>
      <c r="S61" s="1122"/>
      <c r="T61" s="1122"/>
      <c r="U61" s="1126" t="s">
        <v>1409</v>
      </c>
    </row>
    <row r="62" spans="1:21" ht="43.5">
      <c r="A62" s="1130" t="s">
        <v>1407</v>
      </c>
      <c r="B62" s="1120">
        <v>5</v>
      </c>
      <c r="C62" s="1120">
        <v>5.1</v>
      </c>
      <c r="D62" s="1120">
        <v>1.9</v>
      </c>
      <c r="E62" s="1120" t="s">
        <v>1566</v>
      </c>
      <c r="F62" s="1120" t="s">
        <v>1646</v>
      </c>
      <c r="G62" s="1120" t="s">
        <v>1314</v>
      </c>
      <c r="H62" s="1120" t="s">
        <v>1410</v>
      </c>
      <c r="I62" s="1120" t="s">
        <v>218</v>
      </c>
      <c r="J62" s="1120" t="s">
        <v>1675</v>
      </c>
      <c r="K62" s="1120" t="s">
        <v>1674</v>
      </c>
      <c r="L62" s="1122">
        <v>1100</v>
      </c>
      <c r="M62" s="1122"/>
      <c r="N62" s="1122"/>
      <c r="O62" s="1122"/>
      <c r="P62" s="1122"/>
      <c r="Q62" s="1122"/>
      <c r="R62" s="1122"/>
      <c r="S62" s="1122">
        <v>1100</v>
      </c>
      <c r="T62" s="1122"/>
      <c r="U62" s="1126" t="s">
        <v>1411</v>
      </c>
    </row>
    <row r="63" spans="1:21" ht="43.5">
      <c r="A63" s="1130" t="s">
        <v>1407</v>
      </c>
      <c r="B63" s="1120">
        <v>8</v>
      </c>
      <c r="C63" s="1120">
        <v>8.2</v>
      </c>
      <c r="D63" s="1120">
        <v>0.8</v>
      </c>
      <c r="E63" s="1120" t="s">
        <v>1646</v>
      </c>
      <c r="F63" s="1120" t="s">
        <v>1646</v>
      </c>
      <c r="G63" s="1120" t="s">
        <v>1314</v>
      </c>
      <c r="H63" s="1120" t="s">
        <v>1412</v>
      </c>
      <c r="I63" s="1120" t="s">
        <v>218</v>
      </c>
      <c r="J63" s="1120" t="s">
        <v>1675</v>
      </c>
      <c r="K63" s="1120" t="s">
        <v>1674</v>
      </c>
      <c r="L63" s="1122">
        <v>9000</v>
      </c>
      <c r="M63" s="1122">
        <v>6200</v>
      </c>
      <c r="N63" s="1122"/>
      <c r="O63" s="1122"/>
      <c r="P63" s="1122">
        <v>2800</v>
      </c>
      <c r="Q63" s="1122"/>
      <c r="R63" s="1122"/>
      <c r="S63" s="1122"/>
      <c r="T63" s="1122"/>
      <c r="U63" s="1126" t="s">
        <v>1413</v>
      </c>
    </row>
    <row r="64" spans="1:21" ht="43.5">
      <c r="A64" s="1120" t="s">
        <v>1407</v>
      </c>
      <c r="B64" s="1120">
        <v>8</v>
      </c>
      <c r="C64" s="1120">
        <v>8.3</v>
      </c>
      <c r="D64" s="1120">
        <v>0.5</v>
      </c>
      <c r="E64" s="1120" t="s">
        <v>1562</v>
      </c>
      <c r="F64" s="1120" t="s">
        <v>1646</v>
      </c>
      <c r="G64" s="1120" t="s">
        <v>1314</v>
      </c>
      <c r="H64" s="1120" t="s">
        <v>1414</v>
      </c>
      <c r="I64" s="1120" t="s">
        <v>218</v>
      </c>
      <c r="J64" s="1120" t="s">
        <v>1675</v>
      </c>
      <c r="K64" s="1120" t="s">
        <v>1674</v>
      </c>
      <c r="L64" s="1122">
        <v>9600</v>
      </c>
      <c r="M64" s="1122">
        <v>6000</v>
      </c>
      <c r="N64" s="1122"/>
      <c r="O64" s="1122"/>
      <c r="P64" s="1122">
        <v>1320</v>
      </c>
      <c r="Q64" s="1122"/>
      <c r="R64" s="1122"/>
      <c r="S64" s="1122">
        <v>2280</v>
      </c>
      <c r="T64" s="1122"/>
      <c r="U64" s="1126" t="s">
        <v>1413</v>
      </c>
    </row>
    <row r="65" spans="1:21" ht="43.5">
      <c r="A65" s="1120" t="s">
        <v>1407</v>
      </c>
      <c r="B65" s="1120">
        <v>10</v>
      </c>
      <c r="C65" s="1120">
        <v>26</v>
      </c>
      <c r="D65" s="1120">
        <v>0.6</v>
      </c>
      <c r="E65" s="1120" t="s">
        <v>1562</v>
      </c>
      <c r="F65" s="1120" t="s">
        <v>1646</v>
      </c>
      <c r="G65" s="1120" t="s">
        <v>1314</v>
      </c>
      <c r="H65" s="1120" t="s">
        <v>1415</v>
      </c>
      <c r="I65" s="1120" t="s">
        <v>218</v>
      </c>
      <c r="J65" s="1120" t="s">
        <v>1675</v>
      </c>
      <c r="K65" s="1120" t="s">
        <v>1674</v>
      </c>
      <c r="L65" s="1122">
        <v>9500</v>
      </c>
      <c r="M65" s="1122">
        <v>6500</v>
      </c>
      <c r="N65" s="1122"/>
      <c r="O65" s="1122"/>
      <c r="P65" s="1122">
        <v>1980</v>
      </c>
      <c r="Q65" s="1122"/>
      <c r="R65" s="1122"/>
      <c r="S65" s="1122">
        <v>1020</v>
      </c>
      <c r="T65" s="1122"/>
      <c r="U65" s="1126" t="s">
        <v>1416</v>
      </c>
    </row>
    <row r="66" spans="1:21" ht="43.5">
      <c r="A66" s="1120" t="s">
        <v>1407</v>
      </c>
      <c r="B66" s="1120">
        <v>10</v>
      </c>
      <c r="C66" s="1120">
        <v>12</v>
      </c>
      <c r="D66" s="1120">
        <v>0.5</v>
      </c>
      <c r="E66" s="1120" t="s">
        <v>1562</v>
      </c>
      <c r="F66" s="1120" t="s">
        <v>1646</v>
      </c>
      <c r="G66" s="1120" t="s">
        <v>1314</v>
      </c>
      <c r="H66" s="1120" t="s">
        <v>1417</v>
      </c>
      <c r="I66" s="1120" t="s">
        <v>218</v>
      </c>
      <c r="J66" s="1120" t="s">
        <v>1675</v>
      </c>
      <c r="K66" s="1120" t="s">
        <v>1674</v>
      </c>
      <c r="L66" s="1122">
        <v>10500</v>
      </c>
      <c r="M66" s="1122">
        <v>6500</v>
      </c>
      <c r="N66" s="1122"/>
      <c r="O66" s="1122"/>
      <c r="P66" s="1122">
        <v>1300</v>
      </c>
      <c r="Q66" s="1122"/>
      <c r="R66" s="1122"/>
      <c r="S66" s="1122">
        <v>2700</v>
      </c>
      <c r="T66" s="1122"/>
      <c r="U66" s="1126" t="s">
        <v>1418</v>
      </c>
    </row>
    <row r="67" spans="1:21" ht="33">
      <c r="A67" s="1120" t="s">
        <v>1407</v>
      </c>
      <c r="B67" s="1120">
        <v>13</v>
      </c>
      <c r="C67" s="1120">
        <v>35</v>
      </c>
      <c r="D67" s="1120">
        <v>0.6</v>
      </c>
      <c r="E67" s="1120" t="s">
        <v>1562</v>
      </c>
      <c r="F67" s="1120" t="s">
        <v>1646</v>
      </c>
      <c r="G67" s="1120" t="s">
        <v>1314</v>
      </c>
      <c r="H67" s="1120" t="s">
        <v>1419</v>
      </c>
      <c r="I67" s="1120" t="s">
        <v>218</v>
      </c>
      <c r="J67" s="1120" t="s">
        <v>1675</v>
      </c>
      <c r="K67" s="1120" t="s">
        <v>1674</v>
      </c>
      <c r="L67" s="1122">
        <v>9000</v>
      </c>
      <c r="M67" s="1122">
        <v>6300</v>
      </c>
      <c r="N67" s="1122">
        <v>700</v>
      </c>
      <c r="O67" s="1122"/>
      <c r="P67" s="1122">
        <v>2000</v>
      </c>
      <c r="Q67" s="1122"/>
      <c r="R67" s="1122"/>
      <c r="S67" s="1122"/>
      <c r="T67" s="1122"/>
      <c r="U67" s="1126" t="s">
        <v>1420</v>
      </c>
    </row>
    <row r="68" spans="1:21" ht="33">
      <c r="A68" s="1120" t="s">
        <v>1407</v>
      </c>
      <c r="B68" s="1120" t="s">
        <v>1421</v>
      </c>
      <c r="C68" s="1120">
        <v>1.1</v>
      </c>
      <c r="D68" s="1120">
        <v>1.8</v>
      </c>
      <c r="E68" s="1120" t="s">
        <v>219</v>
      </c>
      <c r="F68" s="1120" t="s">
        <v>1646</v>
      </c>
      <c r="G68" s="1120" t="s">
        <v>1314</v>
      </c>
      <c r="H68" s="1120" t="s">
        <v>1422</v>
      </c>
      <c r="I68" s="1120" t="s">
        <v>218</v>
      </c>
      <c r="J68" s="1120" t="s">
        <v>1675</v>
      </c>
      <c r="K68" s="1120" t="s">
        <v>1674</v>
      </c>
      <c r="L68" s="1122">
        <v>10500</v>
      </c>
      <c r="M68" s="1122">
        <v>500</v>
      </c>
      <c r="N68" s="1122"/>
      <c r="O68" s="1122"/>
      <c r="P68" s="1122"/>
      <c r="Q68" s="1122">
        <v>7427</v>
      </c>
      <c r="R68" s="1122"/>
      <c r="S68" s="1122">
        <v>2573</v>
      </c>
      <c r="T68" s="1122"/>
      <c r="U68" s="1126" t="s">
        <v>1423</v>
      </c>
    </row>
    <row r="69" spans="1:21" ht="15.75">
      <c r="A69" s="820" t="s">
        <v>1603</v>
      </c>
      <c r="B69" s="820"/>
      <c r="C69" s="820"/>
      <c r="D69" s="1594">
        <f>SUM(D61:D68)</f>
        <v>7.099999999999999</v>
      </c>
      <c r="E69" s="815"/>
      <c r="F69" s="814"/>
      <c r="G69" s="814"/>
      <c r="H69" s="814"/>
      <c r="I69" s="815"/>
      <c r="J69" s="814"/>
      <c r="K69" s="814"/>
      <c r="L69" s="816">
        <f>L61+L62+L63+L64+L65+L66+L67+L68</f>
        <v>68200</v>
      </c>
      <c r="M69" s="816">
        <f>M63+M64+M65+M66+M67+M68</f>
        <v>32000</v>
      </c>
      <c r="N69" s="816">
        <v>700</v>
      </c>
      <c r="O69" s="816"/>
      <c r="P69" s="816">
        <f>P63+P64+P65+P66+P67</f>
        <v>9400</v>
      </c>
      <c r="Q69" s="816">
        <f>Q61+Q68</f>
        <v>16427</v>
      </c>
      <c r="R69" s="816"/>
      <c r="S69" s="816">
        <f>S62+S64+S65+S66+S68</f>
        <v>9673</v>
      </c>
      <c r="T69" s="816"/>
      <c r="U69" s="816"/>
    </row>
    <row r="70" spans="1:21" ht="15">
      <c r="A70" s="1928" t="s">
        <v>191</v>
      </c>
      <c r="B70" s="1928"/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</row>
    <row r="71" spans="1:21" ht="33">
      <c r="A71" s="1120" t="s">
        <v>1311</v>
      </c>
      <c r="B71" s="1120">
        <v>18</v>
      </c>
      <c r="C71" s="1120">
        <v>11.2</v>
      </c>
      <c r="D71" s="1120">
        <v>1.7</v>
      </c>
      <c r="E71" s="1120" t="s">
        <v>1312</v>
      </c>
      <c r="F71" s="1120" t="s">
        <v>1313</v>
      </c>
      <c r="G71" s="1120" t="s">
        <v>1314</v>
      </c>
      <c r="H71" s="1120" t="s">
        <v>1315</v>
      </c>
      <c r="I71" s="1120" t="s">
        <v>1316</v>
      </c>
      <c r="J71" s="1121" t="s">
        <v>1675</v>
      </c>
      <c r="K71" s="1120" t="s">
        <v>1674</v>
      </c>
      <c r="L71" s="1122">
        <v>5300</v>
      </c>
      <c r="M71" s="1122">
        <v>5300</v>
      </c>
      <c r="N71" s="1120"/>
      <c r="O71" s="1122"/>
      <c r="P71" s="1122"/>
      <c r="Q71" s="1122"/>
      <c r="R71" s="1122"/>
      <c r="S71" s="1122"/>
      <c r="T71" s="1122"/>
      <c r="U71" s="1123" t="s">
        <v>1317</v>
      </c>
    </row>
    <row r="72" spans="1:21" ht="33">
      <c r="A72" s="1120" t="s">
        <v>1311</v>
      </c>
      <c r="B72" s="1120">
        <v>20</v>
      </c>
      <c r="C72" s="1120">
        <v>4.1</v>
      </c>
      <c r="D72" s="1124" t="s">
        <v>1319</v>
      </c>
      <c r="E72" s="1120" t="s">
        <v>1312</v>
      </c>
      <c r="F72" s="1120" t="s">
        <v>1313</v>
      </c>
      <c r="G72" s="1120" t="s">
        <v>1314</v>
      </c>
      <c r="H72" s="1120" t="s">
        <v>1315</v>
      </c>
      <c r="I72" s="1120" t="s">
        <v>1316</v>
      </c>
      <c r="J72" s="1121" t="s">
        <v>1675</v>
      </c>
      <c r="K72" s="1120" t="s">
        <v>1674</v>
      </c>
      <c r="L72" s="1122">
        <v>4400</v>
      </c>
      <c r="M72" s="1122">
        <v>4400</v>
      </c>
      <c r="N72" s="1120"/>
      <c r="O72" s="1122"/>
      <c r="P72" s="1122"/>
      <c r="Q72" s="1122"/>
      <c r="R72" s="1122"/>
      <c r="S72" s="1122"/>
      <c r="T72" s="1122"/>
      <c r="U72" s="1123" t="s">
        <v>1318</v>
      </c>
    </row>
    <row r="73" spans="1:21" ht="33">
      <c r="A73" s="1120" t="s">
        <v>192</v>
      </c>
      <c r="B73" s="1124">
        <v>23</v>
      </c>
      <c r="C73" s="1120">
        <v>27.2</v>
      </c>
      <c r="D73" s="1120" t="s">
        <v>1323</v>
      </c>
      <c r="E73" s="1120" t="s">
        <v>1312</v>
      </c>
      <c r="F73" s="1120" t="s">
        <v>1313</v>
      </c>
      <c r="G73" s="1120" t="s">
        <v>1314</v>
      </c>
      <c r="H73" s="1120" t="s">
        <v>1315</v>
      </c>
      <c r="I73" s="1120" t="s">
        <v>1316</v>
      </c>
      <c r="J73" s="1121" t="s">
        <v>1675</v>
      </c>
      <c r="K73" s="1120" t="s">
        <v>1674</v>
      </c>
      <c r="L73" s="1125">
        <v>4200</v>
      </c>
      <c r="M73" s="1125">
        <v>4200</v>
      </c>
      <c r="N73" s="1124"/>
      <c r="O73" s="1125"/>
      <c r="P73" s="1125"/>
      <c r="Q73" s="1125"/>
      <c r="R73" s="1125"/>
      <c r="S73" s="1125"/>
      <c r="T73" s="1125"/>
      <c r="U73" s="1123" t="s">
        <v>1320</v>
      </c>
    </row>
    <row r="74" spans="1:21" ht="33">
      <c r="A74" s="1120" t="s">
        <v>192</v>
      </c>
      <c r="B74" s="1120">
        <v>27</v>
      </c>
      <c r="C74" s="1120">
        <v>13.1</v>
      </c>
      <c r="D74" s="1120" t="s">
        <v>1325</v>
      </c>
      <c r="E74" s="1120" t="s">
        <v>1312</v>
      </c>
      <c r="F74" s="1120" t="s">
        <v>1313</v>
      </c>
      <c r="G74" s="1120" t="s">
        <v>1314</v>
      </c>
      <c r="H74" s="1120" t="s">
        <v>1315</v>
      </c>
      <c r="I74" s="1120" t="s">
        <v>1316</v>
      </c>
      <c r="J74" s="1121" t="s">
        <v>1675</v>
      </c>
      <c r="K74" s="1120" t="s">
        <v>1674</v>
      </c>
      <c r="L74" s="1122">
        <v>4600</v>
      </c>
      <c r="M74" s="1122">
        <v>4600</v>
      </c>
      <c r="N74" s="1120"/>
      <c r="O74" s="1122"/>
      <c r="P74" s="1122"/>
      <c r="Q74" s="1122"/>
      <c r="R74" s="1122"/>
      <c r="S74" s="1122"/>
      <c r="T74" s="1122"/>
      <c r="U74" s="1123" t="s">
        <v>1322</v>
      </c>
    </row>
    <row r="75" spans="1:21" ht="33">
      <c r="A75" s="1120" t="s">
        <v>192</v>
      </c>
      <c r="B75" s="1120">
        <v>30</v>
      </c>
      <c r="C75" s="1120">
        <v>19.1</v>
      </c>
      <c r="D75" s="1120">
        <v>2.1</v>
      </c>
      <c r="E75" s="1120" t="s">
        <v>1312</v>
      </c>
      <c r="F75" s="1120" t="s">
        <v>1313</v>
      </c>
      <c r="G75" s="1120" t="s">
        <v>1314</v>
      </c>
      <c r="H75" s="1120" t="s">
        <v>1315</v>
      </c>
      <c r="I75" s="1120" t="s">
        <v>1316</v>
      </c>
      <c r="J75" s="1121" t="s">
        <v>1675</v>
      </c>
      <c r="K75" s="1120" t="s">
        <v>1674</v>
      </c>
      <c r="L75" s="1122">
        <v>5200</v>
      </c>
      <c r="M75" s="1122">
        <v>5200</v>
      </c>
      <c r="N75" s="1120"/>
      <c r="O75" s="1122"/>
      <c r="P75" s="1122"/>
      <c r="Q75" s="1122"/>
      <c r="R75" s="1122"/>
      <c r="S75" s="1122"/>
      <c r="T75" s="1122"/>
      <c r="U75" s="1123" t="s">
        <v>1324</v>
      </c>
    </row>
    <row r="76" spans="1:21" ht="33">
      <c r="A76" s="1120" t="s">
        <v>220</v>
      </c>
      <c r="B76" s="1120">
        <v>35</v>
      </c>
      <c r="C76" s="1120">
        <v>16.2</v>
      </c>
      <c r="D76" s="1120">
        <v>1.7</v>
      </c>
      <c r="E76" s="1120" t="s">
        <v>1312</v>
      </c>
      <c r="F76" s="1120" t="s">
        <v>1313</v>
      </c>
      <c r="G76" s="1120" t="s">
        <v>1314</v>
      </c>
      <c r="H76" s="1120" t="s">
        <v>1315</v>
      </c>
      <c r="I76" s="1120" t="s">
        <v>1316</v>
      </c>
      <c r="J76" s="1121" t="s">
        <v>1675</v>
      </c>
      <c r="K76" s="1120" t="s">
        <v>1674</v>
      </c>
      <c r="L76" s="1122">
        <v>4400</v>
      </c>
      <c r="M76" s="1122">
        <v>4400</v>
      </c>
      <c r="N76" s="1120"/>
      <c r="O76" s="1122"/>
      <c r="P76" s="1122"/>
      <c r="Q76" s="1122"/>
      <c r="R76" s="1122"/>
      <c r="S76" s="1122"/>
      <c r="T76" s="1122"/>
      <c r="U76" s="1123" t="s">
        <v>1326</v>
      </c>
    </row>
    <row r="77" spans="1:21" ht="33">
      <c r="A77" s="1120" t="s">
        <v>1327</v>
      </c>
      <c r="B77" s="1120">
        <v>75</v>
      </c>
      <c r="C77" s="1120">
        <v>3.7</v>
      </c>
      <c r="D77" s="1120">
        <v>0.5</v>
      </c>
      <c r="E77" s="1120" t="s">
        <v>1312</v>
      </c>
      <c r="F77" s="1120" t="s">
        <v>1313</v>
      </c>
      <c r="G77" s="1120" t="s">
        <v>1314</v>
      </c>
      <c r="H77" s="1120" t="s">
        <v>1315</v>
      </c>
      <c r="I77" s="1120" t="s">
        <v>1316</v>
      </c>
      <c r="J77" s="1121" t="s">
        <v>1675</v>
      </c>
      <c r="K77" s="1120" t="s">
        <v>1674</v>
      </c>
      <c r="L77" s="1122">
        <v>4000</v>
      </c>
      <c r="M77" s="1122">
        <v>4000</v>
      </c>
      <c r="N77" s="1120"/>
      <c r="O77" s="1122"/>
      <c r="P77" s="1122"/>
      <c r="Q77" s="1122"/>
      <c r="R77" s="1122"/>
      <c r="S77" s="1122"/>
      <c r="T77" s="1122"/>
      <c r="U77" s="1123" t="s">
        <v>1328</v>
      </c>
    </row>
    <row r="78" spans="1:21" ht="15.75">
      <c r="A78" s="820" t="s">
        <v>1603</v>
      </c>
      <c r="B78" s="820"/>
      <c r="C78" s="820"/>
      <c r="D78" s="821">
        <v>8.7</v>
      </c>
      <c r="E78" s="815"/>
      <c r="F78" s="814"/>
      <c r="G78" s="814"/>
      <c r="H78" s="814"/>
      <c r="I78" s="815"/>
      <c r="J78" s="814"/>
      <c r="K78" s="814"/>
      <c r="L78" s="816">
        <f>L71+L72+L73+L74+L75+L76+L77</f>
        <v>32100</v>
      </c>
      <c r="M78" s="816">
        <f>M71+M72+M73+M74+M75+M76+M77</f>
        <v>32100</v>
      </c>
      <c r="N78" s="816"/>
      <c r="O78" s="816"/>
      <c r="P78" s="816"/>
      <c r="Q78" s="816"/>
      <c r="R78" s="816"/>
      <c r="S78" s="816"/>
      <c r="T78" s="816"/>
      <c r="U78" s="816"/>
    </row>
    <row r="79" spans="1:21" ht="15">
      <c r="A79" s="1928" t="s">
        <v>221</v>
      </c>
      <c r="B79" s="1928"/>
      <c r="C79" s="1928"/>
      <c r="D79" s="1928"/>
      <c r="E79" s="1928"/>
      <c r="F79" s="1928"/>
      <c r="G79" s="1928"/>
      <c r="H79" s="1928"/>
      <c r="I79" s="1928"/>
      <c r="J79" s="1928"/>
      <c r="K79" s="1928"/>
      <c r="L79" s="1928"/>
      <c r="M79" s="1928"/>
      <c r="N79" s="1928"/>
      <c r="O79" s="1928"/>
      <c r="P79" s="1928"/>
      <c r="Q79" s="1928"/>
      <c r="R79" s="1928"/>
      <c r="S79" s="1928"/>
      <c r="T79" s="1928"/>
      <c r="U79" s="1928"/>
    </row>
    <row r="80" spans="1:21" ht="36.75">
      <c r="A80" s="1122" t="s">
        <v>1355</v>
      </c>
      <c r="B80" s="1122">
        <v>21</v>
      </c>
      <c r="C80" s="1122">
        <v>12.1</v>
      </c>
      <c r="D80" s="1122">
        <v>0.5</v>
      </c>
      <c r="E80" s="1122" t="s">
        <v>1312</v>
      </c>
      <c r="F80" s="1122" t="s">
        <v>1313</v>
      </c>
      <c r="G80" s="1122" t="s">
        <v>1314</v>
      </c>
      <c r="H80" s="1122" t="s">
        <v>1315</v>
      </c>
      <c r="I80" s="1122" t="s">
        <v>1316</v>
      </c>
      <c r="J80" s="1122" t="s">
        <v>1675</v>
      </c>
      <c r="K80" s="1122" t="s">
        <v>1674</v>
      </c>
      <c r="L80" s="1122">
        <v>6000</v>
      </c>
      <c r="M80" s="1122">
        <v>6000</v>
      </c>
      <c r="N80" s="1122"/>
      <c r="O80" s="1122"/>
      <c r="P80" s="1122"/>
      <c r="Q80" s="1122"/>
      <c r="R80" s="1122"/>
      <c r="S80" s="1122"/>
      <c r="T80" s="1122"/>
      <c r="U80" s="1127" t="s">
        <v>1356</v>
      </c>
    </row>
    <row r="81" spans="1:21" ht="36.75">
      <c r="A81" s="1122" t="s">
        <v>1357</v>
      </c>
      <c r="B81" s="1122">
        <v>22</v>
      </c>
      <c r="C81" s="1122">
        <v>29</v>
      </c>
      <c r="D81" s="1128">
        <v>2.6</v>
      </c>
      <c r="E81" s="1122" t="s">
        <v>1312</v>
      </c>
      <c r="F81" s="1122" t="s">
        <v>1313</v>
      </c>
      <c r="G81" s="1122" t="s">
        <v>1314</v>
      </c>
      <c r="H81" s="1122" t="s">
        <v>1358</v>
      </c>
      <c r="I81" s="1122" t="s">
        <v>1316</v>
      </c>
      <c r="J81" s="1122" t="s">
        <v>1675</v>
      </c>
      <c r="K81" s="1122" t="s">
        <v>1674</v>
      </c>
      <c r="L81" s="1122">
        <v>10000</v>
      </c>
      <c r="M81" s="1122">
        <v>9030</v>
      </c>
      <c r="N81" s="1122"/>
      <c r="O81" s="1122"/>
      <c r="P81" s="1122"/>
      <c r="Q81" s="1122"/>
      <c r="R81" s="1122"/>
      <c r="S81" s="1122">
        <v>970</v>
      </c>
      <c r="T81" s="1122"/>
      <c r="U81" s="1127" t="s">
        <v>1359</v>
      </c>
    </row>
    <row r="82" spans="1:21" ht="36.75">
      <c r="A82" s="1122" t="s">
        <v>1357</v>
      </c>
      <c r="B82" s="1122">
        <v>24</v>
      </c>
      <c r="C82" s="1122">
        <v>9.5</v>
      </c>
      <c r="D82" s="1122">
        <v>0.6</v>
      </c>
      <c r="E82" s="1122" t="s">
        <v>1312</v>
      </c>
      <c r="F82" s="1122" t="s">
        <v>1313</v>
      </c>
      <c r="G82" s="1122" t="s">
        <v>1314</v>
      </c>
      <c r="H82" s="1122" t="s">
        <v>1315</v>
      </c>
      <c r="I82" s="1122" t="s">
        <v>1316</v>
      </c>
      <c r="J82" s="1122" t="s">
        <v>1675</v>
      </c>
      <c r="K82" s="1122" t="s">
        <v>1674</v>
      </c>
      <c r="L82" s="1122">
        <v>8000</v>
      </c>
      <c r="M82" s="1122">
        <v>8000</v>
      </c>
      <c r="N82" s="1122"/>
      <c r="O82" s="1122"/>
      <c r="P82" s="1122"/>
      <c r="Q82" s="1122"/>
      <c r="R82" s="1122"/>
      <c r="S82" s="1122"/>
      <c r="T82" s="1122"/>
      <c r="U82" s="1127" t="s">
        <v>1360</v>
      </c>
    </row>
    <row r="83" spans="1:21" ht="36.75">
      <c r="A83" s="1122" t="s">
        <v>1361</v>
      </c>
      <c r="B83" s="1122">
        <v>6</v>
      </c>
      <c r="C83" s="1122">
        <v>28.1</v>
      </c>
      <c r="D83" s="1122">
        <v>1.2</v>
      </c>
      <c r="E83" s="1122" t="s">
        <v>1312</v>
      </c>
      <c r="F83" s="1122" t="s">
        <v>1313</v>
      </c>
      <c r="G83" s="1122" t="s">
        <v>1314</v>
      </c>
      <c r="H83" s="1122" t="s">
        <v>1315</v>
      </c>
      <c r="I83" s="1122" t="s">
        <v>1316</v>
      </c>
      <c r="J83" s="1122" t="s">
        <v>1675</v>
      </c>
      <c r="K83" s="1122" t="s">
        <v>1674</v>
      </c>
      <c r="L83" s="1122">
        <v>4500</v>
      </c>
      <c r="M83" s="1122">
        <v>4500</v>
      </c>
      <c r="N83" s="1122"/>
      <c r="O83" s="1122"/>
      <c r="P83" s="1122"/>
      <c r="Q83" s="1122"/>
      <c r="R83" s="1122"/>
      <c r="S83" s="1122"/>
      <c r="T83" s="1122"/>
      <c r="U83" s="1127" t="s">
        <v>1362</v>
      </c>
    </row>
    <row r="84" spans="1:21" ht="15.75">
      <c r="A84" s="820" t="s">
        <v>1603</v>
      </c>
      <c r="B84" s="820"/>
      <c r="C84" s="820"/>
      <c r="D84" s="1594">
        <f>SUM(D80:D83)</f>
        <v>4.9</v>
      </c>
      <c r="E84" s="815"/>
      <c r="F84" s="814"/>
      <c r="G84" s="814"/>
      <c r="H84" s="814"/>
      <c r="I84" s="815"/>
      <c r="J84" s="814"/>
      <c r="K84" s="814"/>
      <c r="L84" s="816">
        <f>L80+L81+L82+L83</f>
        <v>28500</v>
      </c>
      <c r="M84" s="816">
        <f>M80+M81+M82+M83</f>
        <v>27530</v>
      </c>
      <c r="N84" s="816"/>
      <c r="O84" s="816"/>
      <c r="P84" s="816"/>
      <c r="Q84" s="816"/>
      <c r="R84" s="816"/>
      <c r="S84" s="816">
        <v>970</v>
      </c>
      <c r="T84" s="816"/>
      <c r="U84" s="816"/>
    </row>
    <row r="85" spans="1:21" ht="15">
      <c r="A85" s="1928" t="s">
        <v>222</v>
      </c>
      <c r="B85" s="1928"/>
      <c r="C85" s="1928"/>
      <c r="D85" s="1928"/>
      <c r="E85" s="1928"/>
      <c r="F85" s="1928"/>
      <c r="G85" s="1928"/>
      <c r="H85" s="1928"/>
      <c r="I85" s="1928"/>
      <c r="J85" s="1928"/>
      <c r="K85" s="1928"/>
      <c r="L85" s="1928"/>
      <c r="M85" s="1928"/>
      <c r="N85" s="1928"/>
      <c r="O85" s="1928"/>
      <c r="P85" s="1928"/>
      <c r="Q85" s="1928"/>
      <c r="R85" s="1928"/>
      <c r="S85" s="1928"/>
      <c r="T85" s="1928"/>
      <c r="U85" s="1928"/>
    </row>
    <row r="86" spans="1:21" ht="33">
      <c r="A86" s="1122" t="s">
        <v>1424</v>
      </c>
      <c r="B86" s="1122">
        <v>49</v>
      </c>
      <c r="C86" s="1128">
        <v>9.3</v>
      </c>
      <c r="D86" s="1122">
        <v>0.7</v>
      </c>
      <c r="E86" s="1122" t="s">
        <v>1562</v>
      </c>
      <c r="F86" s="1122" t="s">
        <v>1564</v>
      </c>
      <c r="G86" s="1122" t="s">
        <v>1314</v>
      </c>
      <c r="H86" s="1122" t="s">
        <v>1425</v>
      </c>
      <c r="I86" s="1122" t="s">
        <v>208</v>
      </c>
      <c r="J86" s="1122" t="s">
        <v>1675</v>
      </c>
      <c r="K86" s="1122" t="s">
        <v>1674</v>
      </c>
      <c r="L86" s="1122">
        <v>10000</v>
      </c>
      <c r="M86" s="1122">
        <v>7900</v>
      </c>
      <c r="N86" s="1122"/>
      <c r="O86" s="1122"/>
      <c r="P86" s="1122"/>
      <c r="Q86" s="1122"/>
      <c r="R86" s="1122">
        <v>2100</v>
      </c>
      <c r="S86" s="1122"/>
      <c r="T86" s="1122"/>
      <c r="U86" s="1126" t="s">
        <v>1426</v>
      </c>
    </row>
    <row r="87" spans="1:21" ht="43.5">
      <c r="A87" s="1122" t="s">
        <v>1427</v>
      </c>
      <c r="B87" s="1122">
        <v>35</v>
      </c>
      <c r="C87" s="1122">
        <v>22</v>
      </c>
      <c r="D87" s="1128">
        <v>2.8</v>
      </c>
      <c r="E87" s="1122" t="s">
        <v>1562</v>
      </c>
      <c r="F87" s="1122" t="s">
        <v>1646</v>
      </c>
      <c r="G87" s="1122" t="s">
        <v>1314</v>
      </c>
      <c r="H87" s="1122" t="s">
        <v>225</v>
      </c>
      <c r="I87" s="1122" t="s">
        <v>208</v>
      </c>
      <c r="J87" s="1122" t="s">
        <v>1675</v>
      </c>
      <c r="K87" s="1122" t="s">
        <v>1674</v>
      </c>
      <c r="L87" s="1122">
        <v>10000</v>
      </c>
      <c r="M87" s="1122">
        <v>6000</v>
      </c>
      <c r="N87" s="1122"/>
      <c r="O87" s="1122"/>
      <c r="P87" s="1122"/>
      <c r="Q87" s="1122"/>
      <c r="R87" s="1122"/>
      <c r="S87" s="1122">
        <v>4000</v>
      </c>
      <c r="T87" s="1122"/>
      <c r="U87" s="1126" t="s">
        <v>1428</v>
      </c>
    </row>
    <row r="88" spans="1:21" ht="33">
      <c r="A88" s="1122" t="s">
        <v>1424</v>
      </c>
      <c r="B88" s="1122">
        <v>43</v>
      </c>
      <c r="C88" s="1122">
        <v>6.3</v>
      </c>
      <c r="D88" s="1122">
        <v>1.5</v>
      </c>
      <c r="E88" s="1122" t="s">
        <v>1562</v>
      </c>
      <c r="F88" s="1122" t="s">
        <v>1646</v>
      </c>
      <c r="G88" s="1122" t="s">
        <v>1314</v>
      </c>
      <c r="H88" s="1122" t="s">
        <v>1315</v>
      </c>
      <c r="I88" s="1122" t="s">
        <v>208</v>
      </c>
      <c r="J88" s="1122" t="s">
        <v>1675</v>
      </c>
      <c r="K88" s="1122" t="s">
        <v>1674</v>
      </c>
      <c r="L88" s="1122">
        <v>10000</v>
      </c>
      <c r="M88" s="1122">
        <v>10000</v>
      </c>
      <c r="N88" s="1122"/>
      <c r="O88" s="1122"/>
      <c r="P88" s="1122"/>
      <c r="Q88" s="1122"/>
      <c r="R88" s="1122"/>
      <c r="S88" s="1122"/>
      <c r="T88" s="1122"/>
      <c r="U88" s="1126" t="s">
        <v>1429</v>
      </c>
    </row>
    <row r="89" spans="1:21" ht="33">
      <c r="A89" s="1122" t="s">
        <v>1430</v>
      </c>
      <c r="B89" s="1122">
        <v>11</v>
      </c>
      <c r="C89" s="1122">
        <v>6</v>
      </c>
      <c r="D89" s="1122">
        <v>1.4</v>
      </c>
      <c r="E89" s="1122" t="s">
        <v>1562</v>
      </c>
      <c r="F89" s="1122" t="s">
        <v>1646</v>
      </c>
      <c r="G89" s="1122" t="s">
        <v>1314</v>
      </c>
      <c r="H89" s="1122" t="s">
        <v>1315</v>
      </c>
      <c r="I89" s="1122" t="s">
        <v>208</v>
      </c>
      <c r="J89" s="1122" t="s">
        <v>1675</v>
      </c>
      <c r="K89" s="1122" t="s">
        <v>1674</v>
      </c>
      <c r="L89" s="1122">
        <v>10000</v>
      </c>
      <c r="M89" s="1122">
        <v>10000</v>
      </c>
      <c r="N89" s="1122"/>
      <c r="O89" s="1122"/>
      <c r="P89" s="1122"/>
      <c r="Q89" s="1122"/>
      <c r="R89" s="1122"/>
      <c r="S89" s="1122"/>
      <c r="T89" s="1122"/>
      <c r="U89" s="1126" t="s">
        <v>1347</v>
      </c>
    </row>
    <row r="90" spans="1:21" ht="33">
      <c r="A90" s="1122" t="s">
        <v>1424</v>
      </c>
      <c r="B90" s="1122">
        <v>17</v>
      </c>
      <c r="C90" s="1122">
        <v>26</v>
      </c>
      <c r="D90" s="1122">
        <v>0.7</v>
      </c>
      <c r="E90" s="1122" t="s">
        <v>1562</v>
      </c>
      <c r="F90" s="1122" t="s">
        <v>1646</v>
      </c>
      <c r="G90" s="1122" t="s">
        <v>1314</v>
      </c>
      <c r="H90" s="1122" t="s">
        <v>48</v>
      </c>
      <c r="I90" s="1122" t="s">
        <v>208</v>
      </c>
      <c r="J90" s="1122" t="s">
        <v>1675</v>
      </c>
      <c r="K90" s="1122" t="s">
        <v>1674</v>
      </c>
      <c r="L90" s="1122">
        <v>10000</v>
      </c>
      <c r="M90" s="1122">
        <v>8000</v>
      </c>
      <c r="N90" s="1122"/>
      <c r="O90" s="1122"/>
      <c r="P90" s="1122"/>
      <c r="Q90" s="1122"/>
      <c r="R90" s="1122">
        <v>2000</v>
      </c>
      <c r="S90" s="1122"/>
      <c r="T90" s="1122"/>
      <c r="U90" s="1126" t="s">
        <v>1426</v>
      </c>
    </row>
    <row r="91" spans="1:21" ht="43.5">
      <c r="A91" s="1122" t="s">
        <v>1427</v>
      </c>
      <c r="B91" s="1122">
        <v>34</v>
      </c>
      <c r="C91" s="1122">
        <v>5</v>
      </c>
      <c r="D91" s="1122">
        <v>1.5</v>
      </c>
      <c r="E91" s="1122" t="s">
        <v>1562</v>
      </c>
      <c r="F91" s="1122" t="s">
        <v>1646</v>
      </c>
      <c r="G91" s="1122" t="s">
        <v>1314</v>
      </c>
      <c r="H91" s="1122" t="s">
        <v>1431</v>
      </c>
      <c r="I91" s="1122" t="s">
        <v>208</v>
      </c>
      <c r="J91" s="1122" t="s">
        <v>1675</v>
      </c>
      <c r="K91" s="1122" t="s">
        <v>1674</v>
      </c>
      <c r="L91" s="1122">
        <v>10000</v>
      </c>
      <c r="M91" s="1122">
        <v>5500</v>
      </c>
      <c r="N91" s="1122"/>
      <c r="O91" s="1122"/>
      <c r="P91" s="1122"/>
      <c r="Q91" s="1122"/>
      <c r="R91" s="1122">
        <v>2000</v>
      </c>
      <c r="S91" s="1122">
        <v>2500</v>
      </c>
      <c r="T91" s="1122"/>
      <c r="U91" s="1126" t="s">
        <v>1432</v>
      </c>
    </row>
    <row r="92" spans="1:21" ht="33">
      <c r="A92" s="1122" t="s">
        <v>223</v>
      </c>
      <c r="B92" s="1122">
        <v>1</v>
      </c>
      <c r="C92" s="1122">
        <v>15.2</v>
      </c>
      <c r="D92" s="1122">
        <v>1</v>
      </c>
      <c r="E92" s="1122" t="s">
        <v>1562</v>
      </c>
      <c r="F92" s="1122" t="s">
        <v>1646</v>
      </c>
      <c r="G92" s="1122" t="s">
        <v>1314</v>
      </c>
      <c r="H92" s="1122" t="s">
        <v>224</v>
      </c>
      <c r="I92" s="1122" t="s">
        <v>208</v>
      </c>
      <c r="J92" s="1122" t="s">
        <v>1675</v>
      </c>
      <c r="K92" s="1122" t="s">
        <v>1674</v>
      </c>
      <c r="L92" s="1122">
        <v>10000</v>
      </c>
      <c r="M92" s="1122">
        <v>6000</v>
      </c>
      <c r="N92" s="1122"/>
      <c r="O92" s="1122"/>
      <c r="P92" s="1122">
        <v>4000</v>
      </c>
      <c r="Q92" s="1122"/>
      <c r="R92" s="1122"/>
      <c r="S92" s="1122"/>
      <c r="T92" s="1122"/>
      <c r="U92" s="1126" t="s">
        <v>1433</v>
      </c>
    </row>
    <row r="93" spans="1:21" ht="33">
      <c r="A93" s="1122" t="s">
        <v>223</v>
      </c>
      <c r="B93" s="1122">
        <v>2</v>
      </c>
      <c r="C93" s="1122">
        <v>12</v>
      </c>
      <c r="D93" s="1122">
        <v>0.5</v>
      </c>
      <c r="E93" s="1122" t="s">
        <v>1562</v>
      </c>
      <c r="F93" s="1122" t="s">
        <v>1646</v>
      </c>
      <c r="G93" s="1122" t="s">
        <v>1314</v>
      </c>
      <c r="H93" s="1122" t="s">
        <v>1434</v>
      </c>
      <c r="I93" s="1122" t="s">
        <v>208</v>
      </c>
      <c r="J93" s="1122" t="s">
        <v>1675</v>
      </c>
      <c r="K93" s="1122" t="s">
        <v>1674</v>
      </c>
      <c r="L93" s="1122">
        <v>10000</v>
      </c>
      <c r="M93" s="1122">
        <v>9000</v>
      </c>
      <c r="N93" s="1122"/>
      <c r="O93" s="1122"/>
      <c r="P93" s="1122">
        <v>1000</v>
      </c>
      <c r="Q93" s="1122"/>
      <c r="R93" s="1122"/>
      <c r="S93" s="1122"/>
      <c r="T93" s="1122"/>
      <c r="U93" s="1126" t="s">
        <v>1435</v>
      </c>
    </row>
    <row r="94" spans="1:21" ht="33">
      <c r="A94" s="1122" t="s">
        <v>1430</v>
      </c>
      <c r="B94" s="1122">
        <v>14</v>
      </c>
      <c r="C94" s="1122">
        <v>33</v>
      </c>
      <c r="D94" s="1122">
        <v>0.5</v>
      </c>
      <c r="E94" s="1122" t="s">
        <v>1562</v>
      </c>
      <c r="F94" s="1122" t="s">
        <v>1646</v>
      </c>
      <c r="G94" s="1122" t="s">
        <v>1314</v>
      </c>
      <c r="H94" s="1122" t="s">
        <v>48</v>
      </c>
      <c r="I94" s="1122" t="s">
        <v>208</v>
      </c>
      <c r="J94" s="1122" t="s">
        <v>1675</v>
      </c>
      <c r="K94" s="1122" t="s">
        <v>1674</v>
      </c>
      <c r="L94" s="1122">
        <v>10000</v>
      </c>
      <c r="M94" s="1122">
        <v>7600</v>
      </c>
      <c r="N94" s="1122"/>
      <c r="O94" s="1122"/>
      <c r="P94" s="1122"/>
      <c r="Q94" s="1122"/>
      <c r="R94" s="1122"/>
      <c r="S94" s="1122">
        <v>2400</v>
      </c>
      <c r="T94" s="1122"/>
      <c r="U94" s="1126" t="s">
        <v>1436</v>
      </c>
    </row>
    <row r="95" spans="1:21" ht="33">
      <c r="A95" s="1122" t="s">
        <v>1430</v>
      </c>
      <c r="B95" s="1122">
        <v>9</v>
      </c>
      <c r="C95" s="1122">
        <v>20</v>
      </c>
      <c r="D95" s="1122">
        <v>0.4</v>
      </c>
      <c r="E95" s="1122" t="s">
        <v>1562</v>
      </c>
      <c r="F95" s="1122" t="s">
        <v>1564</v>
      </c>
      <c r="G95" s="1122" t="s">
        <v>1314</v>
      </c>
      <c r="H95" s="1122" t="s">
        <v>1315</v>
      </c>
      <c r="I95" s="1122" t="s">
        <v>208</v>
      </c>
      <c r="J95" s="1122" t="s">
        <v>1675</v>
      </c>
      <c r="K95" s="1122" t="s">
        <v>1674</v>
      </c>
      <c r="L95" s="1122">
        <v>10000</v>
      </c>
      <c r="M95" s="1122">
        <v>10000</v>
      </c>
      <c r="N95" s="1122"/>
      <c r="O95" s="1122"/>
      <c r="P95" s="1122"/>
      <c r="Q95" s="1122"/>
      <c r="R95" s="1122"/>
      <c r="S95" s="1122"/>
      <c r="T95" s="1122"/>
      <c r="U95" s="1126" t="s">
        <v>1437</v>
      </c>
    </row>
    <row r="96" spans="1:21" ht="15.75">
      <c r="A96" s="820" t="s">
        <v>1603</v>
      </c>
      <c r="B96" s="820"/>
      <c r="C96" s="820"/>
      <c r="D96" s="1594">
        <f>SUM(D86:D95)</f>
        <v>11.000000000000002</v>
      </c>
      <c r="E96" s="815"/>
      <c r="F96" s="814"/>
      <c r="G96" s="814"/>
      <c r="H96" s="814"/>
      <c r="I96" s="815"/>
      <c r="J96" s="814"/>
      <c r="K96" s="814"/>
      <c r="L96" s="816">
        <f>L86+L87+L88+L89+L90+L91+L92+L93+L94+L95</f>
        <v>100000</v>
      </c>
      <c r="M96" s="816">
        <f>M86+M87+M88+M89+M90+M91+M92+M93+M94+M95</f>
        <v>80000</v>
      </c>
      <c r="N96" s="816"/>
      <c r="O96" s="816"/>
      <c r="P96" s="816">
        <f>P92+P93</f>
        <v>5000</v>
      </c>
      <c r="Q96" s="816"/>
      <c r="R96" s="816">
        <f>R86+R90+R91</f>
        <v>6100</v>
      </c>
      <c r="S96" s="816">
        <f>S87+S91+S94</f>
        <v>8900</v>
      </c>
      <c r="T96" s="816"/>
      <c r="U96" s="816"/>
    </row>
    <row r="97" spans="1:21" ht="15">
      <c r="A97" s="1928" t="s">
        <v>226</v>
      </c>
      <c r="B97" s="1928"/>
      <c r="C97" s="1928"/>
      <c r="D97" s="1928"/>
      <c r="E97" s="1928"/>
      <c r="F97" s="1928"/>
      <c r="G97" s="1928"/>
      <c r="H97" s="1928"/>
      <c r="I97" s="1928"/>
      <c r="J97" s="1928"/>
      <c r="K97" s="1928"/>
      <c r="L97" s="1928"/>
      <c r="M97" s="1928"/>
      <c r="N97" s="1928"/>
      <c r="O97" s="1928"/>
      <c r="P97" s="1928"/>
      <c r="Q97" s="1928"/>
      <c r="R97" s="1928"/>
      <c r="S97" s="1928"/>
      <c r="T97" s="1928"/>
      <c r="U97" s="1928"/>
    </row>
    <row r="98" spans="1:21" ht="43.5">
      <c r="A98" s="1131" t="s">
        <v>229</v>
      </c>
      <c r="B98" s="1132">
        <v>6</v>
      </c>
      <c r="C98" s="1132">
        <v>3.3</v>
      </c>
      <c r="D98" s="1132">
        <v>4.5</v>
      </c>
      <c r="E98" s="1132" t="s">
        <v>1562</v>
      </c>
      <c r="F98" s="1132" t="s">
        <v>1564</v>
      </c>
      <c r="G98" s="1132" t="s">
        <v>1314</v>
      </c>
      <c r="H98" s="1132" t="s">
        <v>50</v>
      </c>
      <c r="I98" s="1132" t="s">
        <v>1438</v>
      </c>
      <c r="J98" s="1132" t="s">
        <v>1675</v>
      </c>
      <c r="K98" s="1132" t="s">
        <v>1674</v>
      </c>
      <c r="L98" s="1122">
        <v>11000</v>
      </c>
      <c r="M98" s="1122">
        <v>7611</v>
      </c>
      <c r="N98" s="1122"/>
      <c r="O98" s="1122"/>
      <c r="P98" s="1122"/>
      <c r="Q98" s="1122"/>
      <c r="R98" s="1122"/>
      <c r="S98" s="1122">
        <v>3389</v>
      </c>
      <c r="T98" s="1122"/>
      <c r="U98" s="1126" t="s">
        <v>1439</v>
      </c>
    </row>
    <row r="99" spans="1:21" ht="43.5">
      <c r="A99" s="1131" t="s">
        <v>1440</v>
      </c>
      <c r="B99" s="1132">
        <v>32</v>
      </c>
      <c r="C99" s="1132">
        <v>2.1</v>
      </c>
      <c r="D99" s="1132">
        <v>2.8</v>
      </c>
      <c r="E99" s="1132" t="s">
        <v>1562</v>
      </c>
      <c r="F99" s="1132" t="s">
        <v>1564</v>
      </c>
      <c r="G99" s="1132" t="s">
        <v>1314</v>
      </c>
      <c r="H99" s="1132" t="s">
        <v>683</v>
      </c>
      <c r="I99" s="1132" t="s">
        <v>1438</v>
      </c>
      <c r="J99" s="1132" t="s">
        <v>1675</v>
      </c>
      <c r="K99" s="1132" t="s">
        <v>1674</v>
      </c>
      <c r="L99" s="1122">
        <v>4500</v>
      </c>
      <c r="M99" s="1122">
        <v>4100</v>
      </c>
      <c r="N99" s="1122">
        <v>400</v>
      </c>
      <c r="O99" s="1122"/>
      <c r="P99" s="1122"/>
      <c r="Q99" s="1122"/>
      <c r="R99" s="1122"/>
      <c r="S99" s="1122"/>
      <c r="T99" s="1122"/>
      <c r="U99" s="1126" t="s">
        <v>1441</v>
      </c>
    </row>
    <row r="100" spans="1:21" ht="43.5">
      <c r="A100" s="1131" t="s">
        <v>1440</v>
      </c>
      <c r="B100" s="1132">
        <v>35</v>
      </c>
      <c r="C100" s="1132">
        <v>17</v>
      </c>
      <c r="D100" s="1132">
        <v>3.7</v>
      </c>
      <c r="E100" s="1132" t="s">
        <v>1562</v>
      </c>
      <c r="F100" s="1132" t="s">
        <v>1564</v>
      </c>
      <c r="G100" s="1132" t="s">
        <v>1314</v>
      </c>
      <c r="H100" s="1132" t="s">
        <v>50</v>
      </c>
      <c r="I100" s="1132" t="s">
        <v>1438</v>
      </c>
      <c r="J100" s="1132" t="s">
        <v>1675</v>
      </c>
      <c r="K100" s="1132" t="s">
        <v>1674</v>
      </c>
      <c r="L100" s="1122">
        <v>4500</v>
      </c>
      <c r="M100" s="1122">
        <v>4050</v>
      </c>
      <c r="N100" s="1122"/>
      <c r="O100" s="1122"/>
      <c r="P100" s="1122"/>
      <c r="Q100" s="1122"/>
      <c r="R100" s="1122"/>
      <c r="S100" s="1122">
        <v>450</v>
      </c>
      <c r="T100" s="1122"/>
      <c r="U100" s="1126" t="s">
        <v>1442</v>
      </c>
    </row>
    <row r="101" spans="1:21" ht="33">
      <c r="A101" s="1131" t="s">
        <v>227</v>
      </c>
      <c r="B101" s="1132">
        <v>29</v>
      </c>
      <c r="C101" s="1132">
        <v>31</v>
      </c>
      <c r="D101" s="1132">
        <v>2.2</v>
      </c>
      <c r="E101" s="1132" t="s">
        <v>1562</v>
      </c>
      <c r="F101" s="1132" t="s">
        <v>1564</v>
      </c>
      <c r="G101" s="1132" t="s">
        <v>1314</v>
      </c>
      <c r="H101" s="1132" t="s">
        <v>1443</v>
      </c>
      <c r="I101" s="1132" t="s">
        <v>1438</v>
      </c>
      <c r="J101" s="1132" t="s">
        <v>1675</v>
      </c>
      <c r="K101" s="1132" t="s">
        <v>1674</v>
      </c>
      <c r="L101" s="1122">
        <v>7200</v>
      </c>
      <c r="M101" s="1122">
        <v>6800</v>
      </c>
      <c r="N101" s="1122">
        <v>400</v>
      </c>
      <c r="O101" s="1122"/>
      <c r="P101" s="1122"/>
      <c r="Q101" s="1122"/>
      <c r="R101" s="1122"/>
      <c r="S101" s="1122"/>
      <c r="T101" s="1122"/>
      <c r="U101" s="1126" t="s">
        <v>1444</v>
      </c>
    </row>
    <row r="102" spans="1:21" ht="43.5">
      <c r="A102" s="1131" t="s">
        <v>1445</v>
      </c>
      <c r="B102" s="1132">
        <v>14</v>
      </c>
      <c r="C102" s="1132">
        <v>15.1</v>
      </c>
      <c r="D102" s="1132">
        <v>0.7</v>
      </c>
      <c r="E102" s="1132" t="s">
        <v>1562</v>
      </c>
      <c r="F102" s="1132" t="s">
        <v>1564</v>
      </c>
      <c r="G102" s="1132" t="s">
        <v>1314</v>
      </c>
      <c r="H102" s="1132" t="s">
        <v>50</v>
      </c>
      <c r="I102" s="1132" t="s">
        <v>1438</v>
      </c>
      <c r="J102" s="1132" t="s">
        <v>1675</v>
      </c>
      <c r="K102" s="1132" t="s">
        <v>1674</v>
      </c>
      <c r="L102" s="1122">
        <v>4500</v>
      </c>
      <c r="M102" s="1122">
        <v>3650</v>
      </c>
      <c r="N102" s="1122"/>
      <c r="O102" s="1122"/>
      <c r="P102" s="1122"/>
      <c r="Q102" s="1122" t="s">
        <v>1067</v>
      </c>
      <c r="R102" s="1122"/>
      <c r="S102" s="1122">
        <v>850</v>
      </c>
      <c r="T102" s="1122"/>
      <c r="U102" s="1126" t="s">
        <v>1446</v>
      </c>
    </row>
    <row r="103" spans="1:21" ht="43.5">
      <c r="A103" s="1131" t="s">
        <v>229</v>
      </c>
      <c r="B103" s="1132">
        <v>5</v>
      </c>
      <c r="C103" s="1132">
        <v>11.9</v>
      </c>
      <c r="D103" s="1132">
        <v>3.6</v>
      </c>
      <c r="E103" s="1132" t="s">
        <v>1562</v>
      </c>
      <c r="F103" s="1132" t="s">
        <v>1564</v>
      </c>
      <c r="G103" s="1132" t="s">
        <v>1314</v>
      </c>
      <c r="H103" s="1132" t="s">
        <v>685</v>
      </c>
      <c r="I103" s="1132" t="s">
        <v>1438</v>
      </c>
      <c r="J103" s="1132" t="s">
        <v>1675</v>
      </c>
      <c r="K103" s="1132" t="s">
        <v>1674</v>
      </c>
      <c r="L103" s="1122">
        <v>7500</v>
      </c>
      <c r="M103" s="1122">
        <v>7500</v>
      </c>
      <c r="N103" s="1122"/>
      <c r="O103" s="1122"/>
      <c r="P103" s="1122"/>
      <c r="Q103" s="1122"/>
      <c r="R103" s="1122"/>
      <c r="S103" s="1122"/>
      <c r="T103" s="1122"/>
      <c r="U103" s="1126" t="s">
        <v>1447</v>
      </c>
    </row>
    <row r="104" spans="1:21" ht="33">
      <c r="A104" s="1131" t="s">
        <v>227</v>
      </c>
      <c r="B104" s="1132">
        <v>31</v>
      </c>
      <c r="C104" s="1132">
        <v>30.4</v>
      </c>
      <c r="D104" s="1132">
        <v>0.9</v>
      </c>
      <c r="E104" s="1132" t="s">
        <v>1562</v>
      </c>
      <c r="F104" s="1132" t="s">
        <v>1564</v>
      </c>
      <c r="G104" s="1132" t="s">
        <v>1314</v>
      </c>
      <c r="H104" s="1132" t="s">
        <v>685</v>
      </c>
      <c r="I104" s="1132" t="s">
        <v>1438</v>
      </c>
      <c r="J104" s="1132" t="s">
        <v>1675</v>
      </c>
      <c r="K104" s="1132" t="s">
        <v>1674</v>
      </c>
      <c r="L104" s="1122">
        <v>7000</v>
      </c>
      <c r="M104" s="1122">
        <v>7000</v>
      </c>
      <c r="N104" s="1122"/>
      <c r="O104" s="1122"/>
      <c r="P104" s="1122"/>
      <c r="Q104" s="1122"/>
      <c r="R104" s="1122"/>
      <c r="S104" s="1122"/>
      <c r="T104" s="1122"/>
      <c r="U104" s="1126" t="s">
        <v>1448</v>
      </c>
    </row>
    <row r="105" spans="1:21" ht="43.5">
      <c r="A105" s="1131" t="s">
        <v>1440</v>
      </c>
      <c r="B105" s="1132">
        <v>36</v>
      </c>
      <c r="C105" s="1132">
        <v>11</v>
      </c>
      <c r="D105" s="1132">
        <v>4.2</v>
      </c>
      <c r="E105" s="1132" t="s">
        <v>1562</v>
      </c>
      <c r="F105" s="1132" t="s">
        <v>1564</v>
      </c>
      <c r="G105" s="1132" t="s">
        <v>1314</v>
      </c>
      <c r="H105" s="1132" t="s">
        <v>48</v>
      </c>
      <c r="I105" s="1132" t="s">
        <v>1438</v>
      </c>
      <c r="J105" s="1132" t="s">
        <v>1675</v>
      </c>
      <c r="K105" s="1132" t="s">
        <v>1674</v>
      </c>
      <c r="L105" s="1122">
        <v>7790</v>
      </c>
      <c r="M105" s="1122">
        <v>6160</v>
      </c>
      <c r="N105" s="1122"/>
      <c r="O105" s="1122"/>
      <c r="P105" s="1122"/>
      <c r="Q105" s="1122"/>
      <c r="R105" s="1122"/>
      <c r="S105" s="1122">
        <v>1630</v>
      </c>
      <c r="T105" s="1122"/>
      <c r="U105" s="1126" t="s">
        <v>1449</v>
      </c>
    </row>
    <row r="106" spans="1:21" ht="15.75">
      <c r="A106" s="820" t="s">
        <v>1603</v>
      </c>
      <c r="B106" s="820"/>
      <c r="C106" s="820"/>
      <c r="D106" s="821">
        <f>SUM(D98:D105)</f>
        <v>22.599999999999998</v>
      </c>
      <c r="E106" s="815"/>
      <c r="F106" s="814"/>
      <c r="G106" s="814"/>
      <c r="H106" s="814"/>
      <c r="I106" s="815"/>
      <c r="J106" s="814"/>
      <c r="K106" s="814"/>
      <c r="L106" s="816">
        <f>L98+L99+L100+L101+L102+L103+L104+L105</f>
        <v>53990</v>
      </c>
      <c r="M106" s="816">
        <f>M98+M99+M100+M101+M102+M103+M104+M105</f>
        <v>46871</v>
      </c>
      <c r="N106" s="816">
        <v>800</v>
      </c>
      <c r="O106" s="816"/>
      <c r="P106" s="816"/>
      <c r="Q106" s="816"/>
      <c r="R106" s="816"/>
      <c r="S106" s="816">
        <f>S98+S100+S102+S105</f>
        <v>6319</v>
      </c>
      <c r="T106" s="816"/>
      <c r="U106" s="816"/>
    </row>
    <row r="107" spans="1:21" ht="15">
      <c r="A107" s="1928" t="s">
        <v>193</v>
      </c>
      <c r="B107" s="1928"/>
      <c r="C107" s="1928"/>
      <c r="D107" s="1928"/>
      <c r="E107" s="1928"/>
      <c r="F107" s="1928"/>
      <c r="G107" s="1928"/>
      <c r="H107" s="1928"/>
      <c r="I107" s="1928"/>
      <c r="J107" s="1928"/>
      <c r="K107" s="1928"/>
      <c r="L107" s="1928"/>
      <c r="M107" s="1928"/>
      <c r="N107" s="1928"/>
      <c r="O107" s="1928"/>
      <c r="P107" s="1928"/>
      <c r="Q107" s="1928"/>
      <c r="R107" s="1928"/>
      <c r="S107" s="1928"/>
      <c r="T107" s="1928"/>
      <c r="U107" s="1928"/>
    </row>
    <row r="108" spans="1:21" ht="33.75">
      <c r="A108" s="1133" t="s">
        <v>196</v>
      </c>
      <c r="B108" s="1134">
        <v>16</v>
      </c>
      <c r="C108" s="1134">
        <v>25</v>
      </c>
      <c r="D108" s="1134">
        <v>2</v>
      </c>
      <c r="E108" s="1134" t="s">
        <v>1646</v>
      </c>
      <c r="F108" s="1134" t="s">
        <v>1646</v>
      </c>
      <c r="G108" s="1122" t="s">
        <v>1314</v>
      </c>
      <c r="H108" s="1122" t="s">
        <v>1450</v>
      </c>
      <c r="I108" s="1122" t="s">
        <v>1438</v>
      </c>
      <c r="J108" s="1122" t="s">
        <v>1675</v>
      </c>
      <c r="K108" s="1122" t="s">
        <v>1674</v>
      </c>
      <c r="L108" s="1134">
        <v>10000</v>
      </c>
      <c r="M108" s="1134"/>
      <c r="N108" s="1134"/>
      <c r="O108" s="1134"/>
      <c r="P108" s="1134"/>
      <c r="Q108" s="1134"/>
      <c r="R108" s="1134"/>
      <c r="S108" s="1134"/>
      <c r="T108" s="1134">
        <v>10000</v>
      </c>
      <c r="U108" s="1123" t="s">
        <v>1451</v>
      </c>
    </row>
    <row r="109" spans="1:21" ht="15.75">
      <c r="A109" s="820" t="s">
        <v>1603</v>
      </c>
      <c r="B109" s="820"/>
      <c r="C109" s="820"/>
      <c r="D109" s="821">
        <f>SUM(D108:D108)</f>
        <v>2</v>
      </c>
      <c r="E109" s="815"/>
      <c r="F109" s="814"/>
      <c r="G109" s="814"/>
      <c r="H109" s="814"/>
      <c r="I109" s="815"/>
      <c r="J109" s="814"/>
      <c r="K109" s="814"/>
      <c r="L109" s="816">
        <v>10000</v>
      </c>
      <c r="M109" s="816"/>
      <c r="N109" s="816"/>
      <c r="O109" s="816"/>
      <c r="P109" s="816"/>
      <c r="Q109" s="816"/>
      <c r="R109" s="816"/>
      <c r="S109" s="816"/>
      <c r="T109" s="816">
        <v>10000</v>
      </c>
      <c r="U109" s="816"/>
    </row>
    <row r="110" spans="1:21" ht="20.25">
      <c r="A110" s="819" t="s">
        <v>197</v>
      </c>
      <c r="B110" s="54"/>
      <c r="C110" s="54"/>
      <c r="D110" s="813">
        <f>D34+D43+D49+D59+D69+D78+D84+D96+D106+D109</f>
        <v>105.5</v>
      </c>
      <c r="E110" s="54"/>
      <c r="F110" s="54"/>
      <c r="G110" s="54"/>
      <c r="H110" s="54"/>
      <c r="I110" s="54"/>
      <c r="J110" s="54"/>
      <c r="K110" s="54"/>
      <c r="L110" s="1620">
        <f>L34+L43+L49+L59+L69+L78+L84+L96+L106+L109</f>
        <v>512214</v>
      </c>
      <c r="M110" s="1620">
        <f>M34+M43+M49+M59+M69+M78+M84+M96+M106</f>
        <v>426000</v>
      </c>
      <c r="N110" s="1620">
        <f>N69+N106</f>
        <v>1500</v>
      </c>
      <c r="O110" s="1621"/>
      <c r="P110" s="1620">
        <f>P69+P96</f>
        <v>14400</v>
      </c>
      <c r="Q110" s="1621">
        <f>Q69</f>
        <v>16427</v>
      </c>
      <c r="R110" s="1620">
        <f>R34+R96</f>
        <v>8090</v>
      </c>
      <c r="S110" s="1620">
        <f>S34+S43+S59+S69+S84+S96+S106</f>
        <v>35797</v>
      </c>
      <c r="T110" s="1621">
        <f>T109</f>
        <v>10000</v>
      </c>
      <c r="U110" s="1621"/>
    </row>
  </sheetData>
  <sheetProtection/>
  <mergeCells count="58">
    <mergeCell ref="N2:T2"/>
    <mergeCell ref="A3:B3"/>
    <mergeCell ref="D3:M3"/>
    <mergeCell ref="N3:T3"/>
    <mergeCell ref="A2:B2"/>
    <mergeCell ref="H2:K2"/>
    <mergeCell ref="N7:T7"/>
    <mergeCell ref="L6:L8"/>
    <mergeCell ref="M6:T6"/>
    <mergeCell ref="A4:B4"/>
    <mergeCell ref="D4:N4"/>
    <mergeCell ref="P4:T4"/>
    <mergeCell ref="K6:K8"/>
    <mergeCell ref="I7:I8"/>
    <mergeCell ref="J7:J8"/>
    <mergeCell ref="M7:M8"/>
    <mergeCell ref="A5:B5"/>
    <mergeCell ref="A6:A8"/>
    <mergeCell ref="B6:B8"/>
    <mergeCell ref="C6:C8"/>
    <mergeCell ref="N20:Q20"/>
    <mergeCell ref="A21:B21"/>
    <mergeCell ref="C21:M21"/>
    <mergeCell ref="N21:R21"/>
    <mergeCell ref="A22:B22"/>
    <mergeCell ref="C22:M22"/>
    <mergeCell ref="C20:M20"/>
    <mergeCell ref="E6:E8"/>
    <mergeCell ref="F6:F8"/>
    <mergeCell ref="A10:T10"/>
    <mergeCell ref="G6:G8"/>
    <mergeCell ref="H6:H8"/>
    <mergeCell ref="D6:D8"/>
    <mergeCell ref="I6:J6"/>
    <mergeCell ref="A35:U35"/>
    <mergeCell ref="I23:I25"/>
    <mergeCell ref="J23:J25"/>
    <mergeCell ref="K23:K25"/>
    <mergeCell ref="L23:L25"/>
    <mergeCell ref="A23:A25"/>
    <mergeCell ref="B23:B25"/>
    <mergeCell ref="C23:C25"/>
    <mergeCell ref="D23:D25"/>
    <mergeCell ref="H23:H25"/>
    <mergeCell ref="A27:U27"/>
    <mergeCell ref="F23:F25"/>
    <mergeCell ref="G23:G25"/>
    <mergeCell ref="E23:E25"/>
    <mergeCell ref="M23:T24"/>
    <mergeCell ref="U23:U25"/>
    <mergeCell ref="A107:U107"/>
    <mergeCell ref="A44:U44"/>
    <mergeCell ref="A50:U50"/>
    <mergeCell ref="A60:U60"/>
    <mergeCell ref="A70:U70"/>
    <mergeCell ref="A79:U79"/>
    <mergeCell ref="A85:U85"/>
    <mergeCell ref="A97:U9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2:R10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8.7109375" style="0" customWidth="1"/>
    <col min="7" max="7" width="14.28125" style="0" customWidth="1"/>
    <col min="8" max="8" width="15.7109375" style="0" customWidth="1"/>
    <col min="9" max="9" width="13.8515625" style="0" customWidth="1"/>
    <col min="10" max="10" width="11.8515625" style="0" customWidth="1"/>
    <col min="11" max="11" width="12.421875" style="0" customWidth="1"/>
    <col min="12" max="12" width="17.8515625" style="0" customWidth="1"/>
  </cols>
  <sheetData>
    <row r="2" spans="1:18" ht="15.75">
      <c r="A2" s="52"/>
      <c r="B2" s="52"/>
      <c r="C2" s="52"/>
      <c r="D2" s="52"/>
      <c r="E2" s="52"/>
      <c r="F2" s="52"/>
      <c r="G2" s="52"/>
      <c r="H2" s="52"/>
      <c r="I2" s="1845" t="s">
        <v>1068</v>
      </c>
      <c r="J2" s="1845"/>
      <c r="K2" s="52"/>
      <c r="L2" s="52"/>
      <c r="M2" s="52"/>
      <c r="N2" s="52"/>
      <c r="O2" s="52"/>
      <c r="P2" s="52"/>
      <c r="Q2" s="52"/>
      <c r="R2" s="52"/>
    </row>
    <row r="3" spans="1:18" ht="15.75">
      <c r="A3" s="52"/>
      <c r="B3" s="52"/>
      <c r="C3" s="52"/>
      <c r="D3" s="52"/>
      <c r="E3" s="1845" t="s">
        <v>237</v>
      </c>
      <c r="F3" s="1845"/>
      <c r="G3" s="1845"/>
      <c r="H3" s="1845"/>
      <c r="I3" s="1845"/>
      <c r="J3" s="1845"/>
      <c r="K3" s="1845"/>
      <c r="L3" s="1845"/>
      <c r="M3" s="1845"/>
      <c r="N3" s="52"/>
      <c r="O3" s="52"/>
      <c r="P3" s="52"/>
      <c r="Q3" s="52"/>
      <c r="R3" s="52"/>
    </row>
    <row r="4" spans="1:18" ht="15.75">
      <c r="A4" s="52"/>
      <c r="B4" s="52"/>
      <c r="C4" s="52"/>
      <c r="D4" s="52"/>
      <c r="E4" s="1845" t="s">
        <v>230</v>
      </c>
      <c r="F4" s="1845"/>
      <c r="G4" s="1845"/>
      <c r="H4" s="1845"/>
      <c r="I4" s="1845"/>
      <c r="J4" s="1845"/>
      <c r="K4" s="1845"/>
      <c r="L4" s="1845"/>
      <c r="M4" s="1845"/>
      <c r="N4" s="52"/>
      <c r="O4" s="52"/>
      <c r="P4" s="52"/>
      <c r="Q4" s="52"/>
      <c r="R4" s="52"/>
    </row>
    <row r="5" spans="1:18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5">
      <c r="A6" s="1912" t="s">
        <v>238</v>
      </c>
      <c r="B6" s="1955" t="s">
        <v>1071</v>
      </c>
      <c r="C6" s="1958" t="s">
        <v>1072</v>
      </c>
      <c r="D6" s="1958" t="s">
        <v>1073</v>
      </c>
      <c r="E6" s="1979" t="s">
        <v>239</v>
      </c>
      <c r="F6" s="1979" t="s">
        <v>185</v>
      </c>
      <c r="G6" s="1912" t="s">
        <v>240</v>
      </c>
      <c r="H6" s="1912" t="s">
        <v>1607</v>
      </c>
      <c r="I6" s="1925" t="s">
        <v>1078</v>
      </c>
      <c r="J6" s="1927"/>
      <c r="K6" s="1964" t="s">
        <v>1079</v>
      </c>
      <c r="L6" s="1912" t="s">
        <v>1080</v>
      </c>
      <c r="M6" s="1925" t="s">
        <v>241</v>
      </c>
      <c r="N6" s="1926"/>
      <c r="O6" s="1926"/>
      <c r="P6" s="1926"/>
      <c r="Q6" s="1926"/>
      <c r="R6" s="1927"/>
    </row>
    <row r="7" spans="1:18" ht="15">
      <c r="A7" s="1913"/>
      <c r="B7" s="1956"/>
      <c r="C7" s="1959"/>
      <c r="D7" s="1959"/>
      <c r="E7" s="1980"/>
      <c r="F7" s="1980"/>
      <c r="G7" s="1913"/>
      <c r="H7" s="1913"/>
      <c r="I7" s="1912" t="s">
        <v>1083</v>
      </c>
      <c r="J7" s="1912" t="s">
        <v>242</v>
      </c>
      <c r="K7" s="1978"/>
      <c r="L7" s="1913"/>
      <c r="M7" s="1912" t="s">
        <v>243</v>
      </c>
      <c r="N7" s="1925" t="s">
        <v>244</v>
      </c>
      <c r="O7" s="1926"/>
      <c r="P7" s="1926"/>
      <c r="Q7" s="1927"/>
      <c r="R7" s="1912" t="s">
        <v>245</v>
      </c>
    </row>
    <row r="8" spans="1:18" ht="15">
      <c r="A8" s="1913"/>
      <c r="B8" s="1956"/>
      <c r="C8" s="1959"/>
      <c r="D8" s="1959"/>
      <c r="E8" s="1980"/>
      <c r="F8" s="1980"/>
      <c r="G8" s="1913"/>
      <c r="H8" s="1913"/>
      <c r="I8" s="1913"/>
      <c r="J8" s="1913"/>
      <c r="K8" s="1978"/>
      <c r="L8" s="1913"/>
      <c r="M8" s="1913"/>
      <c r="N8" s="1964" t="s">
        <v>1093</v>
      </c>
      <c r="O8" s="1964" t="s">
        <v>100</v>
      </c>
      <c r="P8" s="1964" t="s">
        <v>1563</v>
      </c>
      <c r="Q8" s="1964" t="s">
        <v>17</v>
      </c>
      <c r="R8" s="1913"/>
    </row>
    <row r="9" spans="1:18" ht="15">
      <c r="A9" s="1914"/>
      <c r="B9" s="1957"/>
      <c r="C9" s="1960"/>
      <c r="D9" s="1960"/>
      <c r="E9" s="1981"/>
      <c r="F9" s="1981"/>
      <c r="G9" s="1914"/>
      <c r="H9" s="1914"/>
      <c r="I9" s="1914"/>
      <c r="J9" s="1914"/>
      <c r="K9" s="1965"/>
      <c r="L9" s="1914"/>
      <c r="M9" s="1914"/>
      <c r="N9" s="1965"/>
      <c r="O9" s="1965"/>
      <c r="P9" s="1965"/>
      <c r="Q9" s="1965"/>
      <c r="R9" s="1914"/>
    </row>
    <row r="10" spans="1:18" ht="15">
      <c r="A10" s="795">
        <v>1</v>
      </c>
      <c r="B10" s="834">
        <v>2</v>
      </c>
      <c r="C10" s="833">
        <v>3</v>
      </c>
      <c r="D10" s="835">
        <v>4</v>
      </c>
      <c r="E10" s="795">
        <v>5</v>
      </c>
      <c r="F10" s="836">
        <v>6</v>
      </c>
      <c r="G10" s="795">
        <v>7</v>
      </c>
      <c r="H10" s="836">
        <v>8</v>
      </c>
      <c r="I10" s="795">
        <v>9</v>
      </c>
      <c r="J10" s="836">
        <v>10</v>
      </c>
      <c r="K10" s="833">
        <v>11</v>
      </c>
      <c r="L10" s="836">
        <v>12</v>
      </c>
      <c r="M10" s="795">
        <v>13</v>
      </c>
      <c r="N10" s="835">
        <v>14</v>
      </c>
      <c r="O10" s="833">
        <v>15</v>
      </c>
      <c r="P10" s="833">
        <v>16</v>
      </c>
      <c r="Q10" s="833">
        <v>17</v>
      </c>
      <c r="R10" s="837">
        <v>18</v>
      </c>
    </row>
    <row r="11" spans="1:18" ht="15.75">
      <c r="A11" s="1961" t="s">
        <v>246</v>
      </c>
      <c r="B11" s="1962"/>
      <c r="C11" s="1962"/>
      <c r="D11" s="1962"/>
      <c r="E11" s="1962"/>
      <c r="F11" s="1962"/>
      <c r="G11" s="1962"/>
      <c r="H11" s="1962"/>
      <c r="I11" s="1962"/>
      <c r="J11" s="1962"/>
      <c r="K11" s="1962"/>
      <c r="L11" s="1962"/>
      <c r="M11" s="1962"/>
      <c r="N11" s="1962"/>
      <c r="O11" s="1962"/>
      <c r="P11" s="1962"/>
      <c r="Q11" s="1962"/>
      <c r="R11" s="1963"/>
    </row>
    <row r="12" spans="1:18" ht="15.75">
      <c r="A12" s="1609" t="s">
        <v>249</v>
      </c>
      <c r="B12" s="1606">
        <v>3</v>
      </c>
      <c r="C12" s="1606">
        <v>378</v>
      </c>
      <c r="D12" s="1606">
        <v>4.1</v>
      </c>
      <c r="E12" s="1606">
        <v>1</v>
      </c>
      <c r="F12" s="1606" t="s">
        <v>1093</v>
      </c>
      <c r="G12" s="1606" t="s">
        <v>594</v>
      </c>
      <c r="H12" s="1088" t="s">
        <v>595</v>
      </c>
      <c r="I12" s="1088" t="s">
        <v>21</v>
      </c>
      <c r="J12" s="1088" t="s">
        <v>21</v>
      </c>
      <c r="K12" s="156" t="s">
        <v>251</v>
      </c>
      <c r="L12" s="1088" t="s">
        <v>252</v>
      </c>
      <c r="M12" s="1606">
        <v>2.5</v>
      </c>
      <c r="N12" s="1606">
        <v>2.5</v>
      </c>
      <c r="O12" s="1607"/>
      <c r="P12" s="1607"/>
      <c r="Q12" s="1607"/>
      <c r="R12" s="1607"/>
    </row>
    <row r="13" spans="1:18" ht="15.75">
      <c r="A13" s="1606"/>
      <c r="B13" s="1606">
        <v>4</v>
      </c>
      <c r="C13" s="1606">
        <v>378</v>
      </c>
      <c r="D13" s="1606">
        <v>14.1</v>
      </c>
      <c r="E13" s="1606">
        <v>1</v>
      </c>
      <c r="F13" s="1606" t="s">
        <v>1093</v>
      </c>
      <c r="G13" s="1606" t="s">
        <v>594</v>
      </c>
      <c r="H13" s="1088" t="s">
        <v>595</v>
      </c>
      <c r="I13" s="1088" t="s">
        <v>21</v>
      </c>
      <c r="J13" s="1088" t="s">
        <v>21</v>
      </c>
      <c r="K13" s="156" t="s">
        <v>251</v>
      </c>
      <c r="L13" s="1088" t="s">
        <v>252</v>
      </c>
      <c r="M13" s="1606">
        <v>2.5</v>
      </c>
      <c r="N13" s="1606">
        <v>2.5</v>
      </c>
      <c r="O13" s="1607"/>
      <c r="P13" s="1607"/>
      <c r="Q13" s="1607"/>
      <c r="R13" s="1607"/>
    </row>
    <row r="14" spans="1:18" ht="15.75">
      <c r="A14" s="1606"/>
      <c r="B14" s="1606">
        <v>5</v>
      </c>
      <c r="C14" s="1606">
        <v>401</v>
      </c>
      <c r="D14" s="1606">
        <v>11.4</v>
      </c>
      <c r="E14" s="1606">
        <v>1</v>
      </c>
      <c r="F14" s="1606" t="s">
        <v>1093</v>
      </c>
      <c r="G14" s="1606" t="s">
        <v>594</v>
      </c>
      <c r="H14" s="1088" t="s">
        <v>595</v>
      </c>
      <c r="I14" s="1088" t="s">
        <v>21</v>
      </c>
      <c r="J14" s="1088" t="s">
        <v>21</v>
      </c>
      <c r="K14" s="156" t="s">
        <v>251</v>
      </c>
      <c r="L14" s="1088" t="s">
        <v>252</v>
      </c>
      <c r="M14" s="1606">
        <v>2.5</v>
      </c>
      <c r="N14" s="1606">
        <v>2.5</v>
      </c>
      <c r="O14" s="1607"/>
      <c r="P14" s="1607"/>
      <c r="Q14" s="1607"/>
      <c r="R14" s="1607"/>
    </row>
    <row r="15" spans="1:18" ht="15.75">
      <c r="A15" s="1606"/>
      <c r="B15" s="1606">
        <v>6</v>
      </c>
      <c r="C15" s="1606">
        <v>406</v>
      </c>
      <c r="D15" s="1606">
        <v>1</v>
      </c>
      <c r="E15" s="1606">
        <v>0.5</v>
      </c>
      <c r="F15" s="1606" t="s">
        <v>1093</v>
      </c>
      <c r="G15" s="1606" t="s">
        <v>594</v>
      </c>
      <c r="H15" s="1088" t="s">
        <v>595</v>
      </c>
      <c r="I15" s="1088" t="s">
        <v>21</v>
      </c>
      <c r="J15" s="1088" t="s">
        <v>21</v>
      </c>
      <c r="K15" s="156" t="s">
        <v>251</v>
      </c>
      <c r="L15" s="1088" t="s">
        <v>252</v>
      </c>
      <c r="M15" s="1606">
        <v>1.25</v>
      </c>
      <c r="N15" s="1606">
        <v>1.25</v>
      </c>
      <c r="O15" s="1607"/>
      <c r="P15" s="1607"/>
      <c r="Q15" s="1607"/>
      <c r="R15" s="1607"/>
    </row>
    <row r="16" spans="1:18" ht="15.75">
      <c r="A16" s="1606"/>
      <c r="B16" s="1606">
        <v>7</v>
      </c>
      <c r="C16" s="1606">
        <v>406</v>
      </c>
      <c r="D16" s="1606">
        <v>14.2</v>
      </c>
      <c r="E16" s="1606">
        <v>1</v>
      </c>
      <c r="F16" s="1606" t="s">
        <v>1093</v>
      </c>
      <c r="G16" s="1606" t="s">
        <v>594</v>
      </c>
      <c r="H16" s="1088" t="s">
        <v>595</v>
      </c>
      <c r="I16" s="1088" t="s">
        <v>21</v>
      </c>
      <c r="J16" s="1088" t="s">
        <v>21</v>
      </c>
      <c r="K16" s="156" t="s">
        <v>251</v>
      </c>
      <c r="L16" s="1088" t="s">
        <v>252</v>
      </c>
      <c r="M16" s="1606">
        <v>2.5</v>
      </c>
      <c r="N16" s="1606">
        <v>2.5</v>
      </c>
      <c r="O16" s="1607"/>
      <c r="P16" s="1607"/>
      <c r="Q16" s="1607"/>
      <c r="R16" s="1607"/>
    </row>
    <row r="17" spans="1:18" ht="15.75">
      <c r="A17" s="1608" t="s">
        <v>1143</v>
      </c>
      <c r="B17" s="1607"/>
      <c r="C17" s="1607"/>
      <c r="D17" s="1607"/>
      <c r="E17" s="1612">
        <v>4.5</v>
      </c>
      <c r="F17" s="1607"/>
      <c r="G17" s="1607"/>
      <c r="H17" s="1607"/>
      <c r="I17" s="1607"/>
      <c r="J17" s="1607"/>
      <c r="K17" s="1607"/>
      <c r="L17" s="1607"/>
      <c r="M17" s="1609">
        <v>11.25</v>
      </c>
      <c r="N17" s="1609">
        <v>11.25</v>
      </c>
      <c r="O17" s="1607"/>
      <c r="P17" s="1607"/>
      <c r="Q17" s="1607"/>
      <c r="R17" s="1607"/>
    </row>
    <row r="18" spans="1:18" ht="15">
      <c r="A18" s="1086" t="s">
        <v>247</v>
      </c>
      <c r="B18" s="823">
        <v>1</v>
      </c>
      <c r="C18" s="109">
        <v>148</v>
      </c>
      <c r="D18" s="824">
        <v>17.1</v>
      </c>
      <c r="E18" s="1087">
        <v>3.6</v>
      </c>
      <c r="F18" s="825" t="s">
        <v>1093</v>
      </c>
      <c r="G18" s="822" t="s">
        <v>231</v>
      </c>
      <c r="H18" s="825" t="s">
        <v>232</v>
      </c>
      <c r="I18" s="822" t="s">
        <v>21</v>
      </c>
      <c r="J18" s="825" t="s">
        <v>21</v>
      </c>
      <c r="K18" s="109" t="s">
        <v>251</v>
      </c>
      <c r="L18" s="825" t="s">
        <v>252</v>
      </c>
      <c r="M18" s="1095">
        <v>9</v>
      </c>
      <c r="N18" s="1096">
        <v>9</v>
      </c>
      <c r="O18" s="109"/>
      <c r="P18" s="109"/>
      <c r="Q18" s="109"/>
      <c r="R18" s="1089"/>
    </row>
    <row r="19" spans="1:18" ht="15">
      <c r="A19" s="1086"/>
      <c r="B19" s="823">
        <v>2</v>
      </c>
      <c r="C19" s="109">
        <v>171</v>
      </c>
      <c r="D19" s="824">
        <v>20.2</v>
      </c>
      <c r="E19" s="1087">
        <v>3.1</v>
      </c>
      <c r="F19" s="825" t="s">
        <v>1093</v>
      </c>
      <c r="G19" s="822" t="s">
        <v>248</v>
      </c>
      <c r="H19" s="825" t="s">
        <v>232</v>
      </c>
      <c r="I19" s="1088" t="s">
        <v>21</v>
      </c>
      <c r="J19" s="825" t="s">
        <v>21</v>
      </c>
      <c r="K19" s="109" t="s">
        <v>251</v>
      </c>
      <c r="L19" s="825" t="s">
        <v>252</v>
      </c>
      <c r="M19" s="822">
        <v>7.75</v>
      </c>
      <c r="N19" s="824">
        <v>7.75</v>
      </c>
      <c r="O19" s="109"/>
      <c r="P19" s="109"/>
      <c r="Q19" s="109"/>
      <c r="R19" s="1089"/>
    </row>
    <row r="20" spans="1:18" ht="15">
      <c r="A20" s="1086" t="s">
        <v>1143</v>
      </c>
      <c r="B20" s="823"/>
      <c r="C20" s="109"/>
      <c r="D20" s="824"/>
      <c r="E20" s="1595">
        <f>SUM(E18:E19)</f>
        <v>6.7</v>
      </c>
      <c r="F20" s="825"/>
      <c r="G20" s="822"/>
      <c r="H20" s="825"/>
      <c r="I20" s="822"/>
      <c r="J20" s="825"/>
      <c r="K20" s="109"/>
      <c r="L20" s="825"/>
      <c r="M20" s="1091">
        <f>SUM(M18:M19)</f>
        <v>16.75</v>
      </c>
      <c r="N20" s="1092">
        <f>SUM(N18:N19)</f>
        <v>16.75</v>
      </c>
      <c r="O20" s="109"/>
      <c r="P20" s="109"/>
      <c r="Q20" s="109"/>
      <c r="R20" s="1089"/>
    </row>
    <row r="21" spans="1:18" ht="15">
      <c r="A21" s="1086"/>
      <c r="B21" s="823"/>
      <c r="C21" s="109"/>
      <c r="D21" s="824"/>
      <c r="E21" s="822"/>
      <c r="F21" s="825"/>
      <c r="G21" s="822"/>
      <c r="H21" s="825"/>
      <c r="I21" s="822"/>
      <c r="J21" s="825"/>
      <c r="K21" s="109"/>
      <c r="L21" s="825"/>
      <c r="M21" s="822"/>
      <c r="N21" s="824"/>
      <c r="O21" s="109"/>
      <c r="P21" s="109"/>
      <c r="Q21" s="109"/>
      <c r="R21" s="1089"/>
    </row>
    <row r="22" spans="1:18" ht="15">
      <c r="A22" s="1086" t="s">
        <v>263</v>
      </c>
      <c r="B22" s="823">
        <v>1</v>
      </c>
      <c r="C22" s="109">
        <v>254</v>
      </c>
      <c r="D22" s="824">
        <v>46</v>
      </c>
      <c r="E22" s="1595">
        <v>3.6</v>
      </c>
      <c r="F22" s="825" t="s">
        <v>100</v>
      </c>
      <c r="G22" s="822" t="s">
        <v>254</v>
      </c>
      <c r="H22" s="1088" t="s">
        <v>232</v>
      </c>
      <c r="I22" s="1088" t="s">
        <v>21</v>
      </c>
      <c r="J22" s="825" t="s">
        <v>21</v>
      </c>
      <c r="K22" s="109" t="s">
        <v>251</v>
      </c>
      <c r="L22" s="825" t="s">
        <v>233</v>
      </c>
      <c r="M22" s="1091">
        <v>9</v>
      </c>
      <c r="N22" s="1093"/>
      <c r="O22" s="1094">
        <v>9</v>
      </c>
      <c r="P22" s="109"/>
      <c r="Q22" s="109"/>
      <c r="R22" s="1089"/>
    </row>
    <row r="23" spans="1:18" ht="15">
      <c r="A23" s="1086"/>
      <c r="B23" s="823"/>
      <c r="C23" s="109"/>
      <c r="D23" s="824"/>
      <c r="E23" s="822"/>
      <c r="F23" s="825"/>
      <c r="G23" s="822"/>
      <c r="H23" s="825"/>
      <c r="I23" s="822"/>
      <c r="J23" s="825"/>
      <c r="K23" s="109"/>
      <c r="L23" s="825"/>
      <c r="M23" s="822"/>
      <c r="N23" s="824"/>
      <c r="O23" s="109"/>
      <c r="P23" s="109"/>
      <c r="Q23" s="109"/>
      <c r="R23" s="1089"/>
    </row>
    <row r="24" spans="1:18" ht="15">
      <c r="A24" s="1086" t="s">
        <v>255</v>
      </c>
      <c r="B24" s="823">
        <v>1</v>
      </c>
      <c r="C24" s="109">
        <v>354</v>
      </c>
      <c r="D24" s="824">
        <v>9.2</v>
      </c>
      <c r="E24" s="1613">
        <v>1.4</v>
      </c>
      <c r="F24" s="825" t="s">
        <v>1093</v>
      </c>
      <c r="G24" s="822" t="s">
        <v>248</v>
      </c>
      <c r="H24" s="825" t="s">
        <v>232</v>
      </c>
      <c r="I24" s="1088" t="s">
        <v>21</v>
      </c>
      <c r="J24" s="825" t="s">
        <v>21</v>
      </c>
      <c r="K24" s="109" t="s">
        <v>251</v>
      </c>
      <c r="L24" s="825" t="s">
        <v>252</v>
      </c>
      <c r="M24" s="1095">
        <v>3.5</v>
      </c>
      <c r="N24" s="1096">
        <v>3.5</v>
      </c>
      <c r="O24" s="109"/>
      <c r="P24" s="109"/>
      <c r="Q24" s="109"/>
      <c r="R24" s="1089"/>
    </row>
    <row r="25" spans="1:18" ht="15">
      <c r="A25" s="1086"/>
      <c r="B25" s="823">
        <v>4</v>
      </c>
      <c r="C25" s="109">
        <v>339</v>
      </c>
      <c r="D25" s="824">
        <v>5.1</v>
      </c>
      <c r="E25" s="1613">
        <v>1</v>
      </c>
      <c r="F25" s="825" t="s">
        <v>1093</v>
      </c>
      <c r="G25" s="822" t="s">
        <v>248</v>
      </c>
      <c r="H25" s="1088" t="s">
        <v>595</v>
      </c>
      <c r="I25" s="1088" t="s">
        <v>21</v>
      </c>
      <c r="J25" s="825" t="s">
        <v>21</v>
      </c>
      <c r="K25" s="109" t="s">
        <v>596</v>
      </c>
      <c r="L25" s="825" t="s">
        <v>252</v>
      </c>
      <c r="M25" s="1095">
        <v>2.5</v>
      </c>
      <c r="N25" s="1095">
        <v>2.5</v>
      </c>
      <c r="O25" s="109"/>
      <c r="P25" s="109"/>
      <c r="Q25" s="109"/>
      <c r="R25" s="1089"/>
    </row>
    <row r="26" spans="1:18" ht="15">
      <c r="A26" s="1086"/>
      <c r="B26" s="823">
        <v>5</v>
      </c>
      <c r="C26" s="109">
        <v>332</v>
      </c>
      <c r="D26" s="824">
        <v>15.1</v>
      </c>
      <c r="E26" s="1613">
        <v>1</v>
      </c>
      <c r="F26" s="825" t="s">
        <v>1093</v>
      </c>
      <c r="G26" s="822" t="s">
        <v>248</v>
      </c>
      <c r="H26" s="1088" t="s">
        <v>595</v>
      </c>
      <c r="I26" s="1088" t="s">
        <v>21</v>
      </c>
      <c r="J26" s="825" t="s">
        <v>21</v>
      </c>
      <c r="K26" s="109" t="s">
        <v>597</v>
      </c>
      <c r="L26" s="825" t="s">
        <v>252</v>
      </c>
      <c r="M26" s="1095">
        <v>2.5</v>
      </c>
      <c r="N26" s="1095">
        <v>2.5</v>
      </c>
      <c r="O26" s="109"/>
      <c r="P26" s="109"/>
      <c r="Q26" s="109"/>
      <c r="R26" s="1089"/>
    </row>
    <row r="27" spans="1:18" ht="15">
      <c r="A27" s="1086" t="s">
        <v>1143</v>
      </c>
      <c r="B27" s="823"/>
      <c r="C27" s="109"/>
      <c r="D27" s="824"/>
      <c r="E27" s="1610">
        <v>3.4</v>
      </c>
      <c r="F27" s="825"/>
      <c r="G27" s="822"/>
      <c r="H27" s="825"/>
      <c r="I27" s="822"/>
      <c r="J27" s="825"/>
      <c r="K27" s="109"/>
      <c r="L27" s="825"/>
      <c r="M27" s="1611">
        <f>M24+M25+M26</f>
        <v>8.5</v>
      </c>
      <c r="N27" s="1611">
        <f>N24+N25+N26</f>
        <v>8.5</v>
      </c>
      <c r="O27" s="109"/>
      <c r="P27" s="109"/>
      <c r="Q27" s="109"/>
      <c r="R27" s="1089"/>
    </row>
    <row r="28" spans="1:18" ht="15">
      <c r="A28" s="1086" t="s">
        <v>273</v>
      </c>
      <c r="B28" s="823">
        <v>1</v>
      </c>
      <c r="C28" s="109">
        <v>142</v>
      </c>
      <c r="D28" s="824">
        <v>7.1</v>
      </c>
      <c r="E28" s="1595">
        <v>2.7</v>
      </c>
      <c r="F28" s="825" t="s">
        <v>1093</v>
      </c>
      <c r="G28" s="822" t="s">
        <v>231</v>
      </c>
      <c r="H28" s="825" t="s">
        <v>232</v>
      </c>
      <c r="I28" s="1088" t="s">
        <v>21</v>
      </c>
      <c r="J28" s="825" t="s">
        <v>21</v>
      </c>
      <c r="K28" s="109" t="s">
        <v>251</v>
      </c>
      <c r="L28" s="825" t="s">
        <v>252</v>
      </c>
      <c r="M28" s="1090">
        <v>6.75</v>
      </c>
      <c r="N28" s="1093">
        <v>6.75</v>
      </c>
      <c r="O28" s="109"/>
      <c r="P28" s="109"/>
      <c r="Q28" s="109"/>
      <c r="R28" s="1089"/>
    </row>
    <row r="29" spans="1:18" ht="15">
      <c r="A29" s="1086"/>
      <c r="B29" s="823"/>
      <c r="C29" s="109"/>
      <c r="D29" s="824"/>
      <c r="E29" s="822"/>
      <c r="F29" s="825"/>
      <c r="G29" s="822"/>
      <c r="H29" s="825"/>
      <c r="I29" s="1088"/>
      <c r="J29" s="825"/>
      <c r="K29" s="109"/>
      <c r="L29" s="825"/>
      <c r="M29" s="822"/>
      <c r="N29" s="824"/>
      <c r="O29" s="109"/>
      <c r="P29" s="109"/>
      <c r="Q29" s="109"/>
      <c r="R29" s="1089"/>
    </row>
    <row r="30" spans="1:18" ht="15">
      <c r="A30" s="1086" t="s">
        <v>234</v>
      </c>
      <c r="B30" s="823">
        <v>1</v>
      </c>
      <c r="C30" s="109">
        <v>293</v>
      </c>
      <c r="D30" s="824">
        <v>11.1</v>
      </c>
      <c r="E30" s="1595">
        <v>1.2</v>
      </c>
      <c r="F30" s="825" t="s">
        <v>100</v>
      </c>
      <c r="G30" s="822" t="s">
        <v>254</v>
      </c>
      <c r="H30" s="1088" t="s">
        <v>232</v>
      </c>
      <c r="I30" s="1088" t="s">
        <v>21</v>
      </c>
      <c r="J30" s="825" t="s">
        <v>21</v>
      </c>
      <c r="K30" s="109" t="s">
        <v>251</v>
      </c>
      <c r="L30" s="825" t="s">
        <v>233</v>
      </c>
      <c r="M30" s="1091">
        <v>3</v>
      </c>
      <c r="N30" s="1093"/>
      <c r="O30" s="1094">
        <v>3</v>
      </c>
      <c r="P30" s="109"/>
      <c r="Q30" s="1097"/>
      <c r="R30" s="1089"/>
    </row>
    <row r="31" spans="1:18" ht="16.5" thickBot="1">
      <c r="A31" s="1975" t="s">
        <v>258</v>
      </c>
      <c r="B31" s="1976"/>
      <c r="C31" s="1976"/>
      <c r="D31" s="1977"/>
      <c r="E31" s="1596">
        <f>E17+E20+E22+E27+E28+E30</f>
        <v>22.099999999999998</v>
      </c>
      <c r="F31" s="1099"/>
      <c r="G31" s="1100"/>
      <c r="H31" s="1099"/>
      <c r="I31" s="1101"/>
      <c r="J31" s="1099"/>
      <c r="K31" s="1102"/>
      <c r="L31" s="1103"/>
      <c r="M31" s="1104">
        <f>M17+M20+M22+M27+M28+M30</f>
        <v>55.25</v>
      </c>
      <c r="N31" s="1104">
        <f>N17+N20+N27+N28</f>
        <v>43.25</v>
      </c>
      <c r="O31" s="1104">
        <f>O22+O30</f>
        <v>12</v>
      </c>
      <c r="P31" s="1105"/>
      <c r="Q31" s="1105"/>
      <c r="R31" s="1106"/>
    </row>
    <row r="32" spans="1:18" ht="15.75" customHeight="1">
      <c r="A32" s="1966" t="s">
        <v>259</v>
      </c>
      <c r="B32" s="1967"/>
      <c r="C32" s="1967"/>
      <c r="D32" s="1967"/>
      <c r="E32" s="1967"/>
      <c r="F32" s="1967"/>
      <c r="G32" s="1967"/>
      <c r="H32" s="1967"/>
      <c r="I32" s="1967"/>
      <c r="J32" s="1967"/>
      <c r="K32" s="1967"/>
      <c r="L32" s="1967"/>
      <c r="M32" s="1967"/>
      <c r="N32" s="1967"/>
      <c r="O32" s="1967"/>
      <c r="P32" s="1967"/>
      <c r="Q32" s="1967"/>
      <c r="R32" s="1968"/>
    </row>
    <row r="33" spans="1:18" ht="15">
      <c r="A33" s="822"/>
      <c r="B33" s="823"/>
      <c r="C33" s="109"/>
      <c r="D33" s="824"/>
      <c r="E33" s="822"/>
      <c r="F33" s="825"/>
      <c r="G33" s="822"/>
      <c r="H33" s="825"/>
      <c r="I33" s="822"/>
      <c r="J33" s="825"/>
      <c r="K33" s="109"/>
      <c r="L33" s="825"/>
      <c r="M33" s="822"/>
      <c r="N33" s="824"/>
      <c r="O33" s="109"/>
      <c r="P33" s="109"/>
      <c r="Q33" s="109"/>
      <c r="R33" s="826"/>
    </row>
    <row r="34" spans="1:18" ht="15">
      <c r="A34" s="822"/>
      <c r="B34" s="823"/>
      <c r="C34" s="109"/>
      <c r="D34" s="824"/>
      <c r="E34" s="822"/>
      <c r="F34" s="825"/>
      <c r="G34" s="822"/>
      <c r="H34" s="825"/>
      <c r="I34" s="822"/>
      <c r="J34" s="825"/>
      <c r="K34" s="109"/>
      <c r="L34" s="825"/>
      <c r="M34" s="822"/>
      <c r="N34" s="824"/>
      <c r="O34" s="109"/>
      <c r="P34" s="109"/>
      <c r="Q34" s="109"/>
      <c r="R34" s="826"/>
    </row>
    <row r="35" spans="1:18" ht="15">
      <c r="A35" s="822"/>
      <c r="B35" s="823"/>
      <c r="C35" s="109"/>
      <c r="D35" s="824"/>
      <c r="E35" s="822"/>
      <c r="F35" s="825"/>
      <c r="G35" s="822"/>
      <c r="H35" s="825"/>
      <c r="I35" s="822"/>
      <c r="J35" s="825"/>
      <c r="K35" s="109"/>
      <c r="L35" s="825"/>
      <c r="M35" s="822"/>
      <c r="N35" s="824"/>
      <c r="O35" s="109"/>
      <c r="P35" s="109"/>
      <c r="Q35" s="109"/>
      <c r="R35" s="826"/>
    </row>
    <row r="36" spans="1:18" ht="15.75">
      <c r="A36" s="1969" t="s">
        <v>1597</v>
      </c>
      <c r="B36" s="1970"/>
      <c r="C36" s="1970"/>
      <c r="D36" s="1970"/>
      <c r="E36" s="1970"/>
      <c r="F36" s="1970"/>
      <c r="G36" s="1970"/>
      <c r="H36" s="1970"/>
      <c r="I36" s="1970"/>
      <c r="J36" s="1970"/>
      <c r="K36" s="1970"/>
      <c r="L36" s="1970"/>
      <c r="M36" s="1970"/>
      <c r="N36" s="1970"/>
      <c r="O36" s="1970"/>
      <c r="P36" s="1970"/>
      <c r="Q36" s="1970"/>
      <c r="R36" s="1971"/>
    </row>
    <row r="37" spans="1:18" ht="15.75">
      <c r="A37" s="827"/>
      <c r="B37" s="827"/>
      <c r="C37" s="827"/>
      <c r="D37" s="827"/>
      <c r="E37" s="827"/>
      <c r="F37" s="827"/>
      <c r="G37" s="827"/>
      <c r="H37" s="828"/>
      <c r="I37" s="827"/>
      <c r="J37" s="828"/>
      <c r="K37" s="827"/>
      <c r="L37" s="828"/>
      <c r="M37" s="829" t="s">
        <v>1553</v>
      </c>
      <c r="N37" s="830" t="s">
        <v>1093</v>
      </c>
      <c r="O37" s="831" t="s">
        <v>100</v>
      </c>
      <c r="P37" s="830" t="s">
        <v>1563</v>
      </c>
      <c r="Q37" s="831" t="s">
        <v>17</v>
      </c>
      <c r="R37" s="832" t="s">
        <v>260</v>
      </c>
    </row>
    <row r="38" spans="1:18" ht="15">
      <c r="A38" s="1090" t="s">
        <v>261</v>
      </c>
      <c r="B38" s="823">
        <v>3</v>
      </c>
      <c r="C38" s="109">
        <v>127</v>
      </c>
      <c r="D38" s="824">
        <v>4.3</v>
      </c>
      <c r="E38" s="822">
        <v>1.4</v>
      </c>
      <c r="F38" s="825" t="s">
        <v>1566</v>
      </c>
      <c r="G38" s="822" t="s">
        <v>256</v>
      </c>
      <c r="H38" s="825" t="s">
        <v>235</v>
      </c>
      <c r="I38" s="822"/>
      <c r="J38" s="825"/>
      <c r="K38" s="109"/>
      <c r="L38" s="825"/>
      <c r="M38" s="822"/>
      <c r="N38" s="824"/>
      <c r="O38" s="109"/>
      <c r="P38" s="109"/>
      <c r="Q38" s="109"/>
      <c r="R38" s="826"/>
    </row>
    <row r="39" spans="1:18" ht="15">
      <c r="A39" s="822"/>
      <c r="B39" s="823">
        <v>4</v>
      </c>
      <c r="C39" s="109">
        <v>130</v>
      </c>
      <c r="D39" s="824">
        <v>5.2</v>
      </c>
      <c r="E39" s="822">
        <v>3.3</v>
      </c>
      <c r="F39" s="825" t="s">
        <v>1566</v>
      </c>
      <c r="G39" s="822" t="s">
        <v>256</v>
      </c>
      <c r="H39" s="825" t="s">
        <v>235</v>
      </c>
      <c r="I39" s="822"/>
      <c r="J39" s="825"/>
      <c r="K39" s="109"/>
      <c r="L39" s="825"/>
      <c r="M39" s="822"/>
      <c r="N39" s="824"/>
      <c r="O39" s="109"/>
      <c r="P39" s="109"/>
      <c r="Q39" s="109"/>
      <c r="R39" s="826"/>
    </row>
    <row r="40" spans="1:18" ht="15">
      <c r="A40" s="822"/>
      <c r="B40" s="823">
        <v>5</v>
      </c>
      <c r="C40" s="109">
        <v>164</v>
      </c>
      <c r="D40" s="824">
        <v>4.2</v>
      </c>
      <c r="E40" s="822">
        <v>4.8</v>
      </c>
      <c r="F40" s="825" t="s">
        <v>1566</v>
      </c>
      <c r="G40" s="822" t="s">
        <v>256</v>
      </c>
      <c r="H40" s="825" t="s">
        <v>235</v>
      </c>
      <c r="I40" s="822"/>
      <c r="J40" s="825"/>
      <c r="K40" s="109"/>
      <c r="L40" s="825"/>
      <c r="M40" s="822"/>
      <c r="N40" s="824"/>
      <c r="O40" s="109"/>
      <c r="P40" s="109"/>
      <c r="Q40" s="109"/>
      <c r="R40" s="826"/>
    </row>
    <row r="41" spans="1:18" ht="15">
      <c r="A41" s="822"/>
      <c r="B41" s="823">
        <v>6</v>
      </c>
      <c r="C41" s="109">
        <v>168</v>
      </c>
      <c r="D41" s="824">
        <v>17.2</v>
      </c>
      <c r="E41" s="822">
        <v>0.4</v>
      </c>
      <c r="F41" s="825" t="s">
        <v>1646</v>
      </c>
      <c r="G41" s="822" t="s">
        <v>248</v>
      </c>
      <c r="H41" s="825" t="s">
        <v>235</v>
      </c>
      <c r="I41" s="822"/>
      <c r="J41" s="825"/>
      <c r="K41" s="109"/>
      <c r="L41" s="1035" t="s">
        <v>262</v>
      </c>
      <c r="M41" s="1107">
        <v>0.6</v>
      </c>
      <c r="N41" s="1096">
        <v>0.6</v>
      </c>
      <c r="O41" s="109"/>
      <c r="P41" s="109"/>
      <c r="Q41" s="109"/>
      <c r="R41" s="826"/>
    </row>
    <row r="42" spans="1:18" ht="15">
      <c r="A42" s="822"/>
      <c r="B42" s="823">
        <v>7</v>
      </c>
      <c r="C42" s="109">
        <v>172</v>
      </c>
      <c r="D42" s="824">
        <v>8</v>
      </c>
      <c r="E42" s="822">
        <v>0.6</v>
      </c>
      <c r="F42" s="825" t="s">
        <v>1646</v>
      </c>
      <c r="G42" s="822" t="s">
        <v>248</v>
      </c>
      <c r="H42" s="825" t="s">
        <v>235</v>
      </c>
      <c r="I42" s="822"/>
      <c r="J42" s="825"/>
      <c r="K42" s="109"/>
      <c r="L42" s="1108" t="s">
        <v>262</v>
      </c>
      <c r="M42" s="1109">
        <v>0.9</v>
      </c>
      <c r="N42" s="1096">
        <v>0.9</v>
      </c>
      <c r="O42" s="109"/>
      <c r="P42" s="109"/>
      <c r="Q42" s="109"/>
      <c r="R42" s="826"/>
    </row>
    <row r="43" spans="1:18" ht="15">
      <c r="A43" s="1090" t="s">
        <v>146</v>
      </c>
      <c r="B43" s="823"/>
      <c r="C43" s="109"/>
      <c r="D43" s="824"/>
      <c r="E43" s="1595">
        <f>SUM(E38:E42)</f>
        <v>10.5</v>
      </c>
      <c r="F43" s="825"/>
      <c r="G43" s="822"/>
      <c r="H43" s="825"/>
      <c r="I43" s="822"/>
      <c r="J43" s="825"/>
      <c r="K43" s="109"/>
      <c r="L43" s="825"/>
      <c r="M43" s="1091">
        <f>M41+M42</f>
        <v>1.5</v>
      </c>
      <c r="N43" s="1092">
        <f>N41+N42</f>
        <v>1.5</v>
      </c>
      <c r="O43" s="109"/>
      <c r="P43" s="109"/>
      <c r="Q43" s="109"/>
      <c r="R43" s="826"/>
    </row>
    <row r="44" spans="1:18" ht="15">
      <c r="A44" s="822"/>
      <c r="B44" s="823"/>
      <c r="C44" s="109"/>
      <c r="D44" s="824"/>
      <c r="E44" s="822"/>
      <c r="F44" s="825"/>
      <c r="G44" s="822"/>
      <c r="H44" s="825"/>
      <c r="I44" s="822"/>
      <c r="J44" s="825"/>
      <c r="K44" s="109"/>
      <c r="L44" s="825"/>
      <c r="M44" s="822"/>
      <c r="N44" s="824"/>
      <c r="O44" s="109"/>
      <c r="P44" s="109"/>
      <c r="Q44" s="109"/>
      <c r="R44" s="826"/>
    </row>
    <row r="45" spans="1:18" ht="15">
      <c r="A45" s="1090" t="s">
        <v>249</v>
      </c>
      <c r="B45" s="823">
        <v>1</v>
      </c>
      <c r="C45" s="109">
        <v>402</v>
      </c>
      <c r="D45" s="824">
        <v>8.1</v>
      </c>
      <c r="E45" s="822">
        <v>2.2</v>
      </c>
      <c r="F45" s="825" t="s">
        <v>1093</v>
      </c>
      <c r="G45" s="822" t="s">
        <v>248</v>
      </c>
      <c r="H45" s="825" t="s">
        <v>235</v>
      </c>
      <c r="I45" s="822"/>
      <c r="J45" s="825"/>
      <c r="K45" s="109"/>
      <c r="L45" s="1110" t="s">
        <v>262</v>
      </c>
      <c r="M45" s="1095">
        <v>3.3</v>
      </c>
      <c r="N45" s="1096">
        <v>3.3</v>
      </c>
      <c r="O45" s="109"/>
      <c r="P45" s="109"/>
      <c r="Q45" s="109"/>
      <c r="R45" s="826"/>
    </row>
    <row r="46" spans="1:18" ht="15">
      <c r="A46" s="822"/>
      <c r="B46" s="823">
        <v>2</v>
      </c>
      <c r="C46" s="109">
        <v>403</v>
      </c>
      <c r="D46" s="824">
        <v>8</v>
      </c>
      <c r="E46" s="822">
        <v>4.2</v>
      </c>
      <c r="F46" s="825" t="s">
        <v>1093</v>
      </c>
      <c r="G46" s="822" t="s">
        <v>250</v>
      </c>
      <c r="H46" s="825" t="s">
        <v>235</v>
      </c>
      <c r="I46" s="822"/>
      <c r="J46" s="825"/>
      <c r="K46" s="109"/>
      <c r="L46" s="1110" t="s">
        <v>262</v>
      </c>
      <c r="M46" s="1095">
        <v>6.3</v>
      </c>
      <c r="N46" s="1096">
        <v>6.3</v>
      </c>
      <c r="O46" s="109"/>
      <c r="P46" s="109"/>
      <c r="Q46" s="109"/>
      <c r="R46" s="826"/>
    </row>
    <row r="47" spans="1:18" ht="15">
      <c r="A47" s="1090" t="s">
        <v>146</v>
      </c>
      <c r="B47" s="823"/>
      <c r="C47" s="109"/>
      <c r="D47" s="824"/>
      <c r="E47" s="1595">
        <f>SUM(E45:E46)</f>
        <v>6.4</v>
      </c>
      <c r="F47" s="825"/>
      <c r="G47" s="822"/>
      <c r="H47" s="825"/>
      <c r="I47" s="822"/>
      <c r="J47" s="825"/>
      <c r="K47" s="109"/>
      <c r="L47" s="825"/>
      <c r="M47" s="1091">
        <f>SUM(M45:M46)</f>
        <v>9.6</v>
      </c>
      <c r="N47" s="1092">
        <f>SUM(N45:N46)</f>
        <v>9.6</v>
      </c>
      <c r="O47" s="1097"/>
      <c r="P47" s="1097"/>
      <c r="Q47" s="1097">
        <f>SUM(Q46:Q46)</f>
        <v>0</v>
      </c>
      <c r="R47" s="1098"/>
    </row>
    <row r="48" spans="1:18" ht="15">
      <c r="A48" s="822"/>
      <c r="B48" s="823"/>
      <c r="C48" s="109"/>
      <c r="D48" s="824"/>
      <c r="E48" s="822"/>
      <c r="F48" s="825"/>
      <c r="G48" s="822"/>
      <c r="H48" s="825"/>
      <c r="I48" s="822"/>
      <c r="J48" s="825"/>
      <c r="K48" s="109"/>
      <c r="L48" s="825"/>
      <c r="M48" s="822"/>
      <c r="N48" s="824"/>
      <c r="O48" s="109"/>
      <c r="P48" s="109"/>
      <c r="Q48" s="109"/>
      <c r="R48" s="826"/>
    </row>
    <row r="49" spans="1:18" ht="15">
      <c r="A49" s="1090" t="s">
        <v>263</v>
      </c>
      <c r="B49" s="823">
        <v>2</v>
      </c>
      <c r="C49" s="109">
        <v>261</v>
      </c>
      <c r="D49" s="824">
        <v>2.1</v>
      </c>
      <c r="E49" s="1595">
        <v>4.7</v>
      </c>
      <c r="F49" s="825" t="s">
        <v>264</v>
      </c>
      <c r="G49" s="822" t="s">
        <v>265</v>
      </c>
      <c r="H49" s="825" t="s">
        <v>235</v>
      </c>
      <c r="I49" s="822"/>
      <c r="J49" s="825"/>
      <c r="K49" s="109"/>
      <c r="L49" s="1110"/>
      <c r="M49" s="822"/>
      <c r="N49" s="824"/>
      <c r="O49" s="109"/>
      <c r="P49" s="109"/>
      <c r="Q49" s="109"/>
      <c r="R49" s="826"/>
    </row>
    <row r="50" spans="1:18" ht="15">
      <c r="A50" s="822"/>
      <c r="B50" s="823"/>
      <c r="C50" s="109"/>
      <c r="D50" s="824"/>
      <c r="E50" s="822"/>
      <c r="F50" s="825"/>
      <c r="G50" s="822"/>
      <c r="H50" s="825"/>
      <c r="I50" s="822"/>
      <c r="J50" s="825"/>
      <c r="K50" s="109"/>
      <c r="L50" s="825"/>
      <c r="M50" s="822"/>
      <c r="N50" s="824"/>
      <c r="O50" s="109"/>
      <c r="P50" s="109"/>
      <c r="Q50" s="109"/>
      <c r="R50" s="826"/>
    </row>
    <row r="51" spans="1:18" ht="15">
      <c r="A51" s="1090" t="s">
        <v>253</v>
      </c>
      <c r="B51" s="823">
        <v>1</v>
      </c>
      <c r="C51" s="109">
        <v>313</v>
      </c>
      <c r="D51" s="824">
        <v>19</v>
      </c>
      <c r="E51" s="822">
        <v>1.1</v>
      </c>
      <c r="F51" s="825" t="s">
        <v>1566</v>
      </c>
      <c r="G51" s="822" t="s">
        <v>256</v>
      </c>
      <c r="H51" s="825" t="s">
        <v>235</v>
      </c>
      <c r="I51" s="822"/>
      <c r="J51" s="825"/>
      <c r="K51" s="109"/>
      <c r="L51" s="1110"/>
      <c r="M51" s="822"/>
      <c r="N51" s="824"/>
      <c r="O51" s="109"/>
      <c r="P51" s="109"/>
      <c r="Q51" s="109"/>
      <c r="R51" s="826"/>
    </row>
    <row r="52" spans="1:18" ht="15">
      <c r="A52" s="822"/>
      <c r="B52" s="823">
        <v>2</v>
      </c>
      <c r="C52" s="109">
        <v>315</v>
      </c>
      <c r="D52" s="824">
        <v>3</v>
      </c>
      <c r="E52" s="822">
        <v>1.2</v>
      </c>
      <c r="F52" s="825" t="s">
        <v>1566</v>
      </c>
      <c r="G52" s="822" t="s">
        <v>256</v>
      </c>
      <c r="H52" s="825" t="s">
        <v>235</v>
      </c>
      <c r="I52" s="822"/>
      <c r="J52" s="825"/>
      <c r="K52" s="109"/>
      <c r="L52" s="1110"/>
      <c r="M52" s="822"/>
      <c r="N52" s="824"/>
      <c r="O52" s="109"/>
      <c r="P52" s="109"/>
      <c r="Q52" s="109"/>
      <c r="R52" s="826"/>
    </row>
    <row r="53" spans="1:18" ht="15">
      <c r="A53" s="822"/>
      <c r="B53" s="823">
        <v>3</v>
      </c>
      <c r="C53" s="109">
        <v>315</v>
      </c>
      <c r="D53" s="824">
        <v>9</v>
      </c>
      <c r="E53" s="822">
        <v>3.8</v>
      </c>
      <c r="F53" s="825" t="s">
        <v>1566</v>
      </c>
      <c r="G53" s="822" t="s">
        <v>256</v>
      </c>
      <c r="H53" s="825" t="s">
        <v>235</v>
      </c>
      <c r="I53" s="822"/>
      <c r="J53" s="825"/>
      <c r="K53" s="109"/>
      <c r="L53" s="1110"/>
      <c r="M53" s="822"/>
      <c r="N53" s="824"/>
      <c r="O53" s="109"/>
      <c r="P53" s="109"/>
      <c r="Q53" s="109"/>
      <c r="R53" s="826"/>
    </row>
    <row r="54" spans="1:18" ht="15">
      <c r="A54" s="822"/>
      <c r="B54" s="823">
        <v>4</v>
      </c>
      <c r="C54" s="109">
        <v>431</v>
      </c>
      <c r="D54" s="824">
        <v>4.1</v>
      </c>
      <c r="E54" s="822">
        <v>3.3</v>
      </c>
      <c r="F54" s="825" t="s">
        <v>264</v>
      </c>
      <c r="G54" s="822" t="s">
        <v>265</v>
      </c>
      <c r="H54" s="825" t="s">
        <v>235</v>
      </c>
      <c r="I54" s="822"/>
      <c r="J54" s="825"/>
      <c r="K54" s="109"/>
      <c r="L54" s="1110"/>
      <c r="M54" s="822"/>
      <c r="N54" s="824"/>
      <c r="O54" s="109"/>
      <c r="P54" s="109"/>
      <c r="Q54" s="109"/>
      <c r="R54" s="826"/>
    </row>
    <row r="55" spans="1:18" ht="15">
      <c r="A55" s="822"/>
      <c r="B55" s="823">
        <v>5</v>
      </c>
      <c r="C55" s="109">
        <v>431</v>
      </c>
      <c r="D55" s="824">
        <v>7</v>
      </c>
      <c r="E55" s="822">
        <v>1</v>
      </c>
      <c r="F55" s="825" t="s">
        <v>264</v>
      </c>
      <c r="G55" s="822" t="s">
        <v>265</v>
      </c>
      <c r="H55" s="825" t="s">
        <v>235</v>
      </c>
      <c r="I55" s="822"/>
      <c r="J55" s="825"/>
      <c r="K55" s="109"/>
      <c r="L55" s="1110"/>
      <c r="M55" s="822"/>
      <c r="N55" s="824"/>
      <c r="O55" s="109"/>
      <c r="P55" s="109"/>
      <c r="Q55" s="109"/>
      <c r="R55" s="826"/>
    </row>
    <row r="56" spans="1:18" ht="15">
      <c r="A56" s="822"/>
      <c r="B56" s="823">
        <v>6</v>
      </c>
      <c r="C56" s="109">
        <v>431</v>
      </c>
      <c r="D56" s="824">
        <v>22</v>
      </c>
      <c r="E56" s="822">
        <v>2.1</v>
      </c>
      <c r="F56" s="825" t="s">
        <v>264</v>
      </c>
      <c r="G56" s="822" t="s">
        <v>265</v>
      </c>
      <c r="H56" s="825" t="s">
        <v>235</v>
      </c>
      <c r="I56" s="822"/>
      <c r="J56" s="825"/>
      <c r="K56" s="109"/>
      <c r="L56" s="1110"/>
      <c r="M56" s="822"/>
      <c r="N56" s="824"/>
      <c r="O56" s="109"/>
      <c r="P56" s="109"/>
      <c r="Q56" s="109"/>
      <c r="R56" s="826"/>
    </row>
    <row r="57" spans="1:18" ht="15">
      <c r="A57" s="822"/>
      <c r="B57" s="823">
        <v>7</v>
      </c>
      <c r="C57" s="109">
        <v>434</v>
      </c>
      <c r="D57" s="824">
        <v>12</v>
      </c>
      <c r="E57" s="822">
        <v>2.7</v>
      </c>
      <c r="F57" s="825" t="s">
        <v>264</v>
      </c>
      <c r="G57" s="822" t="s">
        <v>265</v>
      </c>
      <c r="H57" s="825" t="s">
        <v>235</v>
      </c>
      <c r="I57" s="822"/>
      <c r="J57" s="825"/>
      <c r="K57" s="109"/>
      <c r="L57" s="1110"/>
      <c r="M57" s="822"/>
      <c r="N57" s="824"/>
      <c r="O57" s="109"/>
      <c r="P57" s="109"/>
      <c r="Q57" s="109"/>
      <c r="R57" s="826"/>
    </row>
    <row r="58" spans="1:18" ht="15">
      <c r="A58" s="1090" t="s">
        <v>146</v>
      </c>
      <c r="B58" s="823"/>
      <c r="C58" s="109"/>
      <c r="D58" s="824"/>
      <c r="E58" s="1595">
        <f>SUM(E51:E57)</f>
        <v>15.2</v>
      </c>
      <c r="F58" s="825"/>
      <c r="G58" s="822"/>
      <c r="H58" s="825"/>
      <c r="I58" s="822"/>
      <c r="J58" s="825"/>
      <c r="K58" s="109"/>
      <c r="L58" s="1110"/>
      <c r="M58" s="1090">
        <f>SUM(M51:M57)</f>
        <v>0</v>
      </c>
      <c r="N58" s="1090">
        <f>SUM(N51:N57)</f>
        <v>0</v>
      </c>
      <c r="O58" s="1090">
        <f>SUM(O51:O57)</f>
        <v>0</v>
      </c>
      <c r="P58" s="109"/>
      <c r="Q58" s="109"/>
      <c r="R58" s="826"/>
    </row>
    <row r="59" spans="1:18" ht="15">
      <c r="A59" s="822"/>
      <c r="B59" s="823"/>
      <c r="C59" s="109"/>
      <c r="D59" s="824"/>
      <c r="E59" s="822"/>
      <c r="F59" s="825"/>
      <c r="G59" s="822"/>
      <c r="H59" s="825"/>
      <c r="I59" s="822"/>
      <c r="J59" s="825"/>
      <c r="K59" s="109"/>
      <c r="L59" s="1110"/>
      <c r="M59" s="822"/>
      <c r="N59" s="824"/>
      <c r="O59" s="109"/>
      <c r="P59" s="109"/>
      <c r="Q59" s="109"/>
      <c r="R59" s="826"/>
    </row>
    <row r="60" spans="1:18" ht="15">
      <c r="A60" s="1090" t="s">
        <v>255</v>
      </c>
      <c r="B60" s="823">
        <v>2</v>
      </c>
      <c r="C60" s="109">
        <v>348</v>
      </c>
      <c r="D60" s="824">
        <v>12</v>
      </c>
      <c r="E60" s="822">
        <v>3.7</v>
      </c>
      <c r="F60" s="825" t="s">
        <v>1566</v>
      </c>
      <c r="G60" s="822" t="s">
        <v>256</v>
      </c>
      <c r="H60" s="825" t="s">
        <v>235</v>
      </c>
      <c r="I60" s="822"/>
      <c r="J60" s="825"/>
      <c r="K60" s="109"/>
      <c r="L60" s="1110"/>
      <c r="M60" s="822"/>
      <c r="N60" s="824"/>
      <c r="O60" s="109"/>
      <c r="P60" s="109"/>
      <c r="Q60" s="109"/>
      <c r="R60" s="826"/>
    </row>
    <row r="61" spans="1:18" ht="15">
      <c r="A61" s="822"/>
      <c r="B61" s="823">
        <v>3</v>
      </c>
      <c r="C61" s="109">
        <v>356</v>
      </c>
      <c r="D61" s="824">
        <v>13</v>
      </c>
      <c r="E61" s="822">
        <v>3.4</v>
      </c>
      <c r="F61" s="825" t="s">
        <v>1566</v>
      </c>
      <c r="G61" s="822" t="s">
        <v>256</v>
      </c>
      <c r="H61" s="825" t="s">
        <v>235</v>
      </c>
      <c r="I61" s="822"/>
      <c r="J61" s="825"/>
      <c r="K61" s="109"/>
      <c r="L61" s="1110"/>
      <c r="M61" s="822"/>
      <c r="N61" s="824"/>
      <c r="O61" s="109"/>
      <c r="P61" s="109"/>
      <c r="Q61" s="109"/>
      <c r="R61" s="826"/>
    </row>
    <row r="62" spans="1:18" ht="15">
      <c r="A62" s="1090" t="s">
        <v>146</v>
      </c>
      <c r="B62" s="823"/>
      <c r="C62" s="109"/>
      <c r="D62" s="824"/>
      <c r="E62" s="1595">
        <f>E60+E61</f>
        <v>7.1</v>
      </c>
      <c r="F62" s="825"/>
      <c r="G62" s="822"/>
      <c r="H62" s="825"/>
      <c r="I62" s="822"/>
      <c r="J62" s="825"/>
      <c r="K62" s="109"/>
      <c r="L62" s="1110"/>
      <c r="M62" s="822"/>
      <c r="N62" s="824"/>
      <c r="O62" s="109"/>
      <c r="P62" s="109"/>
      <c r="Q62" s="109"/>
      <c r="R62" s="826"/>
    </row>
    <row r="63" spans="1:18" ht="15">
      <c r="A63" s="822"/>
      <c r="B63" s="823"/>
      <c r="C63" s="109"/>
      <c r="D63" s="824"/>
      <c r="E63" s="822"/>
      <c r="F63" s="825"/>
      <c r="G63" s="822"/>
      <c r="H63" s="825"/>
      <c r="I63" s="822"/>
      <c r="J63" s="825"/>
      <c r="K63" s="109"/>
      <c r="L63" s="1110"/>
      <c r="M63" s="822"/>
      <c r="N63" s="824"/>
      <c r="O63" s="109"/>
      <c r="P63" s="109"/>
      <c r="Q63" s="109"/>
      <c r="R63" s="826"/>
    </row>
    <row r="64" spans="1:18" ht="15">
      <c r="A64" s="1090" t="s">
        <v>266</v>
      </c>
      <c r="B64" s="823">
        <v>1</v>
      </c>
      <c r="C64" s="109">
        <v>467</v>
      </c>
      <c r="D64" s="824">
        <v>6.3</v>
      </c>
      <c r="E64" s="822">
        <v>3.4</v>
      </c>
      <c r="F64" s="825" t="s">
        <v>17</v>
      </c>
      <c r="G64" s="822" t="s">
        <v>267</v>
      </c>
      <c r="H64" s="825" t="s">
        <v>235</v>
      </c>
      <c r="I64" s="822"/>
      <c r="J64" s="825"/>
      <c r="K64" s="109"/>
      <c r="L64" s="1110"/>
      <c r="M64" s="822"/>
      <c r="N64" s="824"/>
      <c r="O64" s="109"/>
      <c r="P64" s="109"/>
      <c r="Q64" s="109"/>
      <c r="R64" s="826"/>
    </row>
    <row r="65" spans="1:18" ht="15">
      <c r="A65" s="822"/>
      <c r="B65" s="823">
        <v>2</v>
      </c>
      <c r="C65" s="109">
        <v>467</v>
      </c>
      <c r="D65" s="824">
        <v>6.4</v>
      </c>
      <c r="E65" s="822">
        <v>0.8</v>
      </c>
      <c r="F65" s="825" t="s">
        <v>17</v>
      </c>
      <c r="G65" s="822" t="s">
        <v>267</v>
      </c>
      <c r="H65" s="825" t="s">
        <v>235</v>
      </c>
      <c r="I65" s="822"/>
      <c r="J65" s="825"/>
      <c r="K65" s="109"/>
      <c r="L65" s="1110"/>
      <c r="M65" s="822"/>
      <c r="N65" s="824"/>
      <c r="O65" s="109"/>
      <c r="P65" s="109"/>
      <c r="Q65" s="109"/>
      <c r="R65" s="826"/>
    </row>
    <row r="66" spans="1:18" ht="15">
      <c r="A66" s="1090" t="s">
        <v>146</v>
      </c>
      <c r="B66" s="823"/>
      <c r="C66" s="109"/>
      <c r="D66" s="824"/>
      <c r="E66" s="1595">
        <f>SUM(E64:E65)</f>
        <v>4.2</v>
      </c>
      <c r="F66" s="825"/>
      <c r="G66" s="822"/>
      <c r="H66" s="825"/>
      <c r="I66" s="822"/>
      <c r="J66" s="825"/>
      <c r="K66" s="109"/>
      <c r="L66" s="1110"/>
      <c r="M66" s="1090">
        <f>SUM(M64:M65)</f>
        <v>0</v>
      </c>
      <c r="N66" s="1090">
        <f>SUM(N64:N65)</f>
        <v>0</v>
      </c>
      <c r="O66" s="109"/>
      <c r="P66" s="109"/>
      <c r="Q66" s="109"/>
      <c r="R66" s="826"/>
    </row>
    <row r="67" spans="1:18" ht="15">
      <c r="A67" s="822"/>
      <c r="B67" s="823"/>
      <c r="C67" s="109"/>
      <c r="D67" s="824"/>
      <c r="E67" s="822"/>
      <c r="F67" s="825"/>
      <c r="G67" s="822"/>
      <c r="H67" s="825"/>
      <c r="I67" s="822"/>
      <c r="J67" s="825"/>
      <c r="K67" s="109"/>
      <c r="L67" s="1110"/>
      <c r="M67" s="822"/>
      <c r="N67" s="824"/>
      <c r="O67" s="109"/>
      <c r="P67" s="109"/>
      <c r="Q67" s="109"/>
      <c r="R67" s="826"/>
    </row>
    <row r="68" spans="1:18" ht="15">
      <c r="A68" s="1090" t="s">
        <v>269</v>
      </c>
      <c r="B68" s="823">
        <v>1</v>
      </c>
      <c r="C68" s="109">
        <v>178</v>
      </c>
      <c r="D68" s="824">
        <v>9.1</v>
      </c>
      <c r="E68" s="822">
        <v>4.6</v>
      </c>
      <c r="F68" s="825" t="s">
        <v>100</v>
      </c>
      <c r="G68" s="822" t="s">
        <v>254</v>
      </c>
      <c r="H68" s="825" t="s">
        <v>235</v>
      </c>
      <c r="I68" s="822"/>
      <c r="J68" s="825"/>
      <c r="K68" s="109"/>
      <c r="L68" s="1110" t="s">
        <v>262</v>
      </c>
      <c r="M68" s="1095">
        <v>6.9</v>
      </c>
      <c r="N68" s="1096"/>
      <c r="O68" s="1109">
        <v>6.9</v>
      </c>
      <c r="P68" s="109"/>
      <c r="Q68" s="109"/>
      <c r="R68" s="826"/>
    </row>
    <row r="69" spans="1:18" ht="15">
      <c r="A69" s="1090"/>
      <c r="B69" s="823">
        <v>2</v>
      </c>
      <c r="C69" s="109">
        <v>182</v>
      </c>
      <c r="D69" s="824">
        <v>3</v>
      </c>
      <c r="E69" s="822">
        <v>2.9</v>
      </c>
      <c r="F69" s="825" t="s">
        <v>100</v>
      </c>
      <c r="G69" s="822" t="s">
        <v>270</v>
      </c>
      <c r="H69" s="825" t="s">
        <v>235</v>
      </c>
      <c r="I69" s="822"/>
      <c r="J69" s="825"/>
      <c r="K69" s="109"/>
      <c r="L69" s="1110" t="s">
        <v>262</v>
      </c>
      <c r="M69" s="1095">
        <v>4.35</v>
      </c>
      <c r="N69" s="1096"/>
      <c r="O69" s="1109">
        <v>4.35</v>
      </c>
      <c r="P69" s="109"/>
      <c r="Q69" s="109"/>
      <c r="R69" s="826"/>
    </row>
    <row r="70" spans="1:18" ht="15">
      <c r="A70" s="1090"/>
      <c r="B70" s="823">
        <v>3</v>
      </c>
      <c r="C70" s="109">
        <v>183</v>
      </c>
      <c r="D70" s="824">
        <v>10.1</v>
      </c>
      <c r="E70" s="822">
        <v>4.9</v>
      </c>
      <c r="F70" s="825" t="s">
        <v>100</v>
      </c>
      <c r="G70" s="822" t="s">
        <v>254</v>
      </c>
      <c r="H70" s="825" t="s">
        <v>235</v>
      </c>
      <c r="I70" s="822"/>
      <c r="J70" s="825"/>
      <c r="K70" s="109"/>
      <c r="L70" s="1110" t="s">
        <v>262</v>
      </c>
      <c r="M70" s="1095">
        <v>7.35</v>
      </c>
      <c r="N70" s="1096"/>
      <c r="O70" s="1109">
        <v>7.35</v>
      </c>
      <c r="P70" s="109"/>
      <c r="Q70" s="109"/>
      <c r="R70" s="826"/>
    </row>
    <row r="71" spans="1:18" ht="15">
      <c r="A71" s="1090"/>
      <c r="B71" s="823">
        <v>4</v>
      </c>
      <c r="C71" s="109">
        <v>183</v>
      </c>
      <c r="D71" s="824">
        <v>17.1</v>
      </c>
      <c r="E71" s="822">
        <v>4.7</v>
      </c>
      <c r="F71" s="825" t="s">
        <v>264</v>
      </c>
      <c r="G71" s="822" t="s">
        <v>265</v>
      </c>
      <c r="H71" s="825" t="s">
        <v>235</v>
      </c>
      <c r="I71" s="822"/>
      <c r="J71" s="825"/>
      <c r="K71" s="109"/>
      <c r="L71" s="1110"/>
      <c r="M71" s="1095"/>
      <c r="N71" s="1096"/>
      <c r="O71" s="1109"/>
      <c r="P71" s="109"/>
      <c r="Q71" s="109"/>
      <c r="R71" s="826"/>
    </row>
    <row r="72" spans="1:18" ht="15">
      <c r="A72" s="1090"/>
      <c r="B72" s="823">
        <v>5</v>
      </c>
      <c r="C72" s="109">
        <v>184</v>
      </c>
      <c r="D72" s="824">
        <v>10.3</v>
      </c>
      <c r="E72" s="822">
        <v>1.4</v>
      </c>
      <c r="F72" s="825" t="s">
        <v>264</v>
      </c>
      <c r="G72" s="822" t="s">
        <v>254</v>
      </c>
      <c r="H72" s="825" t="s">
        <v>235</v>
      </c>
      <c r="I72" s="822"/>
      <c r="J72" s="825"/>
      <c r="K72" s="109"/>
      <c r="L72" s="1110" t="s">
        <v>262</v>
      </c>
      <c r="M72" s="1095">
        <v>2.1</v>
      </c>
      <c r="N72" s="1096"/>
      <c r="O72" s="1109">
        <v>2.1</v>
      </c>
      <c r="P72" s="109"/>
      <c r="Q72" s="109"/>
      <c r="R72" s="826"/>
    </row>
    <row r="73" spans="1:18" ht="15">
      <c r="A73" s="1090"/>
      <c r="B73" s="823">
        <v>6</v>
      </c>
      <c r="C73" s="109">
        <v>201</v>
      </c>
      <c r="D73" s="824">
        <v>12.4</v>
      </c>
      <c r="E73" s="1111">
        <v>5</v>
      </c>
      <c r="F73" s="825" t="s">
        <v>264</v>
      </c>
      <c r="G73" s="822" t="s">
        <v>265</v>
      </c>
      <c r="H73" s="825" t="s">
        <v>235</v>
      </c>
      <c r="I73" s="822"/>
      <c r="J73" s="825"/>
      <c r="K73" s="109"/>
      <c r="L73" s="1110"/>
      <c r="M73" s="1095"/>
      <c r="N73" s="1096"/>
      <c r="O73" s="1109"/>
      <c r="P73" s="109"/>
      <c r="Q73" s="109"/>
      <c r="R73" s="826"/>
    </row>
    <row r="74" spans="1:18" ht="15">
      <c r="A74" s="1090"/>
      <c r="B74" s="823">
        <v>7</v>
      </c>
      <c r="C74" s="109">
        <v>203</v>
      </c>
      <c r="D74" s="824">
        <v>16.2</v>
      </c>
      <c r="E74" s="822">
        <v>4.8</v>
      </c>
      <c r="F74" s="825" t="s">
        <v>264</v>
      </c>
      <c r="G74" s="822" t="s">
        <v>265</v>
      </c>
      <c r="H74" s="825" t="s">
        <v>235</v>
      </c>
      <c r="I74" s="822"/>
      <c r="J74" s="825"/>
      <c r="K74" s="109"/>
      <c r="L74" s="1110"/>
      <c r="M74" s="1095"/>
      <c r="N74" s="1096"/>
      <c r="O74" s="1109"/>
      <c r="P74" s="109"/>
      <c r="Q74" s="109"/>
      <c r="R74" s="826"/>
    </row>
    <row r="75" spans="1:18" ht="15">
      <c r="A75" s="1090"/>
      <c r="B75" s="823">
        <v>8</v>
      </c>
      <c r="C75" s="109">
        <v>211</v>
      </c>
      <c r="D75" s="824">
        <v>3.1</v>
      </c>
      <c r="E75" s="822">
        <v>2.6</v>
      </c>
      <c r="F75" s="825" t="s">
        <v>271</v>
      </c>
      <c r="G75" s="822" t="s">
        <v>248</v>
      </c>
      <c r="H75" s="825" t="s">
        <v>235</v>
      </c>
      <c r="I75" s="822"/>
      <c r="J75" s="825"/>
      <c r="K75" s="109"/>
      <c r="L75" s="1110" t="s">
        <v>262</v>
      </c>
      <c r="M75" s="1095">
        <v>3.9</v>
      </c>
      <c r="N75" s="1096">
        <v>3.9</v>
      </c>
      <c r="O75" s="1109"/>
      <c r="P75" s="109"/>
      <c r="Q75" s="109"/>
      <c r="R75" s="826"/>
    </row>
    <row r="76" spans="1:18" ht="15">
      <c r="A76" s="1090"/>
      <c r="B76" s="823">
        <v>9</v>
      </c>
      <c r="C76" s="109">
        <v>213</v>
      </c>
      <c r="D76" s="824">
        <v>5.2</v>
      </c>
      <c r="E76" s="822">
        <v>1.1</v>
      </c>
      <c r="F76" s="825" t="s">
        <v>264</v>
      </c>
      <c r="G76" s="822" t="s">
        <v>254</v>
      </c>
      <c r="H76" s="825" t="s">
        <v>235</v>
      </c>
      <c r="I76" s="822"/>
      <c r="J76" s="825"/>
      <c r="K76" s="109"/>
      <c r="L76" s="1110"/>
      <c r="M76" s="1095"/>
      <c r="N76" s="1096"/>
      <c r="O76" s="1109"/>
      <c r="P76" s="109"/>
      <c r="Q76" s="109"/>
      <c r="R76" s="826"/>
    </row>
    <row r="77" spans="1:18" ht="15">
      <c r="A77" s="1090"/>
      <c r="B77" s="823">
        <v>10</v>
      </c>
      <c r="C77" s="109">
        <v>214</v>
      </c>
      <c r="D77" s="824">
        <v>14</v>
      </c>
      <c r="E77" s="822">
        <v>3.9</v>
      </c>
      <c r="F77" s="825" t="s">
        <v>100</v>
      </c>
      <c r="G77" s="822" t="s">
        <v>254</v>
      </c>
      <c r="H77" s="825" t="s">
        <v>235</v>
      </c>
      <c r="I77" s="822"/>
      <c r="J77" s="825"/>
      <c r="K77" s="109"/>
      <c r="L77" s="1110" t="s">
        <v>262</v>
      </c>
      <c r="M77" s="1095">
        <v>5.85</v>
      </c>
      <c r="N77" s="1096"/>
      <c r="O77" s="1109">
        <v>5.85</v>
      </c>
      <c r="P77" s="109"/>
      <c r="Q77" s="109"/>
      <c r="R77" s="826"/>
    </row>
    <row r="78" spans="1:18" ht="15">
      <c r="A78" s="1090"/>
      <c r="B78" s="823">
        <v>11</v>
      </c>
      <c r="C78" s="109">
        <v>219</v>
      </c>
      <c r="D78" s="824">
        <v>12</v>
      </c>
      <c r="E78" s="822">
        <v>4.3</v>
      </c>
      <c r="F78" s="825" t="s">
        <v>271</v>
      </c>
      <c r="G78" s="822" t="s">
        <v>248</v>
      </c>
      <c r="H78" s="825" t="s">
        <v>235</v>
      </c>
      <c r="I78" s="822"/>
      <c r="J78" s="825"/>
      <c r="K78" s="109"/>
      <c r="L78" s="1110" t="s">
        <v>262</v>
      </c>
      <c r="M78" s="1095">
        <v>6.45</v>
      </c>
      <c r="N78" s="1096">
        <v>6.45</v>
      </c>
      <c r="O78" s="1109"/>
      <c r="P78" s="109"/>
      <c r="Q78" s="109"/>
      <c r="R78" s="826"/>
    </row>
    <row r="79" spans="1:18" ht="15">
      <c r="A79" s="1090"/>
      <c r="B79" s="823">
        <v>12</v>
      </c>
      <c r="C79" s="109">
        <v>220</v>
      </c>
      <c r="D79" s="824">
        <v>10.1</v>
      </c>
      <c r="E79" s="1111">
        <v>3</v>
      </c>
      <c r="F79" s="825" t="s">
        <v>100</v>
      </c>
      <c r="G79" s="822" t="s">
        <v>254</v>
      </c>
      <c r="H79" s="825" t="s">
        <v>235</v>
      </c>
      <c r="I79" s="822"/>
      <c r="J79" s="825"/>
      <c r="K79" s="109"/>
      <c r="L79" s="1110" t="s">
        <v>262</v>
      </c>
      <c r="M79" s="1095">
        <v>4.5</v>
      </c>
      <c r="N79" s="1096"/>
      <c r="O79" s="1109">
        <v>4.5</v>
      </c>
      <c r="P79" s="109"/>
      <c r="Q79" s="109"/>
      <c r="R79" s="826"/>
    </row>
    <row r="80" spans="1:18" ht="15">
      <c r="A80" s="1090"/>
      <c r="B80" s="823">
        <v>13</v>
      </c>
      <c r="C80" s="109">
        <v>224</v>
      </c>
      <c r="D80" s="824">
        <v>4</v>
      </c>
      <c r="E80" s="822">
        <v>3.3</v>
      </c>
      <c r="F80" s="825" t="s">
        <v>271</v>
      </c>
      <c r="G80" s="822" t="s">
        <v>248</v>
      </c>
      <c r="H80" s="825" t="s">
        <v>235</v>
      </c>
      <c r="I80" s="822"/>
      <c r="J80" s="825"/>
      <c r="K80" s="109"/>
      <c r="L80" s="1110" t="s">
        <v>262</v>
      </c>
      <c r="M80" s="1095">
        <v>4.95</v>
      </c>
      <c r="N80" s="1096">
        <v>4.95</v>
      </c>
      <c r="O80" s="1109"/>
      <c r="P80" s="109"/>
      <c r="Q80" s="109"/>
      <c r="R80" s="826"/>
    </row>
    <row r="81" spans="1:18" ht="15">
      <c r="A81" s="1090"/>
      <c r="B81" s="823">
        <v>14</v>
      </c>
      <c r="C81" s="109">
        <v>229</v>
      </c>
      <c r="D81" s="824">
        <v>9.1</v>
      </c>
      <c r="E81" s="822">
        <v>0.6</v>
      </c>
      <c r="F81" s="825" t="s">
        <v>1611</v>
      </c>
      <c r="G81" s="822" t="s">
        <v>248</v>
      </c>
      <c r="H81" s="825" t="s">
        <v>235</v>
      </c>
      <c r="I81" s="822"/>
      <c r="J81" s="825"/>
      <c r="K81" s="109"/>
      <c r="L81" s="1110" t="s">
        <v>262</v>
      </c>
      <c r="M81" s="1095">
        <v>0.6</v>
      </c>
      <c r="N81" s="1096"/>
      <c r="O81" s="1109"/>
      <c r="P81" s="109">
        <v>0.6</v>
      </c>
      <c r="Q81" s="109"/>
      <c r="R81" s="826"/>
    </row>
    <row r="82" spans="1:18" ht="15">
      <c r="A82" s="1090"/>
      <c r="B82" s="823">
        <v>15</v>
      </c>
      <c r="C82" s="109">
        <v>229</v>
      </c>
      <c r="D82" s="824">
        <v>23.1</v>
      </c>
      <c r="E82" s="822">
        <v>0.7</v>
      </c>
      <c r="F82" s="825" t="s">
        <v>1611</v>
      </c>
      <c r="G82" s="822" t="s">
        <v>248</v>
      </c>
      <c r="H82" s="825" t="s">
        <v>235</v>
      </c>
      <c r="I82" s="822"/>
      <c r="J82" s="825"/>
      <c r="K82" s="109"/>
      <c r="L82" s="1110" t="s">
        <v>262</v>
      </c>
      <c r="M82" s="1095">
        <v>0.7</v>
      </c>
      <c r="N82" s="1096"/>
      <c r="O82" s="1109"/>
      <c r="P82" s="109">
        <v>0.7</v>
      </c>
      <c r="Q82" s="109"/>
      <c r="R82" s="826"/>
    </row>
    <row r="83" spans="1:18" ht="15">
      <c r="A83" s="1090"/>
      <c r="B83" s="823">
        <v>16</v>
      </c>
      <c r="C83" s="109">
        <v>230</v>
      </c>
      <c r="D83" s="824">
        <v>1</v>
      </c>
      <c r="E83" s="822">
        <v>0.5</v>
      </c>
      <c r="F83" s="825" t="s">
        <v>1611</v>
      </c>
      <c r="G83" s="822" t="s">
        <v>248</v>
      </c>
      <c r="H83" s="825" t="s">
        <v>235</v>
      </c>
      <c r="I83" s="822"/>
      <c r="J83" s="825"/>
      <c r="K83" s="109"/>
      <c r="L83" s="1110" t="s">
        <v>262</v>
      </c>
      <c r="M83" s="1095">
        <v>0.5</v>
      </c>
      <c r="N83" s="1096"/>
      <c r="O83" s="1109"/>
      <c r="P83" s="109">
        <v>0.5</v>
      </c>
      <c r="Q83" s="109"/>
      <c r="R83" s="826"/>
    </row>
    <row r="84" spans="1:18" ht="15">
      <c r="A84" s="1090"/>
      <c r="B84" s="823">
        <v>17</v>
      </c>
      <c r="C84" s="109">
        <v>236</v>
      </c>
      <c r="D84" s="824">
        <v>40.1</v>
      </c>
      <c r="E84" s="822">
        <v>2.2</v>
      </c>
      <c r="F84" s="825" t="s">
        <v>1565</v>
      </c>
      <c r="G84" s="822" t="s">
        <v>254</v>
      </c>
      <c r="H84" s="825" t="s">
        <v>235</v>
      </c>
      <c r="I84" s="822"/>
      <c r="J84" s="825"/>
      <c r="K84" s="109"/>
      <c r="L84" s="1110" t="s">
        <v>262</v>
      </c>
      <c r="M84" s="1095">
        <v>2.64</v>
      </c>
      <c r="N84" s="1096"/>
      <c r="O84" s="1109"/>
      <c r="P84" s="109"/>
      <c r="Q84" s="109">
        <v>2.64</v>
      </c>
      <c r="R84" s="826"/>
    </row>
    <row r="85" spans="1:18" ht="15">
      <c r="A85" s="1090"/>
      <c r="B85" s="823">
        <v>18</v>
      </c>
      <c r="C85" s="109">
        <v>237</v>
      </c>
      <c r="D85" s="824">
        <v>20.1</v>
      </c>
      <c r="E85" s="1111">
        <v>3</v>
      </c>
      <c r="F85" s="825" t="s">
        <v>264</v>
      </c>
      <c r="G85" s="822" t="s">
        <v>265</v>
      </c>
      <c r="H85" s="825" t="s">
        <v>235</v>
      </c>
      <c r="I85" s="822"/>
      <c r="J85" s="825"/>
      <c r="K85" s="109"/>
      <c r="L85" s="1110"/>
      <c r="M85" s="1095"/>
      <c r="N85" s="1096"/>
      <c r="O85" s="1109"/>
      <c r="P85" s="109"/>
      <c r="Q85" s="109"/>
      <c r="R85" s="826"/>
    </row>
    <row r="86" spans="1:18" ht="15">
      <c r="A86" s="1090"/>
      <c r="B86" s="823">
        <v>19</v>
      </c>
      <c r="C86" s="109">
        <v>237</v>
      </c>
      <c r="D86" s="824">
        <v>23.1</v>
      </c>
      <c r="E86" s="822">
        <v>1.7</v>
      </c>
      <c r="F86" s="825" t="s">
        <v>264</v>
      </c>
      <c r="G86" s="822" t="s">
        <v>265</v>
      </c>
      <c r="H86" s="825" t="s">
        <v>235</v>
      </c>
      <c r="I86" s="822"/>
      <c r="J86" s="825"/>
      <c r="K86" s="109"/>
      <c r="L86" s="1110"/>
      <c r="M86" s="1095"/>
      <c r="N86" s="1096"/>
      <c r="O86" s="1109"/>
      <c r="P86" s="109"/>
      <c r="Q86" s="109"/>
      <c r="R86" s="826"/>
    </row>
    <row r="87" spans="1:18" ht="15">
      <c r="A87" s="1090"/>
      <c r="B87" s="823">
        <v>20</v>
      </c>
      <c r="C87" s="109">
        <v>237</v>
      </c>
      <c r="D87" s="824">
        <v>26.1</v>
      </c>
      <c r="E87" s="822">
        <v>1.8</v>
      </c>
      <c r="F87" s="825" t="s">
        <v>264</v>
      </c>
      <c r="G87" s="822" t="s">
        <v>265</v>
      </c>
      <c r="H87" s="825" t="s">
        <v>235</v>
      </c>
      <c r="I87" s="822"/>
      <c r="J87" s="825"/>
      <c r="K87" s="109"/>
      <c r="L87" s="1110"/>
      <c r="M87" s="1095"/>
      <c r="N87" s="1096"/>
      <c r="O87" s="1109"/>
      <c r="P87" s="109"/>
      <c r="Q87" s="109"/>
      <c r="R87" s="826"/>
    </row>
    <row r="88" spans="1:18" ht="15">
      <c r="A88" s="1090"/>
      <c r="B88" s="823">
        <v>21</v>
      </c>
      <c r="C88" s="109">
        <v>237</v>
      </c>
      <c r="D88" s="824">
        <v>30.2</v>
      </c>
      <c r="E88" s="822">
        <v>1.9</v>
      </c>
      <c r="F88" s="825" t="s">
        <v>264</v>
      </c>
      <c r="G88" s="822" t="s">
        <v>265</v>
      </c>
      <c r="H88" s="825" t="s">
        <v>235</v>
      </c>
      <c r="I88" s="822"/>
      <c r="J88" s="825"/>
      <c r="K88" s="109"/>
      <c r="L88" s="1110"/>
      <c r="M88" s="1095"/>
      <c r="N88" s="1096"/>
      <c r="O88" s="1109"/>
      <c r="P88" s="109"/>
      <c r="Q88" s="109"/>
      <c r="R88" s="826"/>
    </row>
    <row r="89" spans="1:18" ht="15">
      <c r="A89" s="1090" t="s">
        <v>146</v>
      </c>
      <c r="B89" s="823"/>
      <c r="C89" s="109"/>
      <c r="D89" s="824"/>
      <c r="E89" s="1595">
        <f>SUM(E68:E88)</f>
        <v>58.9</v>
      </c>
      <c r="F89" s="825"/>
      <c r="G89" s="822"/>
      <c r="H89" s="825"/>
      <c r="I89" s="822"/>
      <c r="J89" s="825"/>
      <c r="K89" s="109"/>
      <c r="L89" s="1110"/>
      <c r="M89" s="1091">
        <f>SUM(M68:M88)</f>
        <v>50.79000000000001</v>
      </c>
      <c r="N89" s="1091">
        <f>SUM(N68:N88)</f>
        <v>15.3</v>
      </c>
      <c r="O89" s="1091">
        <f>SUM(O68:O88)</f>
        <v>31.050000000000004</v>
      </c>
      <c r="P89" s="1091">
        <f>SUM(P68:P88)</f>
        <v>1.7999999999999998</v>
      </c>
      <c r="Q89" s="1091">
        <f>SUM(Q68:Q88)</f>
        <v>2.64</v>
      </c>
      <c r="R89" s="826"/>
    </row>
    <row r="90" spans="1:18" ht="15">
      <c r="A90" s="1090"/>
      <c r="B90" s="823"/>
      <c r="C90" s="109"/>
      <c r="D90" s="824"/>
      <c r="E90" s="822"/>
      <c r="F90" s="825"/>
      <c r="G90" s="822"/>
      <c r="H90" s="825"/>
      <c r="I90" s="822"/>
      <c r="J90" s="825"/>
      <c r="K90" s="109"/>
      <c r="L90" s="1110"/>
      <c r="M90" s="822"/>
      <c r="N90" s="824"/>
      <c r="O90" s="109"/>
      <c r="P90" s="109"/>
      <c r="Q90" s="109"/>
      <c r="R90" s="826"/>
    </row>
    <row r="91" spans="1:18" ht="15">
      <c r="A91" s="1090" t="s">
        <v>272</v>
      </c>
      <c r="B91" s="823">
        <v>1</v>
      </c>
      <c r="C91" s="109">
        <v>47</v>
      </c>
      <c r="D91" s="824">
        <v>5.1</v>
      </c>
      <c r="E91" s="822">
        <v>2.2</v>
      </c>
      <c r="F91" s="825" t="s">
        <v>1566</v>
      </c>
      <c r="G91" s="822" t="s">
        <v>256</v>
      </c>
      <c r="H91" s="825" t="s">
        <v>235</v>
      </c>
      <c r="I91" s="822"/>
      <c r="J91" s="825"/>
      <c r="K91" s="109"/>
      <c r="L91" s="1110"/>
      <c r="M91" s="822"/>
      <c r="N91" s="824"/>
      <c r="O91" s="109"/>
      <c r="P91" s="109"/>
      <c r="Q91" s="109"/>
      <c r="R91" s="826"/>
    </row>
    <row r="92" spans="1:18" ht="15">
      <c r="A92" s="1090"/>
      <c r="B92" s="823">
        <v>2</v>
      </c>
      <c r="C92" s="109">
        <v>47</v>
      </c>
      <c r="D92" s="824">
        <v>8.1</v>
      </c>
      <c r="E92" s="822">
        <v>3.2</v>
      </c>
      <c r="F92" s="825" t="s">
        <v>1566</v>
      </c>
      <c r="G92" s="822" t="s">
        <v>256</v>
      </c>
      <c r="H92" s="825" t="s">
        <v>235</v>
      </c>
      <c r="I92" s="822"/>
      <c r="J92" s="825"/>
      <c r="K92" s="109"/>
      <c r="L92" s="1110"/>
      <c r="M92" s="822"/>
      <c r="N92" s="824"/>
      <c r="O92" s="109"/>
      <c r="P92" s="109"/>
      <c r="Q92" s="109"/>
      <c r="R92" s="826"/>
    </row>
    <row r="93" spans="1:18" ht="15">
      <c r="A93" s="1090" t="s">
        <v>146</v>
      </c>
      <c r="B93" s="823"/>
      <c r="C93" s="109"/>
      <c r="D93" s="824"/>
      <c r="E93" s="1595">
        <f>SUM(E91:E92)</f>
        <v>5.4</v>
      </c>
      <c r="F93" s="825"/>
      <c r="G93" s="822"/>
      <c r="H93" s="825"/>
      <c r="I93" s="822"/>
      <c r="J93" s="825"/>
      <c r="K93" s="109"/>
      <c r="L93" s="825"/>
      <c r="M93" s="1090">
        <f>SUM(M91:M92)</f>
        <v>0</v>
      </c>
      <c r="N93" s="1093">
        <f>SUM(N91:N92)</f>
        <v>0</v>
      </c>
      <c r="O93" s="1097"/>
      <c r="P93" s="1097"/>
      <c r="Q93" s="1097">
        <f>SUM(Q91:Q92)</f>
        <v>0</v>
      </c>
      <c r="R93" s="826"/>
    </row>
    <row r="94" spans="1:18" ht="15">
      <c r="A94" s="1090"/>
      <c r="B94" s="823"/>
      <c r="C94" s="109"/>
      <c r="D94" s="824"/>
      <c r="E94" s="822"/>
      <c r="F94" s="825"/>
      <c r="G94" s="822"/>
      <c r="H94" s="825"/>
      <c r="I94" s="822"/>
      <c r="J94" s="825"/>
      <c r="K94" s="109"/>
      <c r="L94" s="825"/>
      <c r="M94" s="822"/>
      <c r="N94" s="824"/>
      <c r="O94" s="109"/>
      <c r="P94" s="109"/>
      <c r="Q94" s="109"/>
      <c r="R94" s="826"/>
    </row>
    <row r="95" spans="1:18" ht="15">
      <c r="A95" s="1090" t="s">
        <v>273</v>
      </c>
      <c r="B95" s="823">
        <v>2</v>
      </c>
      <c r="C95" s="109">
        <v>97</v>
      </c>
      <c r="D95" s="824">
        <v>5.1</v>
      </c>
      <c r="E95" s="822">
        <v>4.9</v>
      </c>
      <c r="F95" s="825" t="s">
        <v>1566</v>
      </c>
      <c r="G95" s="822" t="s">
        <v>256</v>
      </c>
      <c r="H95" s="825" t="s">
        <v>235</v>
      </c>
      <c r="I95" s="822"/>
      <c r="J95" s="825"/>
      <c r="K95" s="109"/>
      <c r="L95" s="825"/>
      <c r="M95" s="822"/>
      <c r="N95" s="824"/>
      <c r="O95" s="109"/>
      <c r="P95" s="109"/>
      <c r="Q95" s="109"/>
      <c r="R95" s="826"/>
    </row>
    <row r="96" spans="1:18" ht="15">
      <c r="A96" s="1090"/>
      <c r="B96" s="823">
        <v>3</v>
      </c>
      <c r="C96" s="109">
        <v>97</v>
      </c>
      <c r="D96" s="824">
        <v>5.2</v>
      </c>
      <c r="E96" s="822">
        <v>4.9</v>
      </c>
      <c r="F96" s="825" t="s">
        <v>1566</v>
      </c>
      <c r="G96" s="822" t="s">
        <v>256</v>
      </c>
      <c r="H96" s="825" t="s">
        <v>235</v>
      </c>
      <c r="I96" s="822"/>
      <c r="J96" s="825"/>
      <c r="K96" s="109"/>
      <c r="L96" s="825"/>
      <c r="M96" s="822"/>
      <c r="N96" s="824"/>
      <c r="O96" s="109"/>
      <c r="P96" s="109"/>
      <c r="Q96" s="109"/>
      <c r="R96" s="826"/>
    </row>
    <row r="97" spans="1:18" ht="15">
      <c r="A97" s="1090" t="s">
        <v>146</v>
      </c>
      <c r="B97" s="823"/>
      <c r="C97" s="109"/>
      <c r="D97" s="824"/>
      <c r="E97" s="1595">
        <f>SUM(E95:E96)</f>
        <v>9.8</v>
      </c>
      <c r="F97" s="825"/>
      <c r="G97" s="822"/>
      <c r="H97" s="825"/>
      <c r="I97" s="822"/>
      <c r="J97" s="825"/>
      <c r="K97" s="109"/>
      <c r="L97" s="825"/>
      <c r="M97" s="822"/>
      <c r="N97" s="824"/>
      <c r="O97" s="109"/>
      <c r="P97" s="109"/>
      <c r="Q97" s="109"/>
      <c r="R97" s="826"/>
    </row>
    <row r="98" spans="1:18" ht="15">
      <c r="A98" s="1090"/>
      <c r="B98" s="823"/>
      <c r="C98" s="109"/>
      <c r="D98" s="824"/>
      <c r="E98" s="822"/>
      <c r="F98" s="825"/>
      <c r="G98" s="822"/>
      <c r="H98" s="825"/>
      <c r="I98" s="822"/>
      <c r="J98" s="825"/>
      <c r="K98" s="109"/>
      <c r="L98" s="825"/>
      <c r="M98" s="822"/>
      <c r="N98" s="824"/>
      <c r="O98" s="109"/>
      <c r="P98" s="109"/>
      <c r="Q98" s="109"/>
      <c r="R98" s="826"/>
    </row>
    <row r="99" spans="1:18" ht="15">
      <c r="A99" s="1090" t="s">
        <v>258</v>
      </c>
      <c r="B99" s="823"/>
      <c r="C99" s="109"/>
      <c r="D99" s="824"/>
      <c r="E99" s="1595">
        <f>E43+E47+E49+E58+E62+E66+E89+E93+E97</f>
        <v>122.2</v>
      </c>
      <c r="F99" s="825"/>
      <c r="G99" s="822"/>
      <c r="H99" s="825"/>
      <c r="I99" s="822"/>
      <c r="J99" s="825"/>
      <c r="K99" s="109"/>
      <c r="L99" s="825"/>
      <c r="M99" s="1091">
        <f>M43+M47+M58+M66+M89+M93</f>
        <v>61.890000000000015</v>
      </c>
      <c r="N99" s="1092">
        <f>N43+N47+N58+N66+N89+N93</f>
        <v>26.4</v>
      </c>
      <c r="O99" s="1091">
        <f>O47+O58+O89+O93</f>
        <v>31.050000000000004</v>
      </c>
      <c r="P99" s="1094">
        <f>P89</f>
        <v>1.7999999999999998</v>
      </c>
      <c r="Q99" s="1094">
        <f>Q47+Q93+Q89</f>
        <v>2.64</v>
      </c>
      <c r="R99" s="1098"/>
    </row>
    <row r="100" spans="1:18" ht="15.75" thickBot="1">
      <c r="A100" s="822"/>
      <c r="B100" s="823"/>
      <c r="C100" s="109"/>
      <c r="D100" s="824"/>
      <c r="E100" s="822"/>
      <c r="F100" s="825"/>
      <c r="G100" s="822"/>
      <c r="H100" s="825"/>
      <c r="I100" s="822"/>
      <c r="J100" s="825"/>
      <c r="K100" s="109"/>
      <c r="L100" s="825"/>
      <c r="M100" s="822"/>
      <c r="N100" s="824"/>
      <c r="O100" s="109"/>
      <c r="P100" s="109"/>
      <c r="Q100" s="109"/>
      <c r="R100" s="826"/>
    </row>
    <row r="101" spans="1:18" ht="15.75" customHeight="1" thickBot="1">
      <c r="A101" s="1972" t="s">
        <v>236</v>
      </c>
      <c r="B101" s="1973"/>
      <c r="C101" s="1973"/>
      <c r="D101" s="1974"/>
      <c r="E101" s="1597">
        <f>E99+E31</f>
        <v>144.3</v>
      </c>
      <c r="F101" s="1112"/>
      <c r="G101" s="1113"/>
      <c r="H101" s="1112"/>
      <c r="I101" s="1113"/>
      <c r="J101" s="1112"/>
      <c r="K101" s="1114"/>
      <c r="L101" s="1112"/>
      <c r="M101" s="1118">
        <f>M31+M99</f>
        <v>117.14000000000001</v>
      </c>
      <c r="N101" s="1119">
        <f>N99+N31</f>
        <v>69.65</v>
      </c>
      <c r="O101" s="1115">
        <f>O99+O31</f>
        <v>43.050000000000004</v>
      </c>
      <c r="P101" s="1115">
        <f>P1+P99</f>
        <v>1.7999999999999998</v>
      </c>
      <c r="Q101" s="1116">
        <f>Q1+Q99</f>
        <v>2.64</v>
      </c>
      <c r="R101" s="1117"/>
    </row>
  </sheetData>
  <sheetProtection/>
  <mergeCells count="29">
    <mergeCell ref="I2:J2"/>
    <mergeCell ref="E3:M3"/>
    <mergeCell ref="E4:M4"/>
    <mergeCell ref="G6:G9"/>
    <mergeCell ref="H6:H9"/>
    <mergeCell ref="E6:E9"/>
    <mergeCell ref="F6:F9"/>
    <mergeCell ref="M6:R6"/>
    <mergeCell ref="M7:M9"/>
    <mergeCell ref="N7:Q7"/>
    <mergeCell ref="A32:R32"/>
    <mergeCell ref="A36:R36"/>
    <mergeCell ref="A101:D101"/>
    <mergeCell ref="A31:D31"/>
    <mergeCell ref="A11:R11"/>
    <mergeCell ref="O8:O9"/>
    <mergeCell ref="I6:J6"/>
    <mergeCell ref="P8:P9"/>
    <mergeCell ref="Q8:Q9"/>
    <mergeCell ref="K6:K9"/>
    <mergeCell ref="L6:L9"/>
    <mergeCell ref="I7:I9"/>
    <mergeCell ref="J7:J9"/>
    <mergeCell ref="N8:N9"/>
    <mergeCell ref="R7:R9"/>
    <mergeCell ref="A6:A9"/>
    <mergeCell ref="B6:B9"/>
    <mergeCell ref="C6:C9"/>
    <mergeCell ref="D6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2:T105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8.28125" style="0" customWidth="1"/>
    <col min="2" max="2" width="2.57421875" style="0" hidden="1" customWidth="1"/>
    <col min="3" max="3" width="16.140625" style="0" customWidth="1"/>
    <col min="4" max="4" width="8.57421875" style="0" customWidth="1"/>
    <col min="5" max="5" width="9.7109375" style="0" customWidth="1"/>
    <col min="6" max="6" width="15.00390625" style="0" customWidth="1"/>
    <col min="7" max="7" width="15.57421875" style="0" customWidth="1"/>
    <col min="8" max="8" width="14.7109375" style="0" customWidth="1"/>
    <col min="9" max="9" width="11.421875" style="0" customWidth="1"/>
    <col min="10" max="10" width="14.421875" style="0" customWidth="1"/>
    <col min="11" max="11" width="13.28125" style="0" customWidth="1"/>
    <col min="12" max="12" width="16.57421875" style="0" customWidth="1"/>
    <col min="13" max="13" width="7.28125" style="0" customWidth="1"/>
    <col min="14" max="14" width="8.28125" style="0" customWidth="1"/>
    <col min="15" max="15" width="7.00390625" style="0" customWidth="1"/>
    <col min="16" max="16" width="6.8515625" style="0" customWidth="1"/>
    <col min="17" max="17" width="6.7109375" style="0" customWidth="1"/>
    <col min="18" max="18" width="6.00390625" style="0" customWidth="1"/>
    <col min="19" max="19" width="12.00390625" style="0" customWidth="1"/>
  </cols>
  <sheetData>
    <row r="2" spans="1:20" ht="15.75">
      <c r="A2" s="52"/>
      <c r="B2" s="52"/>
      <c r="C2" s="52"/>
      <c r="D2" s="52"/>
      <c r="E2" s="52"/>
      <c r="F2" s="780" t="s">
        <v>1452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5">
      <c r="A3" s="52"/>
      <c r="B3" s="52"/>
      <c r="C3" s="52"/>
      <c r="D3" s="52"/>
      <c r="E3" s="52"/>
      <c r="F3" s="52"/>
      <c r="G3" s="52"/>
      <c r="H3" s="844"/>
      <c r="I3" s="844" t="s">
        <v>274</v>
      </c>
      <c r="J3" s="844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15">
      <c r="A5" s="1982" t="s">
        <v>275</v>
      </c>
      <c r="B5" s="1982"/>
      <c r="C5" s="1983" t="s">
        <v>276</v>
      </c>
      <c r="D5" s="1983" t="s">
        <v>277</v>
      </c>
      <c r="E5" s="1983" t="s">
        <v>278</v>
      </c>
      <c r="F5" s="1983" t="s">
        <v>279</v>
      </c>
      <c r="G5" s="1983" t="s">
        <v>280</v>
      </c>
      <c r="H5" s="1982" t="s">
        <v>281</v>
      </c>
      <c r="I5" s="1984" t="s">
        <v>282</v>
      </c>
      <c r="J5" s="1985"/>
      <c r="K5" s="1983" t="s">
        <v>283</v>
      </c>
      <c r="L5" s="1983" t="s">
        <v>284</v>
      </c>
      <c r="M5" s="1761" t="s">
        <v>285</v>
      </c>
      <c r="N5" s="1983" t="s">
        <v>286</v>
      </c>
      <c r="O5" s="1983"/>
      <c r="P5" s="1983"/>
      <c r="Q5" s="1983"/>
      <c r="R5" s="1983"/>
      <c r="S5" s="1983"/>
      <c r="T5" s="1983"/>
    </row>
    <row r="6" spans="1:20" ht="15">
      <c r="A6" s="1982"/>
      <c r="B6" s="1982"/>
      <c r="C6" s="1983"/>
      <c r="D6" s="1983"/>
      <c r="E6" s="1983"/>
      <c r="F6" s="1983"/>
      <c r="G6" s="1983"/>
      <c r="H6" s="1982"/>
      <c r="I6" s="1983" t="s">
        <v>287</v>
      </c>
      <c r="J6" s="1982" t="s">
        <v>288</v>
      </c>
      <c r="K6" s="1983"/>
      <c r="L6" s="1983"/>
      <c r="M6" s="1761"/>
      <c r="N6" s="1983" t="s">
        <v>289</v>
      </c>
      <c r="O6" s="1983" t="s">
        <v>244</v>
      </c>
      <c r="P6" s="1983"/>
      <c r="Q6" s="1983"/>
      <c r="R6" s="1983"/>
      <c r="S6" s="1983"/>
      <c r="T6" s="1983"/>
    </row>
    <row r="7" spans="1:20" ht="15">
      <c r="A7" s="1982"/>
      <c r="B7" s="1982"/>
      <c r="C7" s="1983"/>
      <c r="D7" s="1983"/>
      <c r="E7" s="1983"/>
      <c r="F7" s="1983"/>
      <c r="G7" s="1983"/>
      <c r="H7" s="1982"/>
      <c r="I7" s="1983"/>
      <c r="J7" s="1982"/>
      <c r="K7" s="1983"/>
      <c r="L7" s="1983"/>
      <c r="M7" s="1761"/>
      <c r="N7" s="1983"/>
      <c r="O7" s="1983" t="s">
        <v>1562</v>
      </c>
      <c r="P7" s="1983" t="s">
        <v>1566</v>
      </c>
      <c r="Q7" s="1983" t="s">
        <v>1567</v>
      </c>
      <c r="R7" s="1983" t="s">
        <v>1563</v>
      </c>
      <c r="S7" s="1761" t="s">
        <v>290</v>
      </c>
      <c r="T7" s="1761" t="s">
        <v>291</v>
      </c>
    </row>
    <row r="8" spans="1:20" ht="15">
      <c r="A8" s="1982"/>
      <c r="B8" s="1982"/>
      <c r="C8" s="1983"/>
      <c r="D8" s="1983"/>
      <c r="E8" s="1983"/>
      <c r="F8" s="1983"/>
      <c r="G8" s="1983"/>
      <c r="H8" s="1982"/>
      <c r="I8" s="1983"/>
      <c r="J8" s="1982"/>
      <c r="K8" s="1983"/>
      <c r="L8" s="1983"/>
      <c r="M8" s="1761"/>
      <c r="N8" s="1983"/>
      <c r="O8" s="1983"/>
      <c r="P8" s="1983"/>
      <c r="Q8" s="1983"/>
      <c r="R8" s="1983"/>
      <c r="S8" s="1761"/>
      <c r="T8" s="1761"/>
    </row>
    <row r="9" spans="1:20" ht="3.75" customHeight="1">
      <c r="A9" s="1982"/>
      <c r="B9" s="1982"/>
      <c r="C9" s="1983"/>
      <c r="D9" s="1983"/>
      <c r="E9" s="1983"/>
      <c r="F9" s="1983"/>
      <c r="G9" s="1983"/>
      <c r="H9" s="1982"/>
      <c r="I9" s="1983"/>
      <c r="J9" s="1982"/>
      <c r="K9" s="1983"/>
      <c r="L9" s="1983"/>
      <c r="M9" s="1761"/>
      <c r="N9" s="1983"/>
      <c r="O9" s="1983"/>
      <c r="P9" s="1983"/>
      <c r="Q9" s="1983"/>
      <c r="R9" s="1983"/>
      <c r="S9" s="1761"/>
      <c r="T9" s="1761"/>
    </row>
    <row r="10" spans="1:20" ht="15" hidden="1">
      <c r="A10" s="1982"/>
      <c r="B10" s="1982"/>
      <c r="C10" s="1983"/>
      <c r="D10" s="1983"/>
      <c r="E10" s="1983"/>
      <c r="F10" s="1983"/>
      <c r="G10" s="1983"/>
      <c r="H10" s="1982"/>
      <c r="I10" s="1983"/>
      <c r="J10" s="1982"/>
      <c r="K10" s="1983"/>
      <c r="L10" s="1983"/>
      <c r="M10" s="1761"/>
      <c r="N10" s="1983"/>
      <c r="O10" s="1983"/>
      <c r="P10" s="1983"/>
      <c r="Q10" s="1983"/>
      <c r="R10" s="1983"/>
      <c r="S10" s="1761"/>
      <c r="T10" s="1761"/>
    </row>
    <row r="11" spans="1:20" ht="15" hidden="1">
      <c r="A11" s="1982"/>
      <c r="B11" s="1982"/>
      <c r="C11" s="1983"/>
      <c r="D11" s="1983"/>
      <c r="E11" s="1983"/>
      <c r="F11" s="1983"/>
      <c r="G11" s="1983"/>
      <c r="H11" s="1982"/>
      <c r="I11" s="1983"/>
      <c r="J11" s="1982"/>
      <c r="K11" s="1983"/>
      <c r="L11" s="1983"/>
      <c r="M11" s="1761"/>
      <c r="N11" s="1983"/>
      <c r="O11" s="1983"/>
      <c r="P11" s="1983"/>
      <c r="Q11" s="1983"/>
      <c r="R11" s="1983"/>
      <c r="S11" s="1761"/>
      <c r="T11" s="1761"/>
    </row>
    <row r="12" spans="1:20" ht="15">
      <c r="A12" s="845">
        <v>1</v>
      </c>
      <c r="B12" s="845"/>
      <c r="C12" s="845">
        <v>2</v>
      </c>
      <c r="D12" s="845">
        <v>3</v>
      </c>
      <c r="E12" s="845">
        <v>4</v>
      </c>
      <c r="F12" s="845">
        <v>5</v>
      </c>
      <c r="G12" s="845">
        <v>6</v>
      </c>
      <c r="H12" s="845">
        <v>7</v>
      </c>
      <c r="I12" s="845">
        <v>8</v>
      </c>
      <c r="J12" s="845">
        <v>9</v>
      </c>
      <c r="K12" s="845">
        <v>10</v>
      </c>
      <c r="L12" s="845">
        <v>11</v>
      </c>
      <c r="M12" s="845">
        <v>12</v>
      </c>
      <c r="N12" s="845">
        <v>13</v>
      </c>
      <c r="O12" s="845">
        <v>14</v>
      </c>
      <c r="P12" s="845">
        <v>15</v>
      </c>
      <c r="Q12" s="845">
        <v>16</v>
      </c>
      <c r="R12" s="845">
        <v>17</v>
      </c>
      <c r="S12" s="845">
        <v>18</v>
      </c>
      <c r="T12" s="845">
        <v>19</v>
      </c>
    </row>
    <row r="13" spans="1:20" ht="15">
      <c r="A13" s="1987" t="s">
        <v>292</v>
      </c>
      <c r="B13" s="1987"/>
      <c r="C13" s="1987"/>
      <c r="D13" s="1987"/>
      <c r="E13" s="1987"/>
      <c r="F13" s="1987"/>
      <c r="G13" s="1987"/>
      <c r="H13" s="1987"/>
      <c r="I13" s="1987"/>
      <c r="J13" s="1987"/>
      <c r="K13" s="1987"/>
      <c r="L13" s="1987"/>
      <c r="M13" s="1987"/>
      <c r="N13" s="1987"/>
      <c r="O13" s="1987"/>
      <c r="P13" s="1987"/>
      <c r="Q13" s="1987"/>
      <c r="R13" s="1987"/>
      <c r="S13" s="1987"/>
      <c r="T13" s="1987"/>
    </row>
    <row r="14" spans="1:20" ht="15">
      <c r="A14" s="53" t="s">
        <v>293</v>
      </c>
      <c r="B14" s="53"/>
      <c r="C14" s="53">
        <v>1</v>
      </c>
      <c r="D14" s="53">
        <v>4</v>
      </c>
      <c r="E14" s="53">
        <v>6</v>
      </c>
      <c r="F14" s="53">
        <v>2.6</v>
      </c>
      <c r="G14" s="53" t="s">
        <v>1657</v>
      </c>
      <c r="H14" s="53" t="s">
        <v>1699</v>
      </c>
      <c r="I14" s="53" t="s">
        <v>1096</v>
      </c>
      <c r="J14" s="53" t="s">
        <v>1096</v>
      </c>
      <c r="K14" s="53" t="s">
        <v>660</v>
      </c>
      <c r="L14" s="53" t="s">
        <v>685</v>
      </c>
      <c r="M14" s="53" t="s">
        <v>1562</v>
      </c>
      <c r="N14" s="53">
        <v>13.3</v>
      </c>
      <c r="O14" s="1135">
        <v>13</v>
      </c>
      <c r="P14" s="53"/>
      <c r="Q14" s="53"/>
      <c r="R14" s="53"/>
      <c r="S14" s="53">
        <v>0.3</v>
      </c>
      <c r="T14" s="53"/>
    </row>
    <row r="15" spans="1:20" ht="15">
      <c r="A15" s="53" t="s">
        <v>293</v>
      </c>
      <c r="B15" s="53"/>
      <c r="C15" s="53">
        <v>2</v>
      </c>
      <c r="D15" s="53">
        <v>4</v>
      </c>
      <c r="E15" s="53">
        <v>9</v>
      </c>
      <c r="F15" s="53">
        <v>2</v>
      </c>
      <c r="G15" s="53" t="s">
        <v>1657</v>
      </c>
      <c r="H15" s="53" t="s">
        <v>1699</v>
      </c>
      <c r="I15" s="53" t="s">
        <v>1096</v>
      </c>
      <c r="J15" s="53" t="s">
        <v>1096</v>
      </c>
      <c r="K15" s="53" t="s">
        <v>660</v>
      </c>
      <c r="L15" s="53" t="s">
        <v>685</v>
      </c>
      <c r="M15" s="53" t="s">
        <v>1562</v>
      </c>
      <c r="N15" s="53">
        <v>10.3</v>
      </c>
      <c r="O15" s="838">
        <v>10</v>
      </c>
      <c r="P15" s="53"/>
      <c r="Q15" s="53"/>
      <c r="R15" s="53"/>
      <c r="S15" s="53">
        <v>0.3</v>
      </c>
      <c r="T15" s="53"/>
    </row>
    <row r="16" spans="1:20" ht="15">
      <c r="A16" s="53" t="s">
        <v>293</v>
      </c>
      <c r="B16" s="53"/>
      <c r="C16" s="53">
        <v>3</v>
      </c>
      <c r="D16" s="53">
        <v>26</v>
      </c>
      <c r="E16" s="53">
        <v>18</v>
      </c>
      <c r="F16" s="53">
        <v>3.8</v>
      </c>
      <c r="G16" s="53" t="s">
        <v>1657</v>
      </c>
      <c r="H16" s="53" t="s">
        <v>1699</v>
      </c>
      <c r="I16" s="53" t="s">
        <v>1096</v>
      </c>
      <c r="J16" s="53" t="s">
        <v>1096</v>
      </c>
      <c r="K16" s="53" t="s">
        <v>660</v>
      </c>
      <c r="L16" s="53" t="s">
        <v>685</v>
      </c>
      <c r="M16" s="53" t="s">
        <v>1562</v>
      </c>
      <c r="N16" s="53">
        <v>19.5</v>
      </c>
      <c r="O16" s="838">
        <v>19</v>
      </c>
      <c r="P16" s="53"/>
      <c r="Q16" s="53"/>
      <c r="R16" s="53"/>
      <c r="S16" s="53">
        <v>0.5</v>
      </c>
      <c r="T16" s="53"/>
    </row>
    <row r="17" spans="1:20" ht="15">
      <c r="A17" s="53" t="s">
        <v>293</v>
      </c>
      <c r="B17" s="53"/>
      <c r="C17" s="53">
        <v>4</v>
      </c>
      <c r="D17" s="53">
        <v>33</v>
      </c>
      <c r="E17" s="53">
        <v>24</v>
      </c>
      <c r="F17" s="53">
        <v>1.5</v>
      </c>
      <c r="G17" s="53" t="s">
        <v>1657</v>
      </c>
      <c r="H17" s="53" t="s">
        <v>1699</v>
      </c>
      <c r="I17" s="53" t="s">
        <v>1096</v>
      </c>
      <c r="J17" s="53" t="s">
        <v>1096</v>
      </c>
      <c r="K17" s="53" t="s">
        <v>660</v>
      </c>
      <c r="L17" s="53" t="s">
        <v>685</v>
      </c>
      <c r="M17" s="53" t="s">
        <v>1562</v>
      </c>
      <c r="N17" s="53">
        <v>7.7</v>
      </c>
      <c r="O17" s="838">
        <v>7.5</v>
      </c>
      <c r="P17" s="53"/>
      <c r="Q17" s="53"/>
      <c r="R17" s="53"/>
      <c r="S17" s="53">
        <v>0.2</v>
      </c>
      <c r="T17" s="53"/>
    </row>
    <row r="18" spans="1:20" ht="15">
      <c r="A18" s="53" t="s">
        <v>294</v>
      </c>
      <c r="B18" s="53"/>
      <c r="C18" s="53">
        <v>5</v>
      </c>
      <c r="D18" s="53">
        <v>44</v>
      </c>
      <c r="E18" s="53">
        <v>2</v>
      </c>
      <c r="F18" s="53">
        <v>2</v>
      </c>
      <c r="G18" s="53" t="s">
        <v>1616</v>
      </c>
      <c r="H18" s="53" t="s">
        <v>1699</v>
      </c>
      <c r="I18" s="53" t="s">
        <v>1096</v>
      </c>
      <c r="J18" s="53" t="s">
        <v>1096</v>
      </c>
      <c r="K18" s="53" t="s">
        <v>660</v>
      </c>
      <c r="L18" s="53" t="s">
        <v>685</v>
      </c>
      <c r="M18" s="53" t="s">
        <v>1562</v>
      </c>
      <c r="N18" s="53">
        <v>10.2</v>
      </c>
      <c r="O18" s="838">
        <v>10</v>
      </c>
      <c r="P18" s="53"/>
      <c r="Q18" s="53"/>
      <c r="R18" s="53"/>
      <c r="S18" s="53">
        <v>0.2</v>
      </c>
      <c r="T18" s="53"/>
    </row>
    <row r="19" spans="1:20" ht="15">
      <c r="A19" s="53" t="s">
        <v>295</v>
      </c>
      <c r="B19" s="53"/>
      <c r="C19" s="53">
        <v>6</v>
      </c>
      <c r="D19" s="53">
        <v>44</v>
      </c>
      <c r="E19" s="53">
        <v>5.1</v>
      </c>
      <c r="F19" s="53">
        <v>1.8</v>
      </c>
      <c r="G19" s="53" t="s">
        <v>1616</v>
      </c>
      <c r="H19" s="53" t="s">
        <v>1699</v>
      </c>
      <c r="I19" s="53" t="s">
        <v>1096</v>
      </c>
      <c r="J19" s="53" t="s">
        <v>1096</v>
      </c>
      <c r="K19" s="53" t="s">
        <v>660</v>
      </c>
      <c r="L19" s="53" t="s">
        <v>685</v>
      </c>
      <c r="M19" s="53" t="s">
        <v>1562</v>
      </c>
      <c r="N19" s="53">
        <v>9.3</v>
      </c>
      <c r="O19" s="838">
        <v>9</v>
      </c>
      <c r="P19" s="53"/>
      <c r="Q19" s="53"/>
      <c r="R19" s="53"/>
      <c r="S19" s="53">
        <v>0.3</v>
      </c>
      <c r="T19" s="53"/>
    </row>
    <row r="20" spans="1:20" ht="15">
      <c r="A20" s="789" t="s">
        <v>1143</v>
      </c>
      <c r="B20" s="789"/>
      <c r="C20" s="789"/>
      <c r="D20" s="789"/>
      <c r="E20" s="789"/>
      <c r="F20" s="1290">
        <f>F14+F15+F16+F17+F18+F19</f>
        <v>13.7</v>
      </c>
      <c r="G20" s="121"/>
      <c r="H20" s="121"/>
      <c r="I20" s="121"/>
      <c r="J20" s="121"/>
      <c r="K20" s="121"/>
      <c r="L20" s="121"/>
      <c r="M20" s="121"/>
      <c r="N20" s="121">
        <f>N14+N15+N16+N17+N18+N19</f>
        <v>70.3</v>
      </c>
      <c r="O20" s="839">
        <f>O14+O15+O16+O17+O18+O19</f>
        <v>68.5</v>
      </c>
      <c r="P20" s="121"/>
      <c r="Q20" s="121"/>
      <c r="R20" s="121"/>
      <c r="S20" s="121">
        <f>S14+S15+S16+S17+S18+S19</f>
        <v>1.8</v>
      </c>
      <c r="T20" s="53"/>
    </row>
    <row r="21" spans="1:20" ht="15">
      <c r="A21" s="52"/>
      <c r="B21" s="52"/>
      <c r="C21" s="52"/>
      <c r="D21" s="52"/>
      <c r="E21" s="52"/>
      <c r="F21" s="52"/>
      <c r="G21" s="52"/>
      <c r="H21" s="52"/>
      <c r="I21" s="1139"/>
      <c r="J21" s="1139" t="s">
        <v>305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ht="15">
      <c r="A22" s="53" t="s">
        <v>1453</v>
      </c>
      <c r="B22" s="53"/>
      <c r="C22" s="53">
        <v>1</v>
      </c>
      <c r="D22" s="53">
        <v>20</v>
      </c>
      <c r="E22" s="53">
        <v>25</v>
      </c>
      <c r="F22" s="53">
        <v>2.7</v>
      </c>
      <c r="G22" s="53" t="s">
        <v>1657</v>
      </c>
      <c r="H22" s="53" t="s">
        <v>1699</v>
      </c>
      <c r="I22" s="53" t="s">
        <v>1096</v>
      </c>
      <c r="J22" s="842" t="s">
        <v>1096</v>
      </c>
      <c r="K22" s="842" t="s">
        <v>660</v>
      </c>
      <c r="L22" s="842" t="s">
        <v>1454</v>
      </c>
      <c r="M22" s="842" t="s">
        <v>1562</v>
      </c>
      <c r="N22" s="53">
        <v>13.5</v>
      </c>
      <c r="O22" s="53">
        <v>12.15</v>
      </c>
      <c r="P22" s="53"/>
      <c r="Q22" s="53">
        <v>1.3</v>
      </c>
      <c r="R22" s="53"/>
      <c r="S22" s="1137"/>
      <c r="T22" s="53"/>
    </row>
    <row r="23" spans="1:20" ht="15">
      <c r="A23" s="53" t="s">
        <v>301</v>
      </c>
      <c r="B23" s="53"/>
      <c r="C23" s="53">
        <v>2</v>
      </c>
      <c r="D23" s="53">
        <v>5</v>
      </c>
      <c r="E23" s="53">
        <v>20</v>
      </c>
      <c r="F23" s="53">
        <v>2.6</v>
      </c>
      <c r="G23" s="53" t="s">
        <v>1657</v>
      </c>
      <c r="H23" s="53" t="s">
        <v>1699</v>
      </c>
      <c r="I23" s="53" t="s">
        <v>1096</v>
      </c>
      <c r="J23" s="842" t="s">
        <v>1096</v>
      </c>
      <c r="K23" s="842" t="s">
        <v>660</v>
      </c>
      <c r="L23" s="842" t="s">
        <v>1454</v>
      </c>
      <c r="M23" s="842" t="s">
        <v>1562</v>
      </c>
      <c r="N23" s="53">
        <v>13</v>
      </c>
      <c r="O23" s="1138">
        <v>11.7</v>
      </c>
      <c r="P23" s="53"/>
      <c r="Q23" s="53">
        <v>1</v>
      </c>
      <c r="R23" s="53"/>
      <c r="S23" s="53"/>
      <c r="T23" s="53"/>
    </row>
    <row r="24" spans="1:20" ht="15">
      <c r="A24" s="53" t="s">
        <v>297</v>
      </c>
      <c r="B24" s="53"/>
      <c r="C24" s="53"/>
      <c r="D24" s="53"/>
      <c r="E24" s="53"/>
      <c r="F24" s="1290">
        <v>5.3</v>
      </c>
      <c r="G24" s="121"/>
      <c r="H24" s="121"/>
      <c r="I24" s="121"/>
      <c r="J24" s="121"/>
      <c r="K24" s="121"/>
      <c r="L24" s="121"/>
      <c r="M24" s="121"/>
      <c r="N24" s="121">
        <v>26.5</v>
      </c>
      <c r="O24" s="121">
        <v>23.85</v>
      </c>
      <c r="P24" s="121"/>
      <c r="Q24" s="840">
        <v>2.3</v>
      </c>
      <c r="R24" s="121"/>
      <c r="S24" s="121">
        <v>0.8</v>
      </c>
      <c r="T24" s="53"/>
    </row>
    <row r="25" spans="1:20" ht="15">
      <c r="A25" s="52"/>
      <c r="B25" s="52"/>
      <c r="C25" s="52"/>
      <c r="D25" s="52"/>
      <c r="E25" s="52"/>
      <c r="F25" s="52"/>
      <c r="G25" s="52"/>
      <c r="H25" s="52"/>
      <c r="I25" s="1136"/>
      <c r="J25" s="52" t="s">
        <v>298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1:20" ht="15">
      <c r="A26" s="53" t="s">
        <v>299</v>
      </c>
      <c r="B26" s="53"/>
      <c r="C26" s="53">
        <v>1</v>
      </c>
      <c r="D26" s="53">
        <v>37</v>
      </c>
      <c r="E26" s="53">
        <v>18</v>
      </c>
      <c r="F26" s="53">
        <v>2.7</v>
      </c>
      <c r="G26" s="53" t="s">
        <v>1657</v>
      </c>
      <c r="H26" s="53" t="s">
        <v>1699</v>
      </c>
      <c r="I26" s="53" t="s">
        <v>1096</v>
      </c>
      <c r="J26" s="53" t="s">
        <v>1096</v>
      </c>
      <c r="K26" s="53" t="s">
        <v>660</v>
      </c>
      <c r="L26" s="53" t="s">
        <v>50</v>
      </c>
      <c r="M26" s="53" t="s">
        <v>1562</v>
      </c>
      <c r="N26" s="53">
        <v>13.7</v>
      </c>
      <c r="O26" s="53">
        <v>12.1</v>
      </c>
      <c r="P26" s="53">
        <v>1.4</v>
      </c>
      <c r="Q26" s="53"/>
      <c r="R26" s="53"/>
      <c r="S26" s="1137">
        <v>0.2</v>
      </c>
      <c r="T26" s="53"/>
    </row>
    <row r="27" spans="1:20" ht="15">
      <c r="A27" s="789" t="s">
        <v>297</v>
      </c>
      <c r="B27" s="789"/>
      <c r="C27" s="789"/>
      <c r="D27" s="789"/>
      <c r="E27" s="789"/>
      <c r="F27" s="1290">
        <v>2.7</v>
      </c>
      <c r="G27" s="121"/>
      <c r="H27" s="121"/>
      <c r="I27" s="121"/>
      <c r="J27" s="841"/>
      <c r="K27" s="121"/>
      <c r="L27" s="121"/>
      <c r="M27" s="121"/>
      <c r="N27" s="121">
        <v>13.7</v>
      </c>
      <c r="O27" s="840">
        <v>12.1</v>
      </c>
      <c r="P27" s="121">
        <v>1.4</v>
      </c>
      <c r="Q27" s="121"/>
      <c r="R27" s="121"/>
      <c r="S27" s="121">
        <v>0.2</v>
      </c>
      <c r="T27" s="53"/>
    </row>
    <row r="28" spans="1:20" ht="15">
      <c r="A28" s="52"/>
      <c r="B28" s="52"/>
      <c r="C28" s="52"/>
      <c r="D28" s="52"/>
      <c r="E28" s="52"/>
      <c r="F28" s="52"/>
      <c r="G28" s="52"/>
      <c r="H28" s="52"/>
      <c r="I28" s="52"/>
      <c r="J28" s="1140" t="s">
        <v>313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ht="15">
      <c r="A29" s="53" t="s">
        <v>315</v>
      </c>
      <c r="B29" s="53"/>
      <c r="C29" s="53">
        <v>1</v>
      </c>
      <c r="D29" s="53">
        <v>4</v>
      </c>
      <c r="E29" s="53">
        <v>9</v>
      </c>
      <c r="F29" s="53">
        <v>0.8</v>
      </c>
      <c r="G29" s="53" t="s">
        <v>1657</v>
      </c>
      <c r="H29" s="53" t="s">
        <v>1699</v>
      </c>
      <c r="I29" s="53" t="s">
        <v>1096</v>
      </c>
      <c r="J29" s="842" t="s">
        <v>1096</v>
      </c>
      <c r="K29" s="842" t="s">
        <v>660</v>
      </c>
      <c r="L29" s="842" t="s">
        <v>50</v>
      </c>
      <c r="M29" s="842" t="s">
        <v>1562</v>
      </c>
      <c r="N29" s="53">
        <v>4.1</v>
      </c>
      <c r="O29" s="1138">
        <v>3.5</v>
      </c>
      <c r="P29" s="53">
        <v>0.5</v>
      </c>
      <c r="Q29" s="53"/>
      <c r="R29" s="53"/>
      <c r="S29" s="53">
        <v>0.1</v>
      </c>
      <c r="T29" s="53"/>
    </row>
    <row r="30" spans="1:20" ht="15">
      <c r="A30" s="53" t="s">
        <v>317</v>
      </c>
      <c r="B30" s="53"/>
      <c r="C30" s="53">
        <v>2</v>
      </c>
      <c r="D30" s="53">
        <v>12</v>
      </c>
      <c r="E30" s="53">
        <v>8</v>
      </c>
      <c r="F30" s="121">
        <v>1.8</v>
      </c>
      <c r="G30" s="53" t="s">
        <v>1657</v>
      </c>
      <c r="H30" s="53" t="s">
        <v>1699</v>
      </c>
      <c r="I30" s="53" t="s">
        <v>1096</v>
      </c>
      <c r="J30" s="842" t="s">
        <v>1096</v>
      </c>
      <c r="K30" s="842" t="s">
        <v>660</v>
      </c>
      <c r="L30" s="842" t="s">
        <v>50</v>
      </c>
      <c r="M30" s="842" t="s">
        <v>1562</v>
      </c>
      <c r="N30" s="121">
        <v>9.3</v>
      </c>
      <c r="O30" s="121">
        <v>8</v>
      </c>
      <c r="P30" s="121">
        <v>1</v>
      </c>
      <c r="Q30" s="121"/>
      <c r="R30" s="121"/>
      <c r="S30" s="121">
        <v>0.3</v>
      </c>
      <c r="T30" s="53"/>
    </row>
    <row r="31" spans="1:20" ht="15">
      <c r="A31" s="789" t="s">
        <v>297</v>
      </c>
      <c r="B31" s="789"/>
      <c r="C31" s="789"/>
      <c r="D31" s="789"/>
      <c r="E31" s="789"/>
      <c r="F31" s="1290">
        <f>F29+F30</f>
        <v>2.6</v>
      </c>
      <c r="G31" s="121"/>
      <c r="H31" s="121"/>
      <c r="I31" s="121"/>
      <c r="J31" s="843"/>
      <c r="K31" s="843"/>
      <c r="L31" s="843"/>
      <c r="M31" s="843"/>
      <c r="N31" s="121">
        <f>N29+N30</f>
        <v>13.4</v>
      </c>
      <c r="O31" s="121">
        <f>O29+O30</f>
        <v>11.5</v>
      </c>
      <c r="P31" s="121">
        <f>P29+P30</f>
        <v>1.5</v>
      </c>
      <c r="Q31" s="121"/>
      <c r="R31" s="121"/>
      <c r="S31" s="121">
        <v>0.4</v>
      </c>
      <c r="T31" s="53"/>
    </row>
    <row r="32" spans="1:20" ht="15">
      <c r="A32" s="846" t="s">
        <v>1620</v>
      </c>
      <c r="B32" s="846"/>
      <c r="C32" s="846"/>
      <c r="D32" s="846"/>
      <c r="E32" s="846"/>
      <c r="F32" s="847">
        <f>F20+F24+F27+F31</f>
        <v>24.3</v>
      </c>
      <c r="G32" s="846"/>
      <c r="H32" s="846"/>
      <c r="I32" s="846"/>
      <c r="J32" s="846"/>
      <c r="K32" s="846"/>
      <c r="L32" s="846"/>
      <c r="M32" s="846"/>
      <c r="N32" s="848">
        <f>N20+N24+N27+N31</f>
        <v>123.9</v>
      </c>
      <c r="O32" s="1141">
        <f>O20+O24+O27+O31</f>
        <v>115.94999999999999</v>
      </c>
      <c r="P32" s="848">
        <f>P27+P31</f>
        <v>2.9</v>
      </c>
      <c r="Q32" s="848">
        <v>2.3</v>
      </c>
      <c r="R32" s="848"/>
      <c r="S32" s="848">
        <f>S20+S24+S27+S31</f>
        <v>3.2</v>
      </c>
      <c r="T32" s="846"/>
    </row>
    <row r="34" spans="1:19" ht="27" customHeight="1">
      <c r="A34" s="1986" t="s">
        <v>302</v>
      </c>
      <c r="B34" s="1986"/>
      <c r="C34" s="1986"/>
      <c r="D34" s="1986"/>
      <c r="E34" s="1986"/>
      <c r="F34" s="1986"/>
      <c r="G34" s="1986"/>
      <c r="H34" s="1986"/>
      <c r="I34" s="1986"/>
      <c r="J34" s="1986"/>
      <c r="K34" s="1986"/>
      <c r="L34" s="1986"/>
      <c r="M34" s="1986"/>
      <c r="N34" s="1986"/>
      <c r="O34" s="1986"/>
      <c r="P34" s="1986"/>
      <c r="Q34" s="1986"/>
      <c r="R34" s="1986"/>
      <c r="S34" s="1986"/>
    </row>
    <row r="36" spans="1:20" ht="15" customHeight="1">
      <c r="A36" s="1988" t="s">
        <v>303</v>
      </c>
      <c r="B36" s="1983" t="s">
        <v>276</v>
      </c>
      <c r="C36" s="1983" t="s">
        <v>276</v>
      </c>
      <c r="D36" s="1983" t="s">
        <v>277</v>
      </c>
      <c r="E36" s="1983" t="s">
        <v>278</v>
      </c>
      <c r="F36" s="1983" t="s">
        <v>279</v>
      </c>
      <c r="G36" s="1983" t="s">
        <v>280</v>
      </c>
      <c r="H36" s="1982" t="s">
        <v>281</v>
      </c>
      <c r="I36" s="1984" t="s">
        <v>282</v>
      </c>
      <c r="J36" s="1985"/>
      <c r="K36" s="1983" t="s">
        <v>283</v>
      </c>
      <c r="L36" s="1983" t="s">
        <v>284</v>
      </c>
      <c r="M36" s="1761" t="s">
        <v>285</v>
      </c>
      <c r="N36" s="1983" t="s">
        <v>286</v>
      </c>
      <c r="O36" s="1983"/>
      <c r="P36" s="1983"/>
      <c r="Q36" s="1983"/>
      <c r="R36" s="1983"/>
      <c r="S36" s="1983"/>
      <c r="T36" s="1983"/>
    </row>
    <row r="37" spans="1:20" ht="15" customHeight="1">
      <c r="A37" s="1989"/>
      <c r="B37" s="1983"/>
      <c r="C37" s="1983"/>
      <c r="D37" s="1983"/>
      <c r="E37" s="1983"/>
      <c r="F37" s="1983"/>
      <c r="G37" s="1983"/>
      <c r="H37" s="1982"/>
      <c r="I37" s="1983" t="s">
        <v>287</v>
      </c>
      <c r="J37" s="1982" t="s">
        <v>288</v>
      </c>
      <c r="K37" s="1983"/>
      <c r="L37" s="1983"/>
      <c r="M37" s="1761"/>
      <c r="N37" s="1983" t="s">
        <v>289</v>
      </c>
      <c r="O37" s="1983" t="s">
        <v>244</v>
      </c>
      <c r="P37" s="1983"/>
      <c r="Q37" s="1983"/>
      <c r="R37" s="1983"/>
      <c r="S37" s="1983"/>
      <c r="T37" s="1983"/>
    </row>
    <row r="38" spans="1:20" ht="24.75" customHeight="1">
      <c r="A38" s="1989"/>
      <c r="B38" s="1983"/>
      <c r="C38" s="1983"/>
      <c r="D38" s="1983"/>
      <c r="E38" s="1983"/>
      <c r="F38" s="1983"/>
      <c r="G38" s="1983"/>
      <c r="H38" s="1982"/>
      <c r="I38" s="1983"/>
      <c r="J38" s="1982"/>
      <c r="K38" s="1983"/>
      <c r="L38" s="1983"/>
      <c r="M38" s="1761"/>
      <c r="N38" s="1983"/>
      <c r="O38" s="1983" t="s">
        <v>1562</v>
      </c>
      <c r="P38" s="1983" t="s">
        <v>1566</v>
      </c>
      <c r="Q38" s="1983" t="s">
        <v>1567</v>
      </c>
      <c r="R38" s="1983" t="s">
        <v>1563</v>
      </c>
      <c r="S38" s="1761" t="s">
        <v>290</v>
      </c>
      <c r="T38" s="1761" t="s">
        <v>291</v>
      </c>
    </row>
    <row r="39" spans="1:20" ht="28.5" customHeight="1">
      <c r="A39" s="1989"/>
      <c r="B39" s="1983"/>
      <c r="C39" s="1983"/>
      <c r="D39" s="1983"/>
      <c r="E39" s="1983"/>
      <c r="F39" s="1983"/>
      <c r="G39" s="1983"/>
      <c r="H39" s="1982"/>
      <c r="I39" s="1983"/>
      <c r="J39" s="1982"/>
      <c r="K39" s="1983"/>
      <c r="L39" s="1983"/>
      <c r="M39" s="1761"/>
      <c r="N39" s="1983"/>
      <c r="O39" s="1983"/>
      <c r="P39" s="1983"/>
      <c r="Q39" s="1983"/>
      <c r="R39" s="1983"/>
      <c r="S39" s="1761"/>
      <c r="T39" s="1761"/>
    </row>
    <row r="40" spans="1:20" ht="15" customHeight="1" hidden="1">
      <c r="A40" s="1989"/>
      <c r="B40" s="1983"/>
      <c r="C40" s="1983"/>
      <c r="D40" s="1983"/>
      <c r="E40" s="1983"/>
      <c r="F40" s="1983"/>
      <c r="G40" s="1983"/>
      <c r="H40" s="1982"/>
      <c r="I40" s="1983"/>
      <c r="J40" s="1982"/>
      <c r="K40" s="1983"/>
      <c r="L40" s="1983"/>
      <c r="M40" s="1761"/>
      <c r="N40" s="1983"/>
      <c r="O40" s="1983"/>
      <c r="P40" s="1983"/>
      <c r="Q40" s="1983"/>
      <c r="R40" s="1983"/>
      <c r="S40" s="1761"/>
      <c r="T40" s="1761"/>
    </row>
    <row r="41" spans="1:20" ht="15" customHeight="1" hidden="1">
      <c r="A41" s="1989"/>
      <c r="B41" s="1983"/>
      <c r="C41" s="1983"/>
      <c r="D41" s="1983"/>
      <c r="E41" s="1983"/>
      <c r="F41" s="1983"/>
      <c r="G41" s="1983"/>
      <c r="H41" s="1982"/>
      <c r="I41" s="1983"/>
      <c r="J41" s="1982"/>
      <c r="K41" s="1983"/>
      <c r="L41" s="1983"/>
      <c r="M41" s="1761"/>
      <c r="N41" s="1983"/>
      <c r="O41" s="1983"/>
      <c r="P41" s="1983"/>
      <c r="Q41" s="1983"/>
      <c r="R41" s="1983"/>
      <c r="S41" s="1761"/>
      <c r="T41" s="1761"/>
    </row>
    <row r="42" spans="1:20" ht="15" customHeight="1" hidden="1">
      <c r="A42" s="1990"/>
      <c r="B42" s="1983"/>
      <c r="C42" s="1983"/>
      <c r="D42" s="1983"/>
      <c r="E42" s="1983"/>
      <c r="F42" s="1983"/>
      <c r="G42" s="1983"/>
      <c r="H42" s="1982"/>
      <c r="I42" s="1983"/>
      <c r="J42" s="1982"/>
      <c r="K42" s="1983"/>
      <c r="L42" s="1983"/>
      <c r="M42" s="1761"/>
      <c r="N42" s="1983"/>
      <c r="O42" s="1983"/>
      <c r="P42" s="1983"/>
      <c r="Q42" s="1983"/>
      <c r="R42" s="1983"/>
      <c r="S42" s="1761"/>
      <c r="T42" s="1761"/>
    </row>
    <row r="43" spans="1:20" ht="15">
      <c r="A43" s="845">
        <v>1</v>
      </c>
      <c r="B43" s="845">
        <v>2</v>
      </c>
      <c r="C43" s="845">
        <v>2</v>
      </c>
      <c r="D43" s="845">
        <v>3</v>
      </c>
      <c r="E43" s="845">
        <v>4</v>
      </c>
      <c r="F43" s="845">
        <v>5</v>
      </c>
      <c r="G43" s="845">
        <v>6</v>
      </c>
      <c r="H43" s="845">
        <v>7</v>
      </c>
      <c r="I43" s="845">
        <v>8</v>
      </c>
      <c r="J43" s="845">
        <v>9</v>
      </c>
      <c r="K43" s="845">
        <v>10</v>
      </c>
      <c r="L43" s="845">
        <v>11</v>
      </c>
      <c r="M43" s="845">
        <v>12</v>
      </c>
      <c r="N43" s="845">
        <v>13</v>
      </c>
      <c r="O43" s="845">
        <v>14</v>
      </c>
      <c r="P43" s="845">
        <v>15</v>
      </c>
      <c r="Q43" s="845">
        <v>16</v>
      </c>
      <c r="R43" s="845">
        <v>17</v>
      </c>
      <c r="S43" s="845">
        <v>18</v>
      </c>
      <c r="T43" s="845">
        <v>19</v>
      </c>
    </row>
    <row r="44" spans="1:19" ht="15">
      <c r="A44" s="545"/>
      <c r="B44" s="545"/>
      <c r="C44" s="545"/>
      <c r="D44" s="545"/>
      <c r="E44" s="545"/>
      <c r="F44" s="545"/>
      <c r="G44" s="844" t="s">
        <v>292</v>
      </c>
      <c r="H44" s="844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</row>
    <row r="45" spans="1:20" ht="15">
      <c r="A45" s="53" t="s">
        <v>304</v>
      </c>
      <c r="B45" s="53"/>
      <c r="C45" s="53">
        <v>1</v>
      </c>
      <c r="D45" s="53">
        <v>17</v>
      </c>
      <c r="E45" s="53">
        <v>3.2</v>
      </c>
      <c r="F45" s="53">
        <v>1.6</v>
      </c>
      <c r="G45" s="53" t="s">
        <v>1616</v>
      </c>
      <c r="H45" s="53" t="s">
        <v>1699</v>
      </c>
      <c r="I45" s="53"/>
      <c r="J45" s="53"/>
      <c r="K45" s="53"/>
      <c r="L45" s="53" t="s">
        <v>67</v>
      </c>
      <c r="M45" s="53" t="s">
        <v>1562</v>
      </c>
      <c r="N45" s="53">
        <v>13.2</v>
      </c>
      <c r="O45" s="1135">
        <v>10.3</v>
      </c>
      <c r="P45" s="53">
        <v>1.2</v>
      </c>
      <c r="Q45" s="53">
        <v>1.7</v>
      </c>
      <c r="R45" s="53"/>
      <c r="S45" s="53"/>
      <c r="T45" s="53"/>
    </row>
    <row r="46" spans="1:20" ht="15">
      <c r="A46" s="121" t="s">
        <v>1143</v>
      </c>
      <c r="B46" s="121"/>
      <c r="C46" s="121"/>
      <c r="D46" s="121"/>
      <c r="E46" s="121"/>
      <c r="F46" s="1290">
        <v>1.6</v>
      </c>
      <c r="G46" s="121"/>
      <c r="H46" s="121"/>
      <c r="I46" s="121"/>
      <c r="J46" s="121"/>
      <c r="K46" s="121"/>
      <c r="L46" s="121"/>
      <c r="M46" s="121"/>
      <c r="N46" s="121">
        <v>13.2</v>
      </c>
      <c r="O46" s="1291">
        <v>10.3</v>
      </c>
      <c r="P46" s="121">
        <v>1.2</v>
      </c>
      <c r="Q46" s="121">
        <v>1.7</v>
      </c>
      <c r="R46" s="53"/>
      <c r="S46" s="53"/>
      <c r="T46" s="53"/>
    </row>
    <row r="47" spans="1:19" ht="15">
      <c r="A47" s="545"/>
      <c r="B47" s="545"/>
      <c r="C47" s="545"/>
      <c r="D47" s="545"/>
      <c r="E47" s="545"/>
      <c r="F47" s="849"/>
      <c r="G47" s="1293" t="s">
        <v>305</v>
      </c>
      <c r="H47" s="844"/>
      <c r="I47" s="849"/>
      <c r="J47" s="545"/>
      <c r="K47" s="545"/>
      <c r="L47" s="545"/>
      <c r="M47" s="545"/>
      <c r="N47" s="545"/>
      <c r="O47" s="545"/>
      <c r="P47" s="545"/>
      <c r="Q47" s="545"/>
      <c r="R47" s="545"/>
      <c r="S47" s="545"/>
    </row>
    <row r="48" spans="1:20" ht="15">
      <c r="A48" s="53" t="s">
        <v>306</v>
      </c>
      <c r="B48" s="53"/>
      <c r="C48" s="53">
        <v>1</v>
      </c>
      <c r="D48" s="53">
        <v>18</v>
      </c>
      <c r="E48" s="53">
        <v>7</v>
      </c>
      <c r="F48" s="53">
        <v>0.8</v>
      </c>
      <c r="G48" s="53" t="s">
        <v>1616</v>
      </c>
      <c r="H48" s="53" t="s">
        <v>1699</v>
      </c>
      <c r="I48" s="53"/>
      <c r="J48" s="53"/>
      <c r="K48" s="53"/>
      <c r="L48" s="53" t="s">
        <v>687</v>
      </c>
      <c r="M48" s="53" t="s">
        <v>1562</v>
      </c>
      <c r="N48" s="53">
        <v>11.8</v>
      </c>
      <c r="O48" s="1135">
        <v>7.1</v>
      </c>
      <c r="P48" s="53">
        <v>4.7</v>
      </c>
      <c r="Q48" s="53"/>
      <c r="R48" s="53"/>
      <c r="S48" s="53"/>
      <c r="T48" s="53"/>
    </row>
    <row r="49" spans="1:20" ht="15">
      <c r="A49" s="53" t="s">
        <v>306</v>
      </c>
      <c r="B49" s="53"/>
      <c r="C49" s="53">
        <v>2</v>
      </c>
      <c r="D49" s="53">
        <v>17</v>
      </c>
      <c r="E49" s="53">
        <v>20</v>
      </c>
      <c r="F49" s="53">
        <v>2.4</v>
      </c>
      <c r="G49" s="53" t="s">
        <v>1657</v>
      </c>
      <c r="H49" s="53" t="s">
        <v>1699</v>
      </c>
      <c r="I49" s="53"/>
      <c r="J49" s="53"/>
      <c r="K49" s="53"/>
      <c r="L49" s="53" t="s">
        <v>687</v>
      </c>
      <c r="M49" s="53" t="s">
        <v>1562</v>
      </c>
      <c r="N49" s="53">
        <v>38.2</v>
      </c>
      <c r="O49" s="838">
        <v>23</v>
      </c>
      <c r="P49" s="53">
        <v>15.2</v>
      </c>
      <c r="Q49" s="53"/>
      <c r="R49" s="53"/>
      <c r="S49" s="53"/>
      <c r="T49" s="53"/>
    </row>
    <row r="50" spans="1:20" ht="15">
      <c r="A50" s="53" t="s">
        <v>68</v>
      </c>
      <c r="B50" s="53"/>
      <c r="C50" s="53">
        <v>3</v>
      </c>
      <c r="D50" s="53">
        <v>8</v>
      </c>
      <c r="E50" s="53">
        <v>6</v>
      </c>
      <c r="F50" s="53">
        <v>1.8</v>
      </c>
      <c r="G50" s="53" t="s">
        <v>1657</v>
      </c>
      <c r="H50" s="53" t="s">
        <v>1699</v>
      </c>
      <c r="I50" s="53"/>
      <c r="J50" s="53"/>
      <c r="K50" s="53"/>
      <c r="L50" s="53" t="s">
        <v>688</v>
      </c>
      <c r="M50" s="53" t="s">
        <v>1562</v>
      </c>
      <c r="N50" s="53">
        <v>27</v>
      </c>
      <c r="O50" s="838">
        <v>19</v>
      </c>
      <c r="P50" s="53">
        <v>8</v>
      </c>
      <c r="Q50" s="53"/>
      <c r="R50" s="53"/>
      <c r="S50" s="53"/>
      <c r="T50" s="53"/>
    </row>
    <row r="51" spans="1:20" ht="15">
      <c r="A51" s="53" t="s">
        <v>68</v>
      </c>
      <c r="B51" s="53"/>
      <c r="C51" s="53">
        <v>4</v>
      </c>
      <c r="D51" s="53">
        <v>8</v>
      </c>
      <c r="E51" s="53">
        <v>2</v>
      </c>
      <c r="F51" s="53">
        <v>1.2</v>
      </c>
      <c r="G51" s="53" t="s">
        <v>1657</v>
      </c>
      <c r="H51" s="53" t="s">
        <v>1699</v>
      </c>
      <c r="I51" s="53"/>
      <c r="J51" s="53"/>
      <c r="K51" s="53"/>
      <c r="L51" s="53" t="s">
        <v>312</v>
      </c>
      <c r="M51" s="53" t="s">
        <v>1562</v>
      </c>
      <c r="N51" s="53">
        <v>16</v>
      </c>
      <c r="O51" s="1135">
        <v>8</v>
      </c>
      <c r="P51" s="53">
        <v>8</v>
      </c>
      <c r="Q51" s="53"/>
      <c r="R51" s="53"/>
      <c r="S51" s="53"/>
      <c r="T51" s="53"/>
    </row>
    <row r="52" spans="1:20" ht="15">
      <c r="A52" s="53" t="s">
        <v>306</v>
      </c>
      <c r="B52" s="53"/>
      <c r="C52" s="53">
        <v>5</v>
      </c>
      <c r="D52" s="53">
        <v>21</v>
      </c>
      <c r="E52" s="53">
        <v>18</v>
      </c>
      <c r="F52" s="53">
        <v>1</v>
      </c>
      <c r="G52" s="53" t="s">
        <v>1657</v>
      </c>
      <c r="H52" s="53" t="s">
        <v>1699</v>
      </c>
      <c r="I52" s="53"/>
      <c r="J52" s="53"/>
      <c r="K52" s="53"/>
      <c r="L52" s="53" t="s">
        <v>312</v>
      </c>
      <c r="M52" s="53" t="s">
        <v>1562</v>
      </c>
      <c r="N52" s="53">
        <v>16.2</v>
      </c>
      <c r="O52" s="838">
        <v>8.1</v>
      </c>
      <c r="P52" s="53">
        <v>8.1</v>
      </c>
      <c r="Q52" s="53"/>
      <c r="R52" s="53"/>
      <c r="S52" s="53"/>
      <c r="T52" s="53"/>
    </row>
    <row r="53" spans="1:20" ht="15">
      <c r="A53" s="53" t="s">
        <v>69</v>
      </c>
      <c r="B53" s="53"/>
      <c r="C53" s="53">
        <v>6</v>
      </c>
      <c r="D53" s="53">
        <v>3</v>
      </c>
      <c r="E53" s="53">
        <v>2</v>
      </c>
      <c r="F53" s="53">
        <v>1.9</v>
      </c>
      <c r="G53" s="53" t="s">
        <v>1616</v>
      </c>
      <c r="H53" s="53" t="s">
        <v>1699</v>
      </c>
      <c r="I53" s="53"/>
      <c r="J53" s="53"/>
      <c r="K53" s="53"/>
      <c r="L53" s="53" t="s">
        <v>688</v>
      </c>
      <c r="M53" s="53" t="s">
        <v>1562</v>
      </c>
      <c r="N53" s="53">
        <v>28</v>
      </c>
      <c r="O53" s="1135">
        <v>19</v>
      </c>
      <c r="P53" s="53">
        <v>9</v>
      </c>
      <c r="Q53" s="53"/>
      <c r="R53" s="53"/>
      <c r="S53" s="53"/>
      <c r="T53" s="53"/>
    </row>
    <row r="54" spans="1:20" ht="15">
      <c r="A54" s="53" t="s">
        <v>301</v>
      </c>
      <c r="B54" s="53"/>
      <c r="C54" s="53">
        <v>7</v>
      </c>
      <c r="D54" s="53">
        <v>6</v>
      </c>
      <c r="E54" s="53">
        <v>5.2</v>
      </c>
      <c r="F54" s="53">
        <v>1.4</v>
      </c>
      <c r="G54" s="53" t="s">
        <v>1616</v>
      </c>
      <c r="H54" s="53" t="s">
        <v>1699</v>
      </c>
      <c r="I54" s="53"/>
      <c r="J54" s="53"/>
      <c r="K54" s="53"/>
      <c r="L54" s="53" t="s">
        <v>688</v>
      </c>
      <c r="M54" s="53" t="s">
        <v>1562</v>
      </c>
      <c r="N54" s="53">
        <v>20</v>
      </c>
      <c r="O54" s="838">
        <v>15</v>
      </c>
      <c r="P54" s="53">
        <v>5.5</v>
      </c>
      <c r="Q54" s="53"/>
      <c r="R54" s="53"/>
      <c r="S54" s="53"/>
      <c r="T54" s="53"/>
    </row>
    <row r="55" spans="1:20" ht="15">
      <c r="A55" s="53" t="s">
        <v>301</v>
      </c>
      <c r="B55" s="53"/>
      <c r="C55" s="53">
        <v>8</v>
      </c>
      <c r="D55" s="53">
        <v>5</v>
      </c>
      <c r="E55" s="53">
        <v>9</v>
      </c>
      <c r="F55" s="53">
        <v>1.3</v>
      </c>
      <c r="G55" s="53" t="s">
        <v>1616</v>
      </c>
      <c r="H55" s="53" t="s">
        <v>1699</v>
      </c>
      <c r="I55" s="53"/>
      <c r="J55" s="53"/>
      <c r="K55" s="53"/>
      <c r="L55" s="53" t="s">
        <v>312</v>
      </c>
      <c r="M55" s="53" t="s">
        <v>1562</v>
      </c>
      <c r="N55" s="53">
        <v>14</v>
      </c>
      <c r="O55" s="838">
        <v>7</v>
      </c>
      <c r="P55" s="53">
        <v>7</v>
      </c>
      <c r="Q55" s="53"/>
      <c r="R55" s="53"/>
      <c r="S55" s="53"/>
      <c r="T55" s="53"/>
    </row>
    <row r="56" spans="1:20" ht="15">
      <c r="A56" s="53" t="s">
        <v>301</v>
      </c>
      <c r="B56" s="53"/>
      <c r="C56" s="53">
        <v>9</v>
      </c>
      <c r="D56" s="53">
        <v>17</v>
      </c>
      <c r="E56" s="53">
        <v>32</v>
      </c>
      <c r="F56" s="53">
        <v>0.9</v>
      </c>
      <c r="G56" s="53" t="s">
        <v>1616</v>
      </c>
      <c r="H56" s="53" t="s">
        <v>1699</v>
      </c>
      <c r="I56" s="53"/>
      <c r="J56" s="53"/>
      <c r="K56" s="53"/>
      <c r="L56" s="53" t="s">
        <v>312</v>
      </c>
      <c r="M56" s="53" t="s">
        <v>1562</v>
      </c>
      <c r="N56" s="53">
        <v>14.5</v>
      </c>
      <c r="O56" s="1135">
        <v>7.5</v>
      </c>
      <c r="P56" s="53">
        <v>7</v>
      </c>
      <c r="Q56" s="53"/>
      <c r="R56" s="53"/>
      <c r="S56" s="53"/>
      <c r="T56" s="53"/>
    </row>
    <row r="57" spans="1:20" ht="15">
      <c r="A57" s="53" t="s">
        <v>297</v>
      </c>
      <c r="B57" s="53"/>
      <c r="C57" s="53"/>
      <c r="D57" s="53"/>
      <c r="E57" s="53"/>
      <c r="F57" s="1290">
        <f>SUM(F48:F56)</f>
        <v>12.700000000000001</v>
      </c>
      <c r="G57" s="121"/>
      <c r="H57" s="121"/>
      <c r="I57" s="121"/>
      <c r="J57" s="121"/>
      <c r="K57" s="121"/>
      <c r="L57" s="121"/>
      <c r="M57" s="121"/>
      <c r="N57" s="121">
        <v>186.2</v>
      </c>
      <c r="O57" s="1292">
        <v>113.7</v>
      </c>
      <c r="P57" s="121">
        <v>72.5</v>
      </c>
      <c r="Q57" s="53"/>
      <c r="R57" s="53"/>
      <c r="S57" s="53"/>
      <c r="T57" s="53"/>
    </row>
    <row r="58" spans="1:19" ht="15">
      <c r="A58" s="545"/>
      <c r="B58" s="545"/>
      <c r="C58" s="545"/>
      <c r="D58" s="545"/>
      <c r="E58" s="545"/>
      <c r="F58" s="850"/>
      <c r="G58" s="1294" t="s">
        <v>300</v>
      </c>
      <c r="H58" s="844"/>
      <c r="I58" s="849"/>
      <c r="J58" s="545"/>
      <c r="K58" s="545"/>
      <c r="L58" s="545"/>
      <c r="M58" s="545"/>
      <c r="N58" s="545"/>
      <c r="O58" s="545"/>
      <c r="P58" s="545"/>
      <c r="Q58" s="545"/>
      <c r="R58" s="545"/>
      <c r="S58" s="545"/>
    </row>
    <row r="59" spans="1:20" ht="15">
      <c r="A59" s="53" t="s">
        <v>70</v>
      </c>
      <c r="B59" s="53"/>
      <c r="C59" s="53">
        <v>1</v>
      </c>
      <c r="D59" s="53">
        <v>1</v>
      </c>
      <c r="E59" s="53">
        <v>3</v>
      </c>
      <c r="F59" s="53">
        <v>4.9</v>
      </c>
      <c r="G59" s="53" t="s">
        <v>1616</v>
      </c>
      <c r="H59" s="53" t="s">
        <v>1699</v>
      </c>
      <c r="I59" s="53"/>
      <c r="J59" s="53"/>
      <c r="K59" s="53"/>
      <c r="L59" s="53" t="s">
        <v>228</v>
      </c>
      <c r="M59" s="53" t="s">
        <v>1562</v>
      </c>
      <c r="N59" s="53">
        <v>35.8</v>
      </c>
      <c r="O59" s="1135">
        <v>30</v>
      </c>
      <c r="P59" s="53">
        <v>5.8</v>
      </c>
      <c r="Q59" s="53" t="s">
        <v>71</v>
      </c>
      <c r="R59" s="53"/>
      <c r="S59" s="53"/>
      <c r="T59" s="53"/>
    </row>
    <row r="60" spans="1:20" ht="15">
      <c r="A60" s="53" t="s">
        <v>70</v>
      </c>
      <c r="B60" s="53"/>
      <c r="C60" s="53">
        <v>2</v>
      </c>
      <c r="D60" s="53">
        <v>2</v>
      </c>
      <c r="E60" s="53">
        <v>10.1</v>
      </c>
      <c r="F60" s="53">
        <v>3.5</v>
      </c>
      <c r="G60" s="53" t="s">
        <v>1657</v>
      </c>
      <c r="H60" s="53" t="s">
        <v>1699</v>
      </c>
      <c r="I60" s="53"/>
      <c r="J60" s="53"/>
      <c r="K60" s="53"/>
      <c r="L60" s="53" t="s">
        <v>688</v>
      </c>
      <c r="M60" s="53" t="s">
        <v>1562</v>
      </c>
      <c r="N60" s="53">
        <v>25.2</v>
      </c>
      <c r="O60" s="838">
        <v>18.3</v>
      </c>
      <c r="P60" s="53">
        <v>6.9</v>
      </c>
      <c r="Q60" s="53" t="s">
        <v>71</v>
      </c>
      <c r="R60" s="53"/>
      <c r="S60" s="53"/>
      <c r="T60" s="53"/>
    </row>
    <row r="61" spans="1:20" ht="15">
      <c r="A61" s="53" t="s">
        <v>72</v>
      </c>
      <c r="B61" s="53"/>
      <c r="C61" s="53">
        <v>3</v>
      </c>
      <c r="D61" s="53">
        <v>8</v>
      </c>
      <c r="E61" s="53">
        <v>6</v>
      </c>
      <c r="F61" s="53">
        <v>2.3</v>
      </c>
      <c r="G61" s="53" t="s">
        <v>1657</v>
      </c>
      <c r="H61" s="53" t="s">
        <v>1699</v>
      </c>
      <c r="I61" s="53"/>
      <c r="J61" s="53"/>
      <c r="K61" s="53"/>
      <c r="L61" s="53" t="s">
        <v>523</v>
      </c>
      <c r="M61" s="53" t="s">
        <v>1562</v>
      </c>
      <c r="N61" s="53">
        <v>16.9</v>
      </c>
      <c r="O61" s="838">
        <v>11.3</v>
      </c>
      <c r="P61" s="53">
        <v>3.5</v>
      </c>
      <c r="Q61" s="53">
        <v>5.6</v>
      </c>
      <c r="R61" s="53"/>
      <c r="S61" s="53"/>
      <c r="T61" s="53"/>
    </row>
    <row r="62" spans="1:20" ht="15">
      <c r="A62" s="53" t="s">
        <v>73</v>
      </c>
      <c r="B62" s="53"/>
      <c r="C62" s="53">
        <v>4</v>
      </c>
      <c r="D62" s="53">
        <v>22</v>
      </c>
      <c r="E62" s="53">
        <v>4.3</v>
      </c>
      <c r="F62" s="53">
        <v>1</v>
      </c>
      <c r="G62" s="53" t="s">
        <v>1616</v>
      </c>
      <c r="H62" s="53" t="s">
        <v>1699</v>
      </c>
      <c r="I62" s="53"/>
      <c r="J62" s="53"/>
      <c r="K62" s="53"/>
      <c r="L62" s="53" t="s">
        <v>688</v>
      </c>
      <c r="M62" s="53" t="s">
        <v>1562</v>
      </c>
      <c r="N62" s="53">
        <v>7.3</v>
      </c>
      <c r="O62" s="1135">
        <v>5.4</v>
      </c>
      <c r="P62" s="53">
        <v>1.9</v>
      </c>
      <c r="Q62" s="53" t="s">
        <v>71</v>
      </c>
      <c r="R62" s="53"/>
      <c r="S62" s="53"/>
      <c r="T62" s="53"/>
    </row>
    <row r="63" spans="1:20" ht="15">
      <c r="A63" s="53" t="s">
        <v>301</v>
      </c>
      <c r="B63" s="53"/>
      <c r="C63" s="53">
        <v>5</v>
      </c>
      <c r="D63" s="53">
        <v>3</v>
      </c>
      <c r="E63" s="53">
        <v>6</v>
      </c>
      <c r="F63" s="53">
        <v>2.4</v>
      </c>
      <c r="G63" s="53" t="s">
        <v>1657</v>
      </c>
      <c r="H63" s="53" t="s">
        <v>1699</v>
      </c>
      <c r="I63" s="53"/>
      <c r="J63" s="53"/>
      <c r="K63" s="53"/>
      <c r="L63" s="53" t="s">
        <v>228</v>
      </c>
      <c r="M63" s="53" t="s">
        <v>1562</v>
      </c>
      <c r="N63" s="53">
        <v>17.3</v>
      </c>
      <c r="O63" s="838">
        <v>13.8</v>
      </c>
      <c r="P63" s="53">
        <v>3.5</v>
      </c>
      <c r="Q63" s="53" t="s">
        <v>74</v>
      </c>
      <c r="R63" s="53"/>
      <c r="S63" s="53"/>
      <c r="T63" s="53"/>
    </row>
    <row r="64" spans="1:20" ht="15">
      <c r="A64" s="53" t="s">
        <v>309</v>
      </c>
      <c r="B64" s="53"/>
      <c r="C64" s="53">
        <v>6</v>
      </c>
      <c r="D64" s="53">
        <v>25</v>
      </c>
      <c r="E64" s="53">
        <v>11</v>
      </c>
      <c r="F64" s="53">
        <v>1.2</v>
      </c>
      <c r="G64" s="53" t="s">
        <v>1616</v>
      </c>
      <c r="H64" s="53" t="s">
        <v>1699</v>
      </c>
      <c r="I64" s="53"/>
      <c r="J64" s="53"/>
      <c r="K64" s="53"/>
      <c r="L64" s="53" t="s">
        <v>583</v>
      </c>
      <c r="M64" s="53" t="s">
        <v>1562</v>
      </c>
      <c r="N64" s="53">
        <v>8.7</v>
      </c>
      <c r="O64" s="838">
        <v>5.1</v>
      </c>
      <c r="P64" s="53" t="s">
        <v>71</v>
      </c>
      <c r="Q64" s="53">
        <v>2.3</v>
      </c>
      <c r="R64" s="53"/>
      <c r="S64" s="53"/>
      <c r="T64" s="53"/>
    </row>
    <row r="65" spans="1:20" ht="15">
      <c r="A65" s="53" t="s">
        <v>297</v>
      </c>
      <c r="B65" s="53"/>
      <c r="C65" s="53"/>
      <c r="D65" s="53"/>
      <c r="E65" s="53"/>
      <c r="F65" s="1290">
        <v>15.3</v>
      </c>
      <c r="G65" s="121"/>
      <c r="H65" s="121"/>
      <c r="I65" s="121"/>
      <c r="J65" s="121"/>
      <c r="K65" s="121"/>
      <c r="L65" s="121"/>
      <c r="M65" s="121"/>
      <c r="N65" s="121">
        <v>111.2</v>
      </c>
      <c r="O65" s="1291">
        <v>83.9</v>
      </c>
      <c r="P65" s="121">
        <v>18.1</v>
      </c>
      <c r="Q65" s="121">
        <v>7.9</v>
      </c>
      <c r="R65" s="53"/>
      <c r="S65" s="53"/>
      <c r="T65" s="53"/>
    </row>
    <row r="66" spans="1:19" ht="15">
      <c r="A66" s="545"/>
      <c r="B66" s="545"/>
      <c r="C66" s="545"/>
      <c r="D66" s="545"/>
      <c r="E66" s="545"/>
      <c r="F66" s="850"/>
      <c r="G66" s="1294" t="s">
        <v>298</v>
      </c>
      <c r="H66" s="844"/>
      <c r="I66" s="849"/>
      <c r="J66" s="545"/>
      <c r="K66" s="545"/>
      <c r="L66" s="545"/>
      <c r="M66" s="545"/>
      <c r="N66" s="545"/>
      <c r="O66" s="545"/>
      <c r="P66" s="545"/>
      <c r="Q66" s="545"/>
      <c r="R66" s="545"/>
      <c r="S66" s="545"/>
    </row>
    <row r="67" spans="1:20" ht="15">
      <c r="A67" s="53" t="s">
        <v>299</v>
      </c>
      <c r="B67" s="53"/>
      <c r="C67" s="53">
        <v>1</v>
      </c>
      <c r="D67" s="53">
        <v>15</v>
      </c>
      <c r="E67" s="53">
        <v>10.2</v>
      </c>
      <c r="F67" s="53">
        <v>0.8</v>
      </c>
      <c r="G67" s="53" t="s">
        <v>1657</v>
      </c>
      <c r="H67" s="53" t="s">
        <v>1699</v>
      </c>
      <c r="I67" s="53"/>
      <c r="J67" s="53"/>
      <c r="K67" s="53"/>
      <c r="L67" s="53" t="s">
        <v>312</v>
      </c>
      <c r="M67" s="53" t="s">
        <v>1562</v>
      </c>
      <c r="N67" s="53">
        <v>12.8</v>
      </c>
      <c r="O67" s="838">
        <v>6.6</v>
      </c>
      <c r="P67" s="53">
        <v>6.2</v>
      </c>
      <c r="Q67" s="53"/>
      <c r="R67" s="53"/>
      <c r="S67" s="53"/>
      <c r="T67" s="53"/>
    </row>
    <row r="68" spans="1:20" ht="15">
      <c r="A68" s="53" t="s">
        <v>299</v>
      </c>
      <c r="B68" s="53"/>
      <c r="C68" s="53">
        <v>2</v>
      </c>
      <c r="D68" s="53">
        <v>15</v>
      </c>
      <c r="E68" s="53">
        <v>10.3</v>
      </c>
      <c r="F68" s="53">
        <v>0.9</v>
      </c>
      <c r="G68" s="53" t="s">
        <v>1657</v>
      </c>
      <c r="H68" s="53" t="s">
        <v>1699</v>
      </c>
      <c r="I68" s="53"/>
      <c r="J68" s="53"/>
      <c r="K68" s="53"/>
      <c r="L68" s="53" t="s">
        <v>685</v>
      </c>
      <c r="M68" s="53" t="s">
        <v>1562</v>
      </c>
      <c r="N68" s="53">
        <v>14.85</v>
      </c>
      <c r="O68" s="1135">
        <v>14.85</v>
      </c>
      <c r="P68" s="53"/>
      <c r="Q68" s="53"/>
      <c r="R68" s="53"/>
      <c r="S68" s="53"/>
      <c r="T68" s="53"/>
    </row>
    <row r="69" spans="1:20" ht="15">
      <c r="A69" s="53" t="s">
        <v>75</v>
      </c>
      <c r="B69" s="53"/>
      <c r="C69" s="53">
        <v>3</v>
      </c>
      <c r="D69" s="53">
        <v>1</v>
      </c>
      <c r="E69" s="53">
        <v>7.1</v>
      </c>
      <c r="F69" s="53">
        <v>3</v>
      </c>
      <c r="G69" s="53" t="s">
        <v>1616</v>
      </c>
      <c r="H69" s="53" t="s">
        <v>1699</v>
      </c>
      <c r="I69" s="53"/>
      <c r="J69" s="53"/>
      <c r="K69" s="53"/>
      <c r="L69" s="53" t="s">
        <v>228</v>
      </c>
      <c r="M69" s="53"/>
      <c r="N69" s="53">
        <v>51</v>
      </c>
      <c r="O69" s="838">
        <v>40.8</v>
      </c>
      <c r="P69" s="53">
        <v>10.2</v>
      </c>
      <c r="Q69" s="53"/>
      <c r="R69" s="53"/>
      <c r="S69" s="53"/>
      <c r="T69" s="53"/>
    </row>
    <row r="70" spans="1:20" ht="15">
      <c r="A70" s="53" t="s">
        <v>297</v>
      </c>
      <c r="B70" s="53"/>
      <c r="C70" s="53"/>
      <c r="D70" s="53"/>
      <c r="E70" s="53"/>
      <c r="F70" s="787">
        <v>4.7</v>
      </c>
      <c r="G70" s="53"/>
      <c r="H70" s="53"/>
      <c r="I70" s="53"/>
      <c r="J70" s="53"/>
      <c r="K70" s="53"/>
      <c r="L70" s="53"/>
      <c r="M70" s="53"/>
      <c r="N70" s="53">
        <v>78.65</v>
      </c>
      <c r="O70" s="838">
        <v>62.25</v>
      </c>
      <c r="P70" s="53">
        <v>16.4</v>
      </c>
      <c r="Q70" s="53"/>
      <c r="R70" s="53"/>
      <c r="S70" s="53"/>
      <c r="T70" s="53"/>
    </row>
    <row r="71" spans="1:19" ht="15">
      <c r="A71" s="1991" t="s">
        <v>310</v>
      </c>
      <c r="B71" s="1991"/>
      <c r="C71" s="1991"/>
      <c r="D71" s="1991"/>
      <c r="E71" s="1991"/>
      <c r="F71" s="1991"/>
      <c r="G71" s="1991"/>
      <c r="H71" s="1991"/>
      <c r="I71" s="1991"/>
      <c r="J71" s="1991"/>
      <c r="K71" s="1991"/>
      <c r="L71" s="1991"/>
      <c r="M71" s="1991"/>
      <c r="N71" s="1991"/>
      <c r="O71" s="1991"/>
      <c r="P71" s="1991"/>
      <c r="Q71" s="1991"/>
      <c r="R71" s="1991"/>
      <c r="S71" s="1991"/>
    </row>
    <row r="72" spans="1:20" ht="15">
      <c r="A72" s="53" t="s">
        <v>76</v>
      </c>
      <c r="B72" s="53"/>
      <c r="C72" s="53">
        <v>1</v>
      </c>
      <c r="D72" s="53">
        <v>1</v>
      </c>
      <c r="E72" s="53">
        <v>25</v>
      </c>
      <c r="F72" s="53">
        <v>5</v>
      </c>
      <c r="G72" s="53" t="s">
        <v>1657</v>
      </c>
      <c r="H72" s="53" t="s">
        <v>1699</v>
      </c>
      <c r="I72" s="53"/>
      <c r="J72" s="53"/>
      <c r="K72" s="53"/>
      <c r="L72" s="53" t="s">
        <v>583</v>
      </c>
      <c r="M72" s="53" t="s">
        <v>1562</v>
      </c>
      <c r="N72" s="53">
        <v>82.5</v>
      </c>
      <c r="O72" s="838">
        <v>49.5</v>
      </c>
      <c r="P72" s="53">
        <v>8.2</v>
      </c>
      <c r="Q72" s="53">
        <v>24.8</v>
      </c>
      <c r="R72" s="53"/>
      <c r="S72" s="53"/>
      <c r="T72" s="53"/>
    </row>
    <row r="73" spans="1:20" ht="15">
      <c r="A73" s="53" t="s">
        <v>77</v>
      </c>
      <c r="B73" s="53"/>
      <c r="C73" s="53">
        <v>2</v>
      </c>
      <c r="D73" s="53">
        <v>1</v>
      </c>
      <c r="E73" s="53">
        <v>41</v>
      </c>
      <c r="F73" s="53">
        <v>2.3</v>
      </c>
      <c r="G73" s="53" t="s">
        <v>1616</v>
      </c>
      <c r="H73" s="53" t="s">
        <v>1699</v>
      </c>
      <c r="I73" s="53"/>
      <c r="J73" s="53"/>
      <c r="K73" s="53"/>
      <c r="L73" s="53" t="s">
        <v>78</v>
      </c>
      <c r="M73" s="53" t="s">
        <v>1562</v>
      </c>
      <c r="N73" s="53">
        <v>40.1</v>
      </c>
      <c r="O73" s="838">
        <v>23.6</v>
      </c>
      <c r="P73" s="53">
        <v>16.5</v>
      </c>
      <c r="Q73" s="53"/>
      <c r="R73" s="53"/>
      <c r="S73" s="53"/>
      <c r="T73" s="53"/>
    </row>
    <row r="74" spans="1:20" ht="15">
      <c r="A74" s="53" t="s">
        <v>79</v>
      </c>
      <c r="B74" s="53"/>
      <c r="C74" s="53">
        <v>3</v>
      </c>
      <c r="D74" s="53">
        <v>12</v>
      </c>
      <c r="E74" s="53">
        <v>10</v>
      </c>
      <c r="F74" s="53">
        <v>1.9</v>
      </c>
      <c r="G74" s="53" t="s">
        <v>1657</v>
      </c>
      <c r="H74" s="53" t="s">
        <v>1699</v>
      </c>
      <c r="I74" s="53"/>
      <c r="J74" s="53"/>
      <c r="K74" s="53"/>
      <c r="L74" s="53" t="s">
        <v>312</v>
      </c>
      <c r="M74" s="53" t="s">
        <v>1565</v>
      </c>
      <c r="N74" s="53">
        <v>32.8</v>
      </c>
      <c r="O74" s="1135">
        <v>15.3</v>
      </c>
      <c r="P74" s="53">
        <v>17.5</v>
      </c>
      <c r="Q74" s="53"/>
      <c r="R74" s="53"/>
      <c r="S74" s="53"/>
      <c r="T74" s="53"/>
    </row>
    <row r="75" spans="1:20" ht="15">
      <c r="A75" s="53" t="s">
        <v>311</v>
      </c>
      <c r="B75" s="53"/>
      <c r="C75" s="53">
        <v>4</v>
      </c>
      <c r="D75" s="53">
        <v>13</v>
      </c>
      <c r="E75" s="53">
        <v>16</v>
      </c>
      <c r="F75" s="53">
        <v>5</v>
      </c>
      <c r="G75" s="53" t="s">
        <v>1616</v>
      </c>
      <c r="H75" s="53" t="s">
        <v>1699</v>
      </c>
      <c r="I75" s="53"/>
      <c r="J75" s="53"/>
      <c r="K75" s="53"/>
      <c r="L75" s="53" t="s">
        <v>312</v>
      </c>
      <c r="M75" s="53" t="s">
        <v>1562</v>
      </c>
      <c r="N75" s="53">
        <v>82.5</v>
      </c>
      <c r="O75" s="838">
        <v>42.7</v>
      </c>
      <c r="P75" s="53">
        <v>39.8</v>
      </c>
      <c r="Q75" s="53"/>
      <c r="R75" s="53"/>
      <c r="S75" s="53"/>
      <c r="T75" s="53"/>
    </row>
    <row r="76" spans="1:20" ht="15">
      <c r="A76" s="53" t="s">
        <v>297</v>
      </c>
      <c r="B76" s="53"/>
      <c r="C76" s="53"/>
      <c r="D76" s="53"/>
      <c r="E76" s="121"/>
      <c r="F76" s="1290">
        <v>14.2</v>
      </c>
      <c r="G76" s="121"/>
      <c r="H76" s="121"/>
      <c r="I76" s="121"/>
      <c r="J76" s="121"/>
      <c r="K76" s="121"/>
      <c r="L76" s="121"/>
      <c r="M76" s="121"/>
      <c r="N76" s="121">
        <v>237.9</v>
      </c>
      <c r="O76" s="1292">
        <v>131.1</v>
      </c>
      <c r="P76" s="121">
        <v>82</v>
      </c>
      <c r="Q76" s="121">
        <v>24.8</v>
      </c>
      <c r="R76" s="53"/>
      <c r="S76" s="53"/>
      <c r="T76" s="53"/>
    </row>
    <row r="77" spans="1:19" ht="15">
      <c r="A77" s="1991" t="s">
        <v>296</v>
      </c>
      <c r="B77" s="1991"/>
      <c r="C77" s="1991"/>
      <c r="D77" s="1991"/>
      <c r="E77" s="1991"/>
      <c r="F77" s="1991"/>
      <c r="G77" s="1991"/>
      <c r="H77" s="1991"/>
      <c r="I77" s="1991"/>
      <c r="J77" s="1991"/>
      <c r="K77" s="1991"/>
      <c r="L77" s="1991"/>
      <c r="M77" s="1991"/>
      <c r="N77" s="1991"/>
      <c r="O77" s="1991"/>
      <c r="P77" s="1991"/>
      <c r="Q77" s="1991"/>
      <c r="R77" s="1991"/>
      <c r="S77" s="1991"/>
    </row>
    <row r="78" spans="1:20" ht="15">
      <c r="A78" s="53" t="s">
        <v>80</v>
      </c>
      <c r="B78" s="53"/>
      <c r="C78" s="53">
        <v>1</v>
      </c>
      <c r="D78" s="53">
        <v>6</v>
      </c>
      <c r="E78" s="53">
        <v>29</v>
      </c>
      <c r="F78" s="53">
        <v>0.4</v>
      </c>
      <c r="G78" s="53" t="s">
        <v>1616</v>
      </c>
      <c r="H78" s="53" t="s">
        <v>1699</v>
      </c>
      <c r="I78" s="53"/>
      <c r="J78" s="53"/>
      <c r="K78" s="53"/>
      <c r="L78" s="53" t="s">
        <v>228</v>
      </c>
      <c r="M78" s="53" t="s">
        <v>1562</v>
      </c>
      <c r="N78" s="53">
        <v>3.88</v>
      </c>
      <c r="O78" s="838">
        <v>3.32</v>
      </c>
      <c r="P78" s="53">
        <v>0.56</v>
      </c>
      <c r="Q78" s="53"/>
      <c r="R78" s="53"/>
      <c r="S78" s="53"/>
      <c r="T78" s="53"/>
    </row>
    <row r="79" spans="1:20" ht="15">
      <c r="A79" s="53" t="s">
        <v>80</v>
      </c>
      <c r="B79" s="53"/>
      <c r="C79" s="53">
        <v>2</v>
      </c>
      <c r="D79" s="53">
        <v>11</v>
      </c>
      <c r="E79" s="53">
        <v>15</v>
      </c>
      <c r="F79" s="53">
        <v>1</v>
      </c>
      <c r="G79" s="53" t="s">
        <v>1616</v>
      </c>
      <c r="H79" s="53" t="s">
        <v>1699</v>
      </c>
      <c r="I79" s="53"/>
      <c r="J79" s="53"/>
      <c r="K79" s="53"/>
      <c r="L79" s="53" t="s">
        <v>683</v>
      </c>
      <c r="M79" s="53" t="s">
        <v>1562</v>
      </c>
      <c r="N79" s="53">
        <v>10.2</v>
      </c>
      <c r="O79" s="838">
        <v>9.1</v>
      </c>
      <c r="P79" s="53">
        <v>1.1</v>
      </c>
      <c r="Q79" s="53"/>
      <c r="R79" s="53"/>
      <c r="S79" s="53"/>
      <c r="T79" s="53"/>
    </row>
    <row r="80" spans="1:20" ht="15">
      <c r="A80" s="53" t="s">
        <v>80</v>
      </c>
      <c r="B80" s="53"/>
      <c r="C80" s="53">
        <v>3</v>
      </c>
      <c r="D80" s="53">
        <v>11</v>
      </c>
      <c r="E80" s="53">
        <v>15</v>
      </c>
      <c r="F80" s="53">
        <v>0.8</v>
      </c>
      <c r="G80" s="53" t="s">
        <v>1616</v>
      </c>
      <c r="H80" s="53" t="s">
        <v>1699</v>
      </c>
      <c r="I80" s="53"/>
      <c r="J80" s="53"/>
      <c r="K80" s="53"/>
      <c r="L80" s="53" t="s">
        <v>688</v>
      </c>
      <c r="M80" s="53" t="s">
        <v>1562</v>
      </c>
      <c r="N80" s="53">
        <v>8.41</v>
      </c>
      <c r="O80" s="1135">
        <v>5.85</v>
      </c>
      <c r="P80" s="53">
        <v>2.56</v>
      </c>
      <c r="Q80" s="53"/>
      <c r="R80" s="53"/>
      <c r="S80" s="53"/>
      <c r="T80" s="53"/>
    </row>
    <row r="81" spans="1:20" ht="15">
      <c r="A81" s="53" t="s">
        <v>80</v>
      </c>
      <c r="B81" s="53"/>
      <c r="C81" s="53">
        <v>4</v>
      </c>
      <c r="D81" s="53">
        <v>15</v>
      </c>
      <c r="E81" s="53">
        <v>20</v>
      </c>
      <c r="F81" s="53">
        <v>0.5</v>
      </c>
      <c r="G81" s="53" t="s">
        <v>1616</v>
      </c>
      <c r="H81" s="53" t="s">
        <v>1699</v>
      </c>
      <c r="I81" s="53"/>
      <c r="J81" s="53"/>
      <c r="K81" s="53"/>
      <c r="L81" s="53" t="s">
        <v>688</v>
      </c>
      <c r="M81" s="53" t="s">
        <v>1562</v>
      </c>
      <c r="N81" s="53">
        <v>5.8</v>
      </c>
      <c r="O81" s="838">
        <v>4.45</v>
      </c>
      <c r="P81" s="53">
        <v>1.35</v>
      </c>
      <c r="Q81" s="53"/>
      <c r="R81" s="53"/>
      <c r="S81" s="53"/>
      <c r="T81" s="53"/>
    </row>
    <row r="82" spans="1:20" ht="15">
      <c r="A82" s="53" t="s">
        <v>80</v>
      </c>
      <c r="B82" s="53"/>
      <c r="C82" s="53">
        <v>5</v>
      </c>
      <c r="D82" s="53">
        <v>15</v>
      </c>
      <c r="E82" s="53">
        <v>44</v>
      </c>
      <c r="F82" s="53">
        <v>0.8</v>
      </c>
      <c r="G82" s="53" t="s">
        <v>1616</v>
      </c>
      <c r="H82" s="53" t="s">
        <v>1699</v>
      </c>
      <c r="I82" s="53"/>
      <c r="J82" s="53"/>
      <c r="K82" s="53"/>
      <c r="L82" s="53" t="s">
        <v>228</v>
      </c>
      <c r="M82" s="53" t="s">
        <v>1562</v>
      </c>
      <c r="N82" s="53">
        <v>8.48</v>
      </c>
      <c r="O82" s="838">
        <v>6.56</v>
      </c>
      <c r="P82" s="53">
        <v>1.92</v>
      </c>
      <c r="Q82" s="53"/>
      <c r="R82" s="53"/>
      <c r="S82" s="53"/>
      <c r="T82" s="53"/>
    </row>
    <row r="83" spans="1:20" ht="15">
      <c r="A83" s="53" t="s">
        <v>297</v>
      </c>
      <c r="B83" s="53"/>
      <c r="C83" s="53"/>
      <c r="D83" s="53"/>
      <c r="E83" s="53"/>
      <c r="F83" s="1290">
        <v>3.5</v>
      </c>
      <c r="G83" s="121"/>
      <c r="H83" s="121"/>
      <c r="I83" s="121"/>
      <c r="J83" s="121"/>
      <c r="K83" s="121"/>
      <c r="L83" s="121"/>
      <c r="M83" s="121"/>
      <c r="N83" s="121">
        <v>36.77</v>
      </c>
      <c r="O83" s="1291">
        <v>29.28</v>
      </c>
      <c r="P83" s="121">
        <v>7.46</v>
      </c>
      <c r="Q83" s="53"/>
      <c r="R83" s="53"/>
      <c r="S83" s="53"/>
      <c r="T83" s="53"/>
    </row>
    <row r="84" spans="1:19" ht="15">
      <c r="A84" s="1991" t="s">
        <v>313</v>
      </c>
      <c r="B84" s="1991"/>
      <c r="C84" s="1991"/>
      <c r="D84" s="1991"/>
      <c r="E84" s="1991"/>
      <c r="F84" s="1991"/>
      <c r="G84" s="1991"/>
      <c r="H84" s="1991"/>
      <c r="I84" s="1991"/>
      <c r="J84" s="1991"/>
      <c r="K84" s="1991"/>
      <c r="L84" s="1991"/>
      <c r="M84" s="1991"/>
      <c r="N84" s="1991"/>
      <c r="O84" s="1991"/>
      <c r="P84" s="1991"/>
      <c r="Q84" s="1991"/>
      <c r="R84" s="1991"/>
      <c r="S84" s="1991"/>
    </row>
    <row r="85" spans="1:20" ht="15">
      <c r="A85" s="53" t="s">
        <v>317</v>
      </c>
      <c r="B85" s="53"/>
      <c r="C85" s="53">
        <v>1</v>
      </c>
      <c r="D85" s="53">
        <v>9</v>
      </c>
      <c r="E85" s="53">
        <v>3.2</v>
      </c>
      <c r="F85" s="53">
        <v>4.2</v>
      </c>
      <c r="G85" s="53" t="s">
        <v>1616</v>
      </c>
      <c r="H85" s="53" t="s">
        <v>1699</v>
      </c>
      <c r="I85" s="53"/>
      <c r="J85" s="53"/>
      <c r="K85" s="53"/>
      <c r="L85" s="53" t="s">
        <v>685</v>
      </c>
      <c r="M85" s="53" t="s">
        <v>1562</v>
      </c>
      <c r="N85" s="53">
        <v>59.2</v>
      </c>
      <c r="O85" s="838">
        <v>59.2</v>
      </c>
      <c r="P85" s="53"/>
      <c r="Q85" s="53"/>
      <c r="R85" s="53"/>
      <c r="S85" s="53"/>
      <c r="T85" s="53"/>
    </row>
    <row r="86" spans="1:20" ht="15">
      <c r="A86" s="53" t="s">
        <v>316</v>
      </c>
      <c r="B86" s="53"/>
      <c r="C86" s="53">
        <v>2</v>
      </c>
      <c r="D86" s="53">
        <v>19</v>
      </c>
      <c r="E86" s="53">
        <v>13</v>
      </c>
      <c r="F86" s="53">
        <v>3.8</v>
      </c>
      <c r="G86" s="53" t="s">
        <v>1657</v>
      </c>
      <c r="H86" s="53" t="s">
        <v>1699</v>
      </c>
      <c r="I86" s="53"/>
      <c r="J86" s="53"/>
      <c r="K86" s="53"/>
      <c r="L86" s="53" t="s">
        <v>685</v>
      </c>
      <c r="M86" s="53" t="s">
        <v>1562</v>
      </c>
      <c r="N86" s="53">
        <v>53.9</v>
      </c>
      <c r="O86" s="1135">
        <v>53.9</v>
      </c>
      <c r="P86" s="53"/>
      <c r="Q86" s="53"/>
      <c r="R86" s="53"/>
      <c r="S86" s="53"/>
      <c r="T86" s="53"/>
    </row>
    <row r="87" spans="1:20" ht="15">
      <c r="A87" s="53" t="s">
        <v>317</v>
      </c>
      <c r="B87" s="53"/>
      <c r="C87" s="53">
        <v>3</v>
      </c>
      <c r="D87" s="53">
        <v>13</v>
      </c>
      <c r="E87" s="53">
        <v>25</v>
      </c>
      <c r="F87" s="53">
        <v>0.8</v>
      </c>
      <c r="G87" s="53" t="s">
        <v>1657</v>
      </c>
      <c r="H87" s="53" t="s">
        <v>1699</v>
      </c>
      <c r="I87" s="53"/>
      <c r="J87" s="53"/>
      <c r="K87" s="53"/>
      <c r="L87" s="53" t="s">
        <v>312</v>
      </c>
      <c r="M87" s="53" t="s">
        <v>1565</v>
      </c>
      <c r="N87" s="53">
        <v>12</v>
      </c>
      <c r="O87" s="838">
        <v>6</v>
      </c>
      <c r="P87" s="53">
        <v>6</v>
      </c>
      <c r="Q87" s="53"/>
      <c r="R87" s="53"/>
      <c r="S87" s="53"/>
      <c r="T87" s="53"/>
    </row>
    <row r="88" spans="1:20" ht="15">
      <c r="A88" s="53" t="s">
        <v>316</v>
      </c>
      <c r="B88" s="53"/>
      <c r="C88" s="53">
        <v>4</v>
      </c>
      <c r="D88" s="53">
        <v>19</v>
      </c>
      <c r="E88" s="53">
        <v>2</v>
      </c>
      <c r="F88" s="53">
        <v>1.7</v>
      </c>
      <c r="G88" s="53" t="s">
        <v>1657</v>
      </c>
      <c r="H88" s="53" t="s">
        <v>1699</v>
      </c>
      <c r="I88" s="53"/>
      <c r="J88" s="53"/>
      <c r="K88" s="53"/>
      <c r="L88" s="53" t="s">
        <v>685</v>
      </c>
      <c r="M88" s="53" t="s">
        <v>1562</v>
      </c>
      <c r="N88" s="53">
        <v>23</v>
      </c>
      <c r="O88" s="838">
        <v>23</v>
      </c>
      <c r="P88" s="53"/>
      <c r="Q88" s="53"/>
      <c r="R88" s="53"/>
      <c r="S88" s="53"/>
      <c r="T88" s="53"/>
    </row>
    <row r="89" spans="1:20" ht="15">
      <c r="A89" s="53"/>
      <c r="B89" s="53"/>
      <c r="C89" s="53">
        <v>5</v>
      </c>
      <c r="D89" s="53">
        <v>17</v>
      </c>
      <c r="E89" s="53">
        <v>25</v>
      </c>
      <c r="F89" s="53">
        <v>2.2</v>
      </c>
      <c r="G89" s="53" t="s">
        <v>1616</v>
      </c>
      <c r="H89" s="53" t="s">
        <v>1699</v>
      </c>
      <c r="I89" s="53"/>
      <c r="J89" s="53"/>
      <c r="K89" s="53"/>
      <c r="L89" s="53" t="s">
        <v>587</v>
      </c>
      <c r="M89" s="53" t="s">
        <v>1565</v>
      </c>
      <c r="N89" s="53">
        <v>32</v>
      </c>
      <c r="O89" s="1135">
        <v>5.8</v>
      </c>
      <c r="P89" s="53">
        <v>26.2</v>
      </c>
      <c r="Q89" s="53"/>
      <c r="R89" s="53"/>
      <c r="S89" s="53"/>
      <c r="T89" s="53"/>
    </row>
    <row r="90" spans="1:20" ht="15">
      <c r="A90" s="53" t="s">
        <v>314</v>
      </c>
      <c r="B90" s="53"/>
      <c r="C90" s="53">
        <v>6</v>
      </c>
      <c r="D90" s="53">
        <v>27</v>
      </c>
      <c r="E90" s="53">
        <v>7</v>
      </c>
      <c r="F90" s="53">
        <v>1.1</v>
      </c>
      <c r="G90" s="53" t="s">
        <v>1657</v>
      </c>
      <c r="H90" s="53" t="s">
        <v>1699</v>
      </c>
      <c r="I90" s="53"/>
      <c r="J90" s="53"/>
      <c r="K90" s="53"/>
      <c r="L90" s="53" t="s">
        <v>688</v>
      </c>
      <c r="M90" s="53" t="s">
        <v>1562</v>
      </c>
      <c r="N90" s="53">
        <v>15</v>
      </c>
      <c r="O90" s="838">
        <v>11</v>
      </c>
      <c r="P90" s="53">
        <v>4</v>
      </c>
      <c r="Q90" s="53"/>
      <c r="R90" s="53"/>
      <c r="S90" s="53"/>
      <c r="T90" s="53"/>
    </row>
    <row r="91" spans="1:20" ht="15">
      <c r="A91" s="53" t="s">
        <v>316</v>
      </c>
      <c r="B91" s="53"/>
      <c r="C91" s="53">
        <v>7</v>
      </c>
      <c r="D91" s="53">
        <v>18</v>
      </c>
      <c r="E91" s="53">
        <v>21.1</v>
      </c>
      <c r="F91" s="53">
        <v>2.4</v>
      </c>
      <c r="G91" s="53" t="s">
        <v>1657</v>
      </c>
      <c r="H91" s="53" t="s">
        <v>1699</v>
      </c>
      <c r="I91" s="53"/>
      <c r="J91" s="53"/>
      <c r="K91" s="53"/>
      <c r="L91" s="53" t="s">
        <v>312</v>
      </c>
      <c r="M91" s="53" t="s">
        <v>1562</v>
      </c>
      <c r="N91" s="53">
        <v>34</v>
      </c>
      <c r="O91" s="838">
        <v>17</v>
      </c>
      <c r="P91" s="53">
        <v>17</v>
      </c>
      <c r="Q91" s="53"/>
      <c r="R91" s="53"/>
      <c r="S91" s="53"/>
      <c r="T91" s="53"/>
    </row>
    <row r="92" spans="1:20" ht="15">
      <c r="A92" s="53" t="s">
        <v>314</v>
      </c>
      <c r="B92" s="53"/>
      <c r="C92" s="53">
        <v>8</v>
      </c>
      <c r="D92" s="53">
        <v>25</v>
      </c>
      <c r="E92" s="53">
        <v>3.4</v>
      </c>
      <c r="F92" s="53">
        <v>1.2</v>
      </c>
      <c r="G92" s="53" t="s">
        <v>1657</v>
      </c>
      <c r="H92" s="53" t="s">
        <v>1699</v>
      </c>
      <c r="I92" s="53"/>
      <c r="J92" s="53"/>
      <c r="K92" s="53"/>
      <c r="L92" s="53" t="s">
        <v>685</v>
      </c>
      <c r="M92" s="53" t="s">
        <v>1562</v>
      </c>
      <c r="N92" s="53">
        <v>17</v>
      </c>
      <c r="O92" s="1135">
        <v>17</v>
      </c>
      <c r="P92" s="53"/>
      <c r="Q92" s="53"/>
      <c r="R92" s="53"/>
      <c r="S92" s="53"/>
      <c r="T92" s="53"/>
    </row>
    <row r="93" spans="1:20" ht="15">
      <c r="A93" s="53" t="s">
        <v>316</v>
      </c>
      <c r="B93" s="53"/>
      <c r="C93" s="53">
        <v>9</v>
      </c>
      <c r="D93" s="53">
        <v>19</v>
      </c>
      <c r="E93" s="53">
        <v>1</v>
      </c>
      <c r="F93" s="53">
        <v>1.1</v>
      </c>
      <c r="G93" s="53" t="s">
        <v>1657</v>
      </c>
      <c r="H93" s="53" t="s">
        <v>1699</v>
      </c>
      <c r="I93" s="53"/>
      <c r="J93" s="53"/>
      <c r="K93" s="53"/>
      <c r="L93" s="53" t="s">
        <v>685</v>
      </c>
      <c r="M93" s="53" t="s">
        <v>1562</v>
      </c>
      <c r="N93" s="53">
        <v>16</v>
      </c>
      <c r="O93" s="838">
        <v>16</v>
      </c>
      <c r="P93" s="53"/>
      <c r="Q93" s="53"/>
      <c r="R93" s="53"/>
      <c r="S93" s="53"/>
      <c r="T93" s="53"/>
    </row>
    <row r="94" spans="1:20" ht="15">
      <c r="A94" s="53" t="s">
        <v>317</v>
      </c>
      <c r="B94" s="53"/>
      <c r="C94" s="53">
        <v>10</v>
      </c>
      <c r="D94" s="53">
        <v>10</v>
      </c>
      <c r="E94" s="53">
        <v>6</v>
      </c>
      <c r="F94" s="53">
        <v>2.7</v>
      </c>
      <c r="G94" s="53" t="s">
        <v>1616</v>
      </c>
      <c r="H94" s="53" t="s">
        <v>1699</v>
      </c>
      <c r="I94" s="53"/>
      <c r="J94" s="53"/>
      <c r="K94" s="53"/>
      <c r="L94" s="53" t="s">
        <v>312</v>
      </c>
      <c r="M94" s="53" t="s">
        <v>1562</v>
      </c>
      <c r="N94" s="53">
        <v>38</v>
      </c>
      <c r="O94" s="838">
        <v>19</v>
      </c>
      <c r="P94" s="53">
        <v>19</v>
      </c>
      <c r="Q94" s="53"/>
      <c r="R94" s="53"/>
      <c r="S94" s="53"/>
      <c r="T94" s="53"/>
    </row>
    <row r="95" spans="1:20" ht="15">
      <c r="A95" s="53" t="s">
        <v>317</v>
      </c>
      <c r="B95" s="53"/>
      <c r="C95" s="53">
        <v>11</v>
      </c>
      <c r="D95" s="53">
        <v>11</v>
      </c>
      <c r="E95" s="53">
        <v>7.2</v>
      </c>
      <c r="F95" s="53">
        <v>1.3</v>
      </c>
      <c r="G95" s="53" t="s">
        <v>1616</v>
      </c>
      <c r="H95" s="53" t="s">
        <v>1699</v>
      </c>
      <c r="I95" s="53"/>
      <c r="J95" s="53"/>
      <c r="K95" s="53"/>
      <c r="L95" s="53" t="s">
        <v>524</v>
      </c>
      <c r="M95" s="53" t="s">
        <v>1565</v>
      </c>
      <c r="N95" s="53">
        <v>15</v>
      </c>
      <c r="O95" s="1135"/>
      <c r="P95" s="53">
        <v>15</v>
      </c>
      <c r="Q95" s="53"/>
      <c r="R95" s="53"/>
      <c r="S95" s="53"/>
      <c r="T95" s="53"/>
    </row>
    <row r="96" spans="1:20" ht="15">
      <c r="A96" s="53" t="s">
        <v>316</v>
      </c>
      <c r="B96" s="53"/>
      <c r="C96" s="53">
        <v>12</v>
      </c>
      <c r="D96" s="53">
        <v>18</v>
      </c>
      <c r="E96" s="53">
        <v>15</v>
      </c>
      <c r="F96" s="53">
        <v>0.6</v>
      </c>
      <c r="G96" s="53" t="s">
        <v>1616</v>
      </c>
      <c r="H96" s="53" t="s">
        <v>1699</v>
      </c>
      <c r="I96" s="53"/>
      <c r="J96" s="53"/>
      <c r="K96" s="53"/>
      <c r="L96" s="53" t="s">
        <v>228</v>
      </c>
      <c r="M96" s="53" t="s">
        <v>1562</v>
      </c>
      <c r="N96" s="53">
        <v>9</v>
      </c>
      <c r="O96" s="838">
        <v>7</v>
      </c>
      <c r="P96" s="53">
        <v>2</v>
      </c>
      <c r="Q96" s="53"/>
      <c r="R96" s="53"/>
      <c r="S96" s="53"/>
      <c r="T96" s="53"/>
    </row>
    <row r="97" spans="1:20" ht="15">
      <c r="A97" s="53" t="s">
        <v>316</v>
      </c>
      <c r="B97" s="53"/>
      <c r="C97" s="53">
        <v>13</v>
      </c>
      <c r="D97" s="53">
        <v>22</v>
      </c>
      <c r="E97" s="53">
        <v>6</v>
      </c>
      <c r="F97" s="53">
        <v>1.3</v>
      </c>
      <c r="G97" s="53" t="s">
        <v>1657</v>
      </c>
      <c r="H97" s="53" t="s">
        <v>1699</v>
      </c>
      <c r="I97" s="53"/>
      <c r="J97" s="53"/>
      <c r="K97" s="53"/>
      <c r="L97" s="53" t="s">
        <v>527</v>
      </c>
      <c r="M97" s="53" t="s">
        <v>1565</v>
      </c>
      <c r="N97" s="53">
        <v>20</v>
      </c>
      <c r="O97" s="838">
        <v>2</v>
      </c>
      <c r="P97" s="53">
        <v>18</v>
      </c>
      <c r="Q97" s="53"/>
      <c r="R97" s="53"/>
      <c r="S97" s="53"/>
      <c r="T97" s="53"/>
    </row>
    <row r="98" spans="1:20" ht="15">
      <c r="A98" s="53" t="s">
        <v>316</v>
      </c>
      <c r="B98" s="53"/>
      <c r="C98" s="53">
        <v>14</v>
      </c>
      <c r="D98" s="53">
        <v>20</v>
      </c>
      <c r="E98" s="53">
        <v>3.2</v>
      </c>
      <c r="F98" s="53">
        <v>0.6</v>
      </c>
      <c r="G98" s="53" t="s">
        <v>1616</v>
      </c>
      <c r="H98" s="53" t="s">
        <v>1699</v>
      </c>
      <c r="I98" s="53"/>
      <c r="J98" s="53"/>
      <c r="K98" s="53"/>
      <c r="L98" s="53" t="s">
        <v>587</v>
      </c>
      <c r="M98" s="53" t="s">
        <v>1565</v>
      </c>
      <c r="N98" s="53">
        <v>9</v>
      </c>
      <c r="O98" s="1135">
        <v>2</v>
      </c>
      <c r="P98" s="53">
        <v>7</v>
      </c>
      <c r="Q98" s="53"/>
      <c r="R98" s="53"/>
      <c r="S98" s="53"/>
      <c r="T98" s="53"/>
    </row>
    <row r="99" spans="1:20" ht="15">
      <c r="A99" s="53" t="s">
        <v>317</v>
      </c>
      <c r="B99" s="53"/>
      <c r="C99" s="53">
        <v>15</v>
      </c>
      <c r="D99" s="53">
        <v>27</v>
      </c>
      <c r="E99" s="53">
        <v>1</v>
      </c>
      <c r="F99" s="53">
        <v>1.1</v>
      </c>
      <c r="G99" s="53" t="s">
        <v>1657</v>
      </c>
      <c r="H99" s="53" t="s">
        <v>1699</v>
      </c>
      <c r="I99" s="53"/>
      <c r="J99" s="53"/>
      <c r="K99" s="53"/>
      <c r="L99" s="53" t="s">
        <v>688</v>
      </c>
      <c r="M99" s="53" t="s">
        <v>1562</v>
      </c>
      <c r="N99" s="53">
        <v>15</v>
      </c>
      <c r="O99" s="838">
        <v>11</v>
      </c>
      <c r="P99" s="53">
        <v>4</v>
      </c>
      <c r="Q99" s="53"/>
      <c r="R99" s="53"/>
      <c r="S99" s="53"/>
      <c r="T99" s="53"/>
    </row>
    <row r="100" spans="1:20" ht="15">
      <c r="A100" s="53" t="s">
        <v>317</v>
      </c>
      <c r="B100" s="53"/>
      <c r="C100" s="53">
        <v>5</v>
      </c>
      <c r="D100" s="53">
        <v>13</v>
      </c>
      <c r="E100" s="53">
        <v>3</v>
      </c>
      <c r="F100" s="53">
        <v>0.7</v>
      </c>
      <c r="G100" s="53" t="s">
        <v>1616</v>
      </c>
      <c r="H100" s="53" t="s">
        <v>1699</v>
      </c>
      <c r="I100" s="53"/>
      <c r="J100" s="53"/>
      <c r="K100" s="53"/>
      <c r="L100" s="53" t="s">
        <v>688</v>
      </c>
      <c r="M100" s="53" t="s">
        <v>1562</v>
      </c>
      <c r="N100" s="53">
        <v>9.6</v>
      </c>
      <c r="O100" s="838">
        <v>7</v>
      </c>
      <c r="P100" s="53">
        <v>2.6</v>
      </c>
      <c r="Q100" s="53"/>
      <c r="R100" s="53"/>
      <c r="S100" s="53"/>
      <c r="T100" s="53"/>
    </row>
    <row r="101" spans="1:20" ht="15">
      <c r="A101" s="53" t="s">
        <v>316</v>
      </c>
      <c r="B101" s="53"/>
      <c r="C101" s="53">
        <v>17</v>
      </c>
      <c r="D101" s="53">
        <v>16</v>
      </c>
      <c r="E101" s="53">
        <v>2</v>
      </c>
      <c r="F101" s="53">
        <v>0.9</v>
      </c>
      <c r="G101" s="53" t="s">
        <v>1616</v>
      </c>
      <c r="H101" s="53" t="s">
        <v>1699</v>
      </c>
      <c r="I101" s="53"/>
      <c r="J101" s="53"/>
      <c r="K101" s="53"/>
      <c r="L101" s="53" t="s">
        <v>81</v>
      </c>
      <c r="M101" s="53" t="s">
        <v>1565</v>
      </c>
      <c r="N101" s="53">
        <v>13</v>
      </c>
      <c r="O101" s="1135"/>
      <c r="P101" s="53">
        <v>8.7</v>
      </c>
      <c r="Q101" s="53"/>
      <c r="R101" s="53"/>
      <c r="S101" s="53"/>
      <c r="T101" s="53"/>
    </row>
    <row r="102" spans="1:20" ht="15">
      <c r="A102" s="53" t="s">
        <v>317</v>
      </c>
      <c r="B102" s="53"/>
      <c r="C102" s="53">
        <v>18</v>
      </c>
      <c r="D102" s="53">
        <v>11</v>
      </c>
      <c r="E102" s="53">
        <v>18</v>
      </c>
      <c r="F102" s="53">
        <v>1</v>
      </c>
      <c r="G102" s="53" t="s">
        <v>1616</v>
      </c>
      <c r="H102" s="53" t="s">
        <v>1699</v>
      </c>
      <c r="I102" s="53"/>
      <c r="J102" s="53"/>
      <c r="K102" s="53"/>
      <c r="L102" s="53" t="s">
        <v>308</v>
      </c>
      <c r="M102" s="53" t="s">
        <v>1562</v>
      </c>
      <c r="N102" s="53">
        <v>13</v>
      </c>
      <c r="O102" s="838">
        <v>4</v>
      </c>
      <c r="P102" s="53">
        <v>9</v>
      </c>
      <c r="Q102" s="53"/>
      <c r="R102" s="53"/>
      <c r="S102" s="53"/>
      <c r="T102" s="53"/>
    </row>
    <row r="103" spans="1:20" ht="15">
      <c r="A103" s="53" t="s">
        <v>317</v>
      </c>
      <c r="B103" s="53"/>
      <c r="C103" s="53">
        <v>19</v>
      </c>
      <c r="D103" s="53">
        <v>10</v>
      </c>
      <c r="E103" s="53">
        <v>5</v>
      </c>
      <c r="F103" s="53">
        <v>2.5</v>
      </c>
      <c r="G103" s="53" t="s">
        <v>1616</v>
      </c>
      <c r="H103" s="53" t="s">
        <v>1699</v>
      </c>
      <c r="I103" s="53"/>
      <c r="J103" s="53"/>
      <c r="K103" s="53"/>
      <c r="L103" s="53" t="s">
        <v>685</v>
      </c>
      <c r="M103" s="53" t="s">
        <v>1562</v>
      </c>
      <c r="N103" s="53">
        <v>17.5</v>
      </c>
      <c r="O103" s="838">
        <v>17.5</v>
      </c>
      <c r="P103" s="53"/>
      <c r="Q103" s="53"/>
      <c r="R103" s="166">
        <v>4.3</v>
      </c>
      <c r="S103" s="53"/>
      <c r="T103" s="53"/>
    </row>
    <row r="104" spans="1:20" ht="15">
      <c r="A104" s="53" t="s">
        <v>1553</v>
      </c>
      <c r="B104" s="53"/>
      <c r="C104" s="53"/>
      <c r="D104" s="53"/>
      <c r="E104" s="53"/>
      <c r="F104" s="1290">
        <v>31.2</v>
      </c>
      <c r="G104" s="53"/>
      <c r="H104" s="53"/>
      <c r="I104" s="53"/>
      <c r="J104" s="53"/>
      <c r="K104" s="53"/>
      <c r="L104" s="53"/>
      <c r="M104" s="53"/>
      <c r="N104" s="121">
        <v>374</v>
      </c>
      <c r="O104" s="1292">
        <v>231.2</v>
      </c>
      <c r="P104" s="121">
        <v>138.5</v>
      </c>
      <c r="Q104" s="121"/>
      <c r="R104" s="121">
        <v>4.3</v>
      </c>
      <c r="S104" s="53"/>
      <c r="T104" s="53"/>
    </row>
    <row r="105" spans="1:19" ht="15">
      <c r="A105" s="846" t="s">
        <v>1553</v>
      </c>
      <c r="B105" s="846"/>
      <c r="C105" s="846"/>
      <c r="D105" s="846"/>
      <c r="E105" s="846"/>
      <c r="F105" s="846">
        <f>F104+F83+F76+F70+F65+F57+F46</f>
        <v>83.2</v>
      </c>
      <c r="G105" s="846"/>
      <c r="H105" s="846"/>
      <c r="I105" s="846"/>
      <c r="J105" s="846"/>
      <c r="K105" s="846"/>
      <c r="L105" s="846"/>
      <c r="M105" s="846">
        <v>1364</v>
      </c>
      <c r="N105" s="846">
        <v>1000.4</v>
      </c>
      <c r="O105" s="846">
        <v>225.4</v>
      </c>
      <c r="P105" s="846">
        <v>121.1</v>
      </c>
      <c r="Q105" s="846">
        <v>17.1</v>
      </c>
      <c r="R105" s="54"/>
      <c r="S105" s="54"/>
    </row>
  </sheetData>
  <sheetProtection/>
  <mergeCells count="50">
    <mergeCell ref="N36:T36"/>
    <mergeCell ref="J37:J42"/>
    <mergeCell ref="N37:N42"/>
    <mergeCell ref="O37:T37"/>
    <mergeCell ref="T38:T42"/>
    <mergeCell ref="P38:P42"/>
    <mergeCell ref="A84:S84"/>
    <mergeCell ref="Q38:Q42"/>
    <mergeCell ref="R38:R42"/>
    <mergeCell ref="S38:S42"/>
    <mergeCell ref="O38:O42"/>
    <mergeCell ref="A77:S77"/>
    <mergeCell ref="A71:S71"/>
    <mergeCell ref="K36:K42"/>
    <mergeCell ref="L36:L42"/>
    <mergeCell ref="I37:I42"/>
    <mergeCell ref="H36:H42"/>
    <mergeCell ref="I36:J36"/>
    <mergeCell ref="M36:M42"/>
    <mergeCell ref="E36:E42"/>
    <mergeCell ref="F36:F42"/>
    <mergeCell ref="G36:G42"/>
    <mergeCell ref="A36:A42"/>
    <mergeCell ref="B36:B42"/>
    <mergeCell ref="C36:C42"/>
    <mergeCell ref="D36:D42"/>
    <mergeCell ref="A34:S34"/>
    <mergeCell ref="M5:M11"/>
    <mergeCell ref="N5:T5"/>
    <mergeCell ref="A13:T13"/>
    <mergeCell ref="K5:K11"/>
    <mergeCell ref="T7:T11"/>
    <mergeCell ref="L5:L11"/>
    <mergeCell ref="E5:E11"/>
    <mergeCell ref="F5:F11"/>
    <mergeCell ref="G5:G11"/>
    <mergeCell ref="Q7:Q11"/>
    <mergeCell ref="R7:R11"/>
    <mergeCell ref="J6:J11"/>
    <mergeCell ref="N6:N11"/>
    <mergeCell ref="O6:T6"/>
    <mergeCell ref="O7:O11"/>
    <mergeCell ref="P7:P11"/>
    <mergeCell ref="S7:S11"/>
    <mergeCell ref="A5:B11"/>
    <mergeCell ref="C5:C11"/>
    <mergeCell ref="D5:D11"/>
    <mergeCell ref="I5:J5"/>
    <mergeCell ref="I6:I11"/>
    <mergeCell ref="H5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72"/>
  <sheetViews>
    <sheetView zoomScalePageLayoutView="0" workbookViewId="0" topLeftCell="A1">
      <selection activeCell="F71" sqref="F71"/>
    </sheetView>
  </sheetViews>
  <sheetFormatPr defaultColWidth="9.140625" defaultRowHeight="15"/>
  <cols>
    <col min="1" max="1" width="15.7109375" style="0" customWidth="1"/>
    <col min="2" max="2" width="6.140625" style="0" customWidth="1"/>
    <col min="3" max="4" width="7.00390625" style="0" customWidth="1"/>
    <col min="5" max="5" width="6.8515625" style="0" customWidth="1"/>
    <col min="6" max="6" width="12.00390625" style="0" customWidth="1"/>
    <col min="8" max="9" width="11.7109375" style="0" customWidth="1"/>
    <col min="10" max="10" width="8.57421875" style="0" customWidth="1"/>
    <col min="11" max="11" width="22.57421875" style="0" customWidth="1"/>
    <col min="12" max="13" width="6.57421875" style="0" customWidth="1"/>
    <col min="14" max="14" width="6.7109375" style="0" customWidth="1"/>
    <col min="15" max="15" width="6.140625" style="0" customWidth="1"/>
    <col min="16" max="16" width="6.57421875" style="0" customWidth="1"/>
    <col min="17" max="20" width="6.7109375" style="0" customWidth="1"/>
    <col min="21" max="21" width="6.00390625" style="0" customWidth="1"/>
    <col min="22" max="22" width="6.140625" style="0" customWidth="1"/>
    <col min="23" max="23" width="5.8515625" style="0" customWidth="1"/>
    <col min="24" max="24" width="5.7109375" style="0" customWidth="1"/>
    <col min="25" max="25" width="6.28125" style="0" customWidth="1"/>
    <col min="26" max="26" width="6.421875" style="0" customWidth="1"/>
  </cols>
  <sheetData>
    <row r="1" spans="1:26" ht="18.75">
      <c r="A1" s="1663" t="s">
        <v>1525</v>
      </c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  <c r="N1" s="1663"/>
      <c r="O1" s="1663"/>
      <c r="P1" s="1663"/>
      <c r="Q1" s="1663"/>
      <c r="R1" s="1663"/>
      <c r="S1" s="1663"/>
      <c r="T1" s="1663"/>
      <c r="U1" s="1663"/>
      <c r="V1" s="1663"/>
      <c r="W1" s="1663"/>
      <c r="X1" s="1663"/>
      <c r="Y1" s="1663"/>
      <c r="Z1" s="1663"/>
    </row>
    <row r="2" spans="1:26" ht="18.75">
      <c r="A2" s="1654" t="s">
        <v>1491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1654"/>
      <c r="T2" s="1654"/>
      <c r="U2" s="1654"/>
      <c r="V2" s="1654"/>
      <c r="W2" s="1654"/>
      <c r="X2" s="1654"/>
      <c r="Y2" s="1654"/>
      <c r="Z2" s="1654"/>
    </row>
    <row r="3" spans="1:26" ht="15.75">
      <c r="A3" s="1655" t="s">
        <v>1526</v>
      </c>
      <c r="B3" s="1655"/>
      <c r="C3" s="1655"/>
      <c r="D3" s="1655"/>
      <c r="E3" s="1655"/>
      <c r="F3" s="1655"/>
      <c r="G3" s="1655"/>
      <c r="H3" s="1655"/>
      <c r="I3" s="1655"/>
      <c r="J3" s="1655"/>
      <c r="K3" s="1655"/>
      <c r="L3" s="1655"/>
      <c r="M3" s="1655"/>
      <c r="N3" s="1655"/>
      <c r="O3" s="1655"/>
      <c r="P3" s="1655"/>
      <c r="Q3" s="1655"/>
      <c r="R3" s="1655"/>
      <c r="S3" s="1655"/>
      <c r="T3" s="1655"/>
      <c r="U3" s="1655"/>
      <c r="V3" s="1655"/>
      <c r="W3" s="1655"/>
      <c r="X3" s="1655"/>
      <c r="Y3" s="52"/>
      <c r="Z3" s="52"/>
    </row>
    <row r="4" spans="1:26" ht="15" customHeight="1">
      <c r="A4" s="130"/>
      <c r="B4" s="131"/>
      <c r="C4" s="131"/>
      <c r="D4" s="131"/>
      <c r="E4" s="131"/>
      <c r="F4" s="130"/>
      <c r="G4" s="131"/>
      <c r="H4" s="132"/>
      <c r="I4" s="133"/>
      <c r="J4" s="131"/>
      <c r="K4" s="131"/>
      <c r="L4" s="1656" t="s">
        <v>1527</v>
      </c>
      <c r="M4" s="1653"/>
      <c r="N4" s="1653"/>
      <c r="O4" s="1653"/>
      <c r="P4" s="1653"/>
      <c r="Q4" s="1653"/>
      <c r="R4" s="1653"/>
      <c r="S4" s="1653"/>
      <c r="T4" s="1653"/>
      <c r="U4" s="1656" t="s">
        <v>1528</v>
      </c>
      <c r="V4" s="1653"/>
      <c r="W4" s="1653"/>
      <c r="X4" s="1653"/>
      <c r="Y4" s="1653"/>
      <c r="Z4" s="1727"/>
    </row>
    <row r="5" spans="1:26" ht="15" customHeight="1">
      <c r="A5" s="134" t="s">
        <v>1529</v>
      </c>
      <c r="B5" s="134" t="s">
        <v>1530</v>
      </c>
      <c r="C5" s="134" t="s">
        <v>1530</v>
      </c>
      <c r="D5" s="134" t="s">
        <v>1531</v>
      </c>
      <c r="E5" s="134" t="s">
        <v>1532</v>
      </c>
      <c r="F5" s="134" t="s">
        <v>1533</v>
      </c>
      <c r="G5" s="134" t="s">
        <v>1534</v>
      </c>
      <c r="H5" s="1665" t="s">
        <v>1078</v>
      </c>
      <c r="I5" s="1657"/>
      <c r="J5" s="134" t="s">
        <v>1535</v>
      </c>
      <c r="K5" s="134" t="s">
        <v>1080</v>
      </c>
      <c r="L5" s="1658" t="s">
        <v>1536</v>
      </c>
      <c r="M5" s="1659"/>
      <c r="N5" s="1659"/>
      <c r="O5" s="1659"/>
      <c r="P5" s="1659"/>
      <c r="Q5" s="1659"/>
      <c r="R5" s="1659"/>
      <c r="S5" s="1659"/>
      <c r="T5" s="1659"/>
      <c r="U5" s="1658" t="s">
        <v>1537</v>
      </c>
      <c r="V5" s="1659"/>
      <c r="W5" s="1659"/>
      <c r="X5" s="1659"/>
      <c r="Y5" s="1659"/>
      <c r="Z5" s="1660"/>
    </row>
    <row r="6" spans="1:26" ht="15" customHeight="1">
      <c r="A6" s="136"/>
      <c r="B6" s="134" t="s">
        <v>1538</v>
      </c>
      <c r="C6" s="134" t="s">
        <v>1539</v>
      </c>
      <c r="D6" s="134" t="s">
        <v>1540</v>
      </c>
      <c r="E6" s="134" t="s">
        <v>1541</v>
      </c>
      <c r="F6" s="136"/>
      <c r="G6" s="134" t="s">
        <v>1542</v>
      </c>
      <c r="H6" s="137" t="s">
        <v>1543</v>
      </c>
      <c r="I6" s="137" t="s">
        <v>1544</v>
      </c>
      <c r="J6" s="134" t="s">
        <v>1545</v>
      </c>
      <c r="K6" s="134" t="s">
        <v>1546</v>
      </c>
      <c r="L6" s="1661"/>
      <c r="M6" s="1662"/>
      <c r="N6" s="1662"/>
      <c r="O6" s="1662"/>
      <c r="P6" s="1662"/>
      <c r="Q6" s="1662"/>
      <c r="R6" s="1662"/>
      <c r="S6" s="1662"/>
      <c r="T6" s="1662"/>
      <c r="U6" s="1658" t="s">
        <v>1547</v>
      </c>
      <c r="V6" s="1659"/>
      <c r="W6" s="1659"/>
      <c r="X6" s="1659"/>
      <c r="Y6" s="1659"/>
      <c r="Z6" s="1660"/>
    </row>
    <row r="7" spans="1:26" s="69" customFormat="1" ht="15" customHeight="1">
      <c r="A7" s="136"/>
      <c r="B7" s="136"/>
      <c r="C7" s="136"/>
      <c r="D7" s="136"/>
      <c r="E7" s="134" t="s">
        <v>1548</v>
      </c>
      <c r="F7" s="136"/>
      <c r="G7" s="134" t="s">
        <v>1549</v>
      </c>
      <c r="H7" s="134" t="s">
        <v>1550</v>
      </c>
      <c r="I7" s="134" t="s">
        <v>1551</v>
      </c>
      <c r="J7" s="134" t="s">
        <v>1552</v>
      </c>
      <c r="K7" s="134"/>
      <c r="L7" s="135" t="s">
        <v>1553</v>
      </c>
      <c r="M7" s="1728" t="s">
        <v>1554</v>
      </c>
      <c r="N7" s="1729"/>
      <c r="O7" s="1729"/>
      <c r="P7" s="1729"/>
      <c r="Q7" s="1729"/>
      <c r="R7" s="1729"/>
      <c r="S7" s="1729"/>
      <c r="T7" s="1729"/>
      <c r="U7" s="1665" t="s">
        <v>1555</v>
      </c>
      <c r="V7" s="1730"/>
      <c r="W7" s="1730"/>
      <c r="X7" s="1730"/>
      <c r="Y7" s="1730"/>
      <c r="Z7" s="1657"/>
    </row>
    <row r="8" spans="1:26" ht="15">
      <c r="A8" s="136"/>
      <c r="B8" s="136"/>
      <c r="C8" s="136"/>
      <c r="D8" s="136"/>
      <c r="E8" s="134" t="s">
        <v>1556</v>
      </c>
      <c r="F8" s="136"/>
      <c r="G8" s="134" t="s">
        <v>1557</v>
      </c>
      <c r="H8" s="134" t="s">
        <v>1558</v>
      </c>
      <c r="I8" s="134" t="s">
        <v>1559</v>
      </c>
      <c r="J8" s="138"/>
      <c r="K8" s="134"/>
      <c r="L8" s="135" t="s">
        <v>1560</v>
      </c>
      <c r="M8" s="130"/>
      <c r="N8" s="130"/>
      <c r="O8" s="130"/>
      <c r="P8" s="130"/>
      <c r="Q8" s="130"/>
      <c r="R8" s="130"/>
      <c r="S8" s="130"/>
      <c r="T8" s="130"/>
      <c r="U8" s="134" t="s">
        <v>1561</v>
      </c>
      <c r="V8" s="134"/>
      <c r="W8" s="134"/>
      <c r="X8" s="134"/>
      <c r="Y8" s="139"/>
      <c r="Z8" s="140"/>
    </row>
    <row r="9" spans="1:26" ht="1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4"/>
      <c r="L9" s="141"/>
      <c r="M9" s="134" t="s">
        <v>1562</v>
      </c>
      <c r="N9" s="134" t="s">
        <v>1563</v>
      </c>
      <c r="O9" s="134" t="s">
        <v>1564</v>
      </c>
      <c r="P9" s="134" t="s">
        <v>1565</v>
      </c>
      <c r="Q9" s="134" t="s">
        <v>1566</v>
      </c>
      <c r="R9" s="134" t="s">
        <v>1567</v>
      </c>
      <c r="S9" s="134" t="s">
        <v>1568</v>
      </c>
      <c r="T9" s="134" t="s">
        <v>1569</v>
      </c>
      <c r="U9" s="134" t="s">
        <v>1570</v>
      </c>
      <c r="V9" s="134" t="s">
        <v>1562</v>
      </c>
      <c r="W9" s="134" t="s">
        <v>1565</v>
      </c>
      <c r="X9" s="134" t="s">
        <v>1564</v>
      </c>
      <c r="Y9" s="134" t="s">
        <v>1566</v>
      </c>
      <c r="Z9" s="134" t="s">
        <v>1567</v>
      </c>
    </row>
    <row r="10" spans="1:26" ht="15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7</v>
      </c>
      <c r="H10" s="142">
        <v>8</v>
      </c>
      <c r="I10" s="142">
        <v>9</v>
      </c>
      <c r="J10" s="142">
        <v>10</v>
      </c>
      <c r="K10" s="143">
        <v>11</v>
      </c>
      <c r="L10" s="142">
        <v>12</v>
      </c>
      <c r="M10" s="142">
        <v>13</v>
      </c>
      <c r="N10" s="142">
        <v>14</v>
      </c>
      <c r="O10" s="142">
        <v>15</v>
      </c>
      <c r="P10" s="142">
        <v>16</v>
      </c>
      <c r="Q10" s="142">
        <v>17</v>
      </c>
      <c r="R10" s="142">
        <v>18</v>
      </c>
      <c r="S10" s="142">
        <v>19</v>
      </c>
      <c r="T10" s="142">
        <v>20</v>
      </c>
      <c r="U10" s="142">
        <v>21</v>
      </c>
      <c r="V10" s="142">
        <v>22</v>
      </c>
      <c r="W10" s="144">
        <v>23</v>
      </c>
      <c r="X10" s="144">
        <v>24</v>
      </c>
      <c r="Y10" s="144">
        <v>25</v>
      </c>
      <c r="Z10" s="144">
        <v>26</v>
      </c>
    </row>
    <row r="11" spans="1:26" ht="15">
      <c r="A11" s="145"/>
      <c r="B11" s="145"/>
      <c r="C11" s="145"/>
      <c r="D11" s="145"/>
      <c r="E11" s="145"/>
      <c r="F11" s="145"/>
      <c r="G11" s="1666" t="s">
        <v>1571</v>
      </c>
      <c r="H11" s="1666"/>
      <c r="I11" s="1666"/>
      <c r="J11" s="1666"/>
      <c r="K11" s="1666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6"/>
    </row>
    <row r="12" spans="1:26" ht="15">
      <c r="A12" s="857" t="s">
        <v>1572</v>
      </c>
      <c r="B12" s="123">
        <v>24</v>
      </c>
      <c r="C12" s="127" t="s">
        <v>407</v>
      </c>
      <c r="D12" s="124">
        <v>0.7</v>
      </c>
      <c r="E12" s="71" t="s">
        <v>1563</v>
      </c>
      <c r="F12" s="71" t="s">
        <v>1573</v>
      </c>
      <c r="G12" s="71" t="s">
        <v>1492</v>
      </c>
      <c r="H12" s="71" t="s">
        <v>1580</v>
      </c>
      <c r="I12" s="71" t="s">
        <v>1580</v>
      </c>
      <c r="J12" s="72" t="s">
        <v>1574</v>
      </c>
      <c r="K12" s="71" t="s">
        <v>1493</v>
      </c>
      <c r="L12" s="853">
        <f aca="true" t="shared" si="0" ref="L12:L18">SUM(M12:T12)</f>
        <v>3500</v>
      </c>
      <c r="M12" s="854">
        <v>3062</v>
      </c>
      <c r="N12" s="71">
        <v>438</v>
      </c>
      <c r="O12" s="71">
        <v>0</v>
      </c>
      <c r="P12" s="71">
        <v>0</v>
      </c>
      <c r="Q12" s="71">
        <v>0</v>
      </c>
      <c r="R12" s="71">
        <v>0</v>
      </c>
      <c r="S12" s="855">
        <v>0</v>
      </c>
      <c r="T12" s="71">
        <v>0</v>
      </c>
      <c r="U12" s="74">
        <f aca="true" t="shared" si="1" ref="U12:U18">SUM(V12:Z12)</f>
        <v>1250</v>
      </c>
      <c r="V12" s="71">
        <v>620</v>
      </c>
      <c r="W12" s="71">
        <v>630</v>
      </c>
      <c r="X12" s="71">
        <v>0</v>
      </c>
      <c r="Y12" s="71">
        <v>0</v>
      </c>
      <c r="Z12" s="71">
        <v>0</v>
      </c>
    </row>
    <row r="13" spans="1:26" s="69" customFormat="1" ht="15">
      <c r="A13" s="121"/>
      <c r="B13" s="123">
        <v>37</v>
      </c>
      <c r="C13" s="127" t="s">
        <v>429</v>
      </c>
      <c r="D13" s="124">
        <v>0.5</v>
      </c>
      <c r="E13" s="71" t="s">
        <v>1562</v>
      </c>
      <c r="F13" s="71" t="s">
        <v>1573</v>
      </c>
      <c r="G13" s="71" t="s">
        <v>1492</v>
      </c>
      <c r="H13" s="71" t="s">
        <v>1578</v>
      </c>
      <c r="I13" s="71" t="s">
        <v>1578</v>
      </c>
      <c r="J13" s="72" t="s">
        <v>1574</v>
      </c>
      <c r="K13" s="71" t="s">
        <v>1575</v>
      </c>
      <c r="L13" s="853">
        <f t="shared" si="0"/>
        <v>2500</v>
      </c>
      <c r="M13" s="854">
        <v>2000</v>
      </c>
      <c r="N13" s="71">
        <v>0</v>
      </c>
      <c r="O13" s="71">
        <v>0</v>
      </c>
      <c r="P13" s="71">
        <v>0</v>
      </c>
      <c r="Q13" s="71">
        <v>0</v>
      </c>
      <c r="R13" s="854">
        <v>500</v>
      </c>
      <c r="S13" s="855">
        <v>0</v>
      </c>
      <c r="T13" s="855">
        <v>0</v>
      </c>
      <c r="U13" s="74">
        <f t="shared" si="1"/>
        <v>1660</v>
      </c>
      <c r="V13" s="71">
        <v>160</v>
      </c>
      <c r="W13" s="71">
        <v>1500</v>
      </c>
      <c r="X13" s="71">
        <v>0</v>
      </c>
      <c r="Y13" s="71">
        <v>0</v>
      </c>
      <c r="Z13" s="71">
        <v>0</v>
      </c>
    </row>
    <row r="14" spans="1:26" ht="15">
      <c r="A14" s="122"/>
      <c r="B14" s="123">
        <v>37</v>
      </c>
      <c r="C14" s="127" t="s">
        <v>1600</v>
      </c>
      <c r="D14" s="124">
        <v>0.6</v>
      </c>
      <c r="E14" s="71" t="s">
        <v>1562</v>
      </c>
      <c r="F14" s="71" t="s">
        <v>1577</v>
      </c>
      <c r="G14" s="71" t="s">
        <v>1492</v>
      </c>
      <c r="H14" s="71" t="s">
        <v>1494</v>
      </c>
      <c r="I14" s="71" t="s">
        <v>1494</v>
      </c>
      <c r="J14" s="72" t="s">
        <v>1574</v>
      </c>
      <c r="K14" s="71" t="s">
        <v>1575</v>
      </c>
      <c r="L14" s="853">
        <f t="shared" si="0"/>
        <v>3000</v>
      </c>
      <c r="M14" s="854">
        <v>2400</v>
      </c>
      <c r="N14" s="71">
        <v>0</v>
      </c>
      <c r="O14" s="71">
        <v>0</v>
      </c>
      <c r="P14" s="71">
        <v>0</v>
      </c>
      <c r="Q14" s="71">
        <v>30</v>
      </c>
      <c r="R14" s="854">
        <v>570</v>
      </c>
      <c r="S14" s="855">
        <v>0</v>
      </c>
      <c r="T14" s="71">
        <v>0</v>
      </c>
      <c r="U14" s="74">
        <f t="shared" si="1"/>
        <v>2160</v>
      </c>
      <c r="V14" s="71">
        <v>500</v>
      </c>
      <c r="W14" s="71">
        <v>1660</v>
      </c>
      <c r="X14" s="71">
        <v>0</v>
      </c>
      <c r="Y14" s="71">
        <v>0</v>
      </c>
      <c r="Z14" s="71">
        <v>0</v>
      </c>
    </row>
    <row r="15" spans="1:26" ht="15">
      <c r="A15" s="122"/>
      <c r="B15" s="123">
        <v>61</v>
      </c>
      <c r="C15" s="127" t="s">
        <v>1588</v>
      </c>
      <c r="D15" s="124">
        <v>0.3</v>
      </c>
      <c r="E15" s="71" t="s">
        <v>1562</v>
      </c>
      <c r="F15" s="71" t="s">
        <v>1573</v>
      </c>
      <c r="G15" s="71" t="s">
        <v>1492</v>
      </c>
      <c r="H15" s="71" t="s">
        <v>1495</v>
      </c>
      <c r="I15" s="71" t="s">
        <v>1495</v>
      </c>
      <c r="J15" s="72" t="s">
        <v>1574</v>
      </c>
      <c r="K15" s="71" t="s">
        <v>1575</v>
      </c>
      <c r="L15" s="853">
        <f t="shared" si="0"/>
        <v>1500</v>
      </c>
      <c r="M15" s="854">
        <v>1200</v>
      </c>
      <c r="N15" s="71">
        <v>0</v>
      </c>
      <c r="O15" s="71">
        <v>0</v>
      </c>
      <c r="P15" s="71">
        <v>0</v>
      </c>
      <c r="Q15" s="71">
        <v>15</v>
      </c>
      <c r="R15" s="854">
        <v>285</v>
      </c>
      <c r="S15" s="855">
        <v>0</v>
      </c>
      <c r="T15" s="71">
        <v>0</v>
      </c>
      <c r="U15" s="74">
        <f t="shared" si="1"/>
        <v>1500</v>
      </c>
      <c r="V15" s="71">
        <v>250</v>
      </c>
      <c r="W15" s="71">
        <v>1250</v>
      </c>
      <c r="X15" s="71">
        <v>0</v>
      </c>
      <c r="Y15" s="71">
        <v>0</v>
      </c>
      <c r="Z15" s="71">
        <v>0</v>
      </c>
    </row>
    <row r="16" spans="1:26" ht="15">
      <c r="A16" s="122"/>
      <c r="B16" s="123">
        <v>62</v>
      </c>
      <c r="C16" s="123">
        <v>12</v>
      </c>
      <c r="D16" s="124">
        <v>0.7</v>
      </c>
      <c r="E16" s="71" t="s">
        <v>1562</v>
      </c>
      <c r="F16" s="71" t="s">
        <v>1573</v>
      </c>
      <c r="G16" s="71" t="s">
        <v>1492</v>
      </c>
      <c r="H16" s="71" t="s">
        <v>1580</v>
      </c>
      <c r="I16" s="71" t="s">
        <v>1580</v>
      </c>
      <c r="J16" s="72" t="s">
        <v>1574</v>
      </c>
      <c r="K16" s="71" t="s">
        <v>1575</v>
      </c>
      <c r="L16" s="853">
        <f t="shared" si="0"/>
        <v>3500</v>
      </c>
      <c r="M16" s="854">
        <v>2800</v>
      </c>
      <c r="N16" s="71">
        <v>0</v>
      </c>
      <c r="O16" s="71">
        <v>0</v>
      </c>
      <c r="P16" s="71">
        <v>0</v>
      </c>
      <c r="Q16" s="71">
        <v>35</v>
      </c>
      <c r="R16" s="854">
        <v>665</v>
      </c>
      <c r="S16" s="855">
        <v>0</v>
      </c>
      <c r="T16" s="71">
        <v>0</v>
      </c>
      <c r="U16" s="74">
        <f t="shared" si="1"/>
        <v>2000</v>
      </c>
      <c r="V16" s="71">
        <v>880</v>
      </c>
      <c r="W16" s="71">
        <v>1120</v>
      </c>
      <c r="X16" s="71">
        <v>0</v>
      </c>
      <c r="Y16" s="71">
        <v>0</v>
      </c>
      <c r="Z16" s="71">
        <v>0</v>
      </c>
    </row>
    <row r="17" spans="1:26" ht="15">
      <c r="A17" s="122"/>
      <c r="B17" s="123">
        <v>62</v>
      </c>
      <c r="C17" s="127" t="s">
        <v>1623</v>
      </c>
      <c r="D17" s="124">
        <v>0.2</v>
      </c>
      <c r="E17" s="71" t="s">
        <v>1562</v>
      </c>
      <c r="F17" s="71" t="s">
        <v>1577</v>
      </c>
      <c r="G17" s="71" t="s">
        <v>1492</v>
      </c>
      <c r="H17" s="71" t="s">
        <v>1496</v>
      </c>
      <c r="I17" s="71" t="s">
        <v>1496</v>
      </c>
      <c r="J17" s="72" t="s">
        <v>1574</v>
      </c>
      <c r="K17" s="71" t="s">
        <v>1575</v>
      </c>
      <c r="L17" s="853">
        <f t="shared" si="0"/>
        <v>1000</v>
      </c>
      <c r="M17" s="854">
        <v>800</v>
      </c>
      <c r="N17" s="71">
        <v>0</v>
      </c>
      <c r="O17" s="71">
        <v>0</v>
      </c>
      <c r="P17" s="71">
        <v>0</v>
      </c>
      <c r="Q17" s="71">
        <v>0</v>
      </c>
      <c r="R17" s="854">
        <v>200</v>
      </c>
      <c r="S17" s="855">
        <v>0</v>
      </c>
      <c r="T17" s="71">
        <v>0</v>
      </c>
      <c r="U17" s="74">
        <f t="shared" si="1"/>
        <v>1000</v>
      </c>
      <c r="V17" s="71">
        <v>250</v>
      </c>
      <c r="W17" s="71">
        <v>750</v>
      </c>
      <c r="X17" s="71">
        <v>0</v>
      </c>
      <c r="Y17" s="71">
        <v>0</v>
      </c>
      <c r="Z17" s="71">
        <v>0</v>
      </c>
    </row>
    <row r="18" spans="1:26" ht="15">
      <c r="A18" s="122"/>
      <c r="B18" s="123">
        <v>63</v>
      </c>
      <c r="C18" s="123">
        <v>7.1</v>
      </c>
      <c r="D18" s="124">
        <v>0.5</v>
      </c>
      <c r="E18" s="71" t="s">
        <v>1563</v>
      </c>
      <c r="F18" s="71" t="s">
        <v>1582</v>
      </c>
      <c r="G18" s="71" t="s">
        <v>1492</v>
      </c>
      <c r="H18" s="71" t="s">
        <v>1578</v>
      </c>
      <c r="I18" s="71" t="s">
        <v>1578</v>
      </c>
      <c r="J18" s="72" t="s">
        <v>1574</v>
      </c>
      <c r="K18" s="71" t="s">
        <v>1493</v>
      </c>
      <c r="L18" s="853">
        <f t="shared" si="0"/>
        <v>2500</v>
      </c>
      <c r="M18" s="854">
        <v>2188</v>
      </c>
      <c r="N18" s="71">
        <v>312</v>
      </c>
      <c r="O18" s="71">
        <v>0</v>
      </c>
      <c r="P18" s="71">
        <v>0</v>
      </c>
      <c r="Q18" s="71">
        <v>0</v>
      </c>
      <c r="R18" s="71">
        <v>0</v>
      </c>
      <c r="S18" s="855">
        <v>0</v>
      </c>
      <c r="T18" s="71">
        <v>0</v>
      </c>
      <c r="U18" s="74">
        <f t="shared" si="1"/>
        <v>1330</v>
      </c>
      <c r="V18" s="71">
        <v>330</v>
      </c>
      <c r="W18" s="71">
        <v>1000</v>
      </c>
      <c r="X18" s="71">
        <v>0</v>
      </c>
      <c r="Y18" s="71">
        <v>0</v>
      </c>
      <c r="Z18" s="71">
        <v>0</v>
      </c>
    </row>
    <row r="19" spans="1:26" ht="15">
      <c r="A19" s="70" t="s">
        <v>1584</v>
      </c>
      <c r="B19" s="70"/>
      <c r="C19" s="77"/>
      <c r="D19" s="1569">
        <f>SUM(D12:D18)</f>
        <v>3.5</v>
      </c>
      <c r="E19" s="71"/>
      <c r="F19" s="70"/>
      <c r="G19" s="71"/>
      <c r="H19" s="71"/>
      <c r="I19" s="71"/>
      <c r="J19" s="72"/>
      <c r="K19" s="70"/>
      <c r="L19" s="78">
        <f aca="true" t="shared" si="2" ref="L19:T19">SUM(L12:L18)</f>
        <v>17500</v>
      </c>
      <c r="M19" s="856">
        <f t="shared" si="2"/>
        <v>14450</v>
      </c>
      <c r="N19" s="856">
        <f t="shared" si="2"/>
        <v>750</v>
      </c>
      <c r="O19" s="856">
        <f t="shared" si="2"/>
        <v>0</v>
      </c>
      <c r="P19" s="856">
        <f t="shared" si="2"/>
        <v>0</v>
      </c>
      <c r="Q19" s="856">
        <f t="shared" si="2"/>
        <v>80</v>
      </c>
      <c r="R19" s="856">
        <f t="shared" si="2"/>
        <v>2220</v>
      </c>
      <c r="S19" s="78">
        <f t="shared" si="2"/>
        <v>0</v>
      </c>
      <c r="T19" s="78">
        <f t="shared" si="2"/>
        <v>0</v>
      </c>
      <c r="U19" s="79" t="s">
        <v>1585</v>
      </c>
      <c r="V19" s="78" t="s">
        <v>1585</v>
      </c>
      <c r="W19" s="78" t="s">
        <v>1585</v>
      </c>
      <c r="X19" s="78" t="s">
        <v>1585</v>
      </c>
      <c r="Y19" s="78" t="s">
        <v>1585</v>
      </c>
      <c r="Z19" s="78" t="s">
        <v>1585</v>
      </c>
    </row>
    <row r="20" spans="1:26" ht="15">
      <c r="A20" s="857" t="s">
        <v>1586</v>
      </c>
      <c r="B20" s="71">
        <v>10</v>
      </c>
      <c r="C20" s="75" t="s">
        <v>1723</v>
      </c>
      <c r="D20" s="76">
        <v>1</v>
      </c>
      <c r="E20" s="71" t="s">
        <v>1563</v>
      </c>
      <c r="F20" s="71" t="s">
        <v>1573</v>
      </c>
      <c r="G20" s="71" t="s">
        <v>1492</v>
      </c>
      <c r="H20" s="71" t="s">
        <v>1583</v>
      </c>
      <c r="I20" s="71" t="s">
        <v>1583</v>
      </c>
      <c r="J20" s="72" t="s">
        <v>1574</v>
      </c>
      <c r="K20" s="71" t="s">
        <v>1493</v>
      </c>
      <c r="L20" s="73">
        <f>SUM(M20:T20)</f>
        <v>5000</v>
      </c>
      <c r="M20" s="71">
        <v>4375</v>
      </c>
      <c r="N20" s="71">
        <v>625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4">
        <f>SUM(V20:Z20)</f>
        <v>2000</v>
      </c>
      <c r="V20" s="71">
        <v>1300</v>
      </c>
      <c r="W20" s="71">
        <v>700</v>
      </c>
      <c r="X20" s="71">
        <v>0</v>
      </c>
      <c r="Y20" s="71">
        <v>0</v>
      </c>
      <c r="Z20" s="71">
        <v>0</v>
      </c>
    </row>
    <row r="21" spans="1:26" s="69" customFormat="1" ht="15">
      <c r="A21" s="71"/>
      <c r="B21" s="71">
        <v>24</v>
      </c>
      <c r="C21" s="75" t="s">
        <v>1623</v>
      </c>
      <c r="D21" s="76">
        <v>1</v>
      </c>
      <c r="E21" s="71" t="s">
        <v>1563</v>
      </c>
      <c r="F21" s="71" t="s">
        <v>1577</v>
      </c>
      <c r="G21" s="71" t="s">
        <v>1492</v>
      </c>
      <c r="H21" s="71" t="s">
        <v>1583</v>
      </c>
      <c r="I21" s="71" t="s">
        <v>1583</v>
      </c>
      <c r="J21" s="72" t="s">
        <v>1574</v>
      </c>
      <c r="K21" s="71" t="s">
        <v>1493</v>
      </c>
      <c r="L21" s="73">
        <f>SUM(M21:T21)</f>
        <v>5000</v>
      </c>
      <c r="M21" s="71">
        <v>4375</v>
      </c>
      <c r="N21" s="71">
        <v>625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4">
        <f>SUM(V21:Z21)</f>
        <v>1000</v>
      </c>
      <c r="V21" s="71">
        <v>200</v>
      </c>
      <c r="W21" s="71">
        <v>750</v>
      </c>
      <c r="X21" s="71">
        <v>0</v>
      </c>
      <c r="Y21" s="71">
        <v>50</v>
      </c>
      <c r="Z21" s="71">
        <v>0</v>
      </c>
    </row>
    <row r="22" spans="1:26" ht="15">
      <c r="A22" s="70" t="s">
        <v>1584</v>
      </c>
      <c r="B22" s="70"/>
      <c r="C22" s="77"/>
      <c r="D22" s="1569">
        <f>SUM(D20:D21)</f>
        <v>2</v>
      </c>
      <c r="E22" s="71"/>
      <c r="F22" s="70"/>
      <c r="G22" s="71"/>
      <c r="H22" s="71"/>
      <c r="I22" s="71"/>
      <c r="J22" s="72"/>
      <c r="K22" s="70"/>
      <c r="L22" s="78">
        <f aca="true" t="shared" si="3" ref="L22:T22">SUM(L20:L21)</f>
        <v>10000</v>
      </c>
      <c r="M22" s="78">
        <f t="shared" si="3"/>
        <v>8750</v>
      </c>
      <c r="N22" s="78">
        <f t="shared" si="3"/>
        <v>1250</v>
      </c>
      <c r="O22" s="78">
        <f t="shared" si="3"/>
        <v>0</v>
      </c>
      <c r="P22" s="78">
        <f t="shared" si="3"/>
        <v>0</v>
      </c>
      <c r="Q22" s="78">
        <f t="shared" si="3"/>
        <v>0</v>
      </c>
      <c r="R22" s="78">
        <f t="shared" si="3"/>
        <v>0</v>
      </c>
      <c r="S22" s="78">
        <f t="shared" si="3"/>
        <v>0</v>
      </c>
      <c r="T22" s="78">
        <f t="shared" si="3"/>
        <v>0</v>
      </c>
      <c r="U22" s="79" t="s">
        <v>1585</v>
      </c>
      <c r="V22" s="78" t="s">
        <v>1585</v>
      </c>
      <c r="W22" s="78" t="s">
        <v>1585</v>
      </c>
      <c r="X22" s="78" t="s">
        <v>1585</v>
      </c>
      <c r="Y22" s="78" t="s">
        <v>1585</v>
      </c>
      <c r="Z22" s="78" t="s">
        <v>1585</v>
      </c>
    </row>
    <row r="23" spans="1:26" ht="15">
      <c r="A23" s="857" t="s">
        <v>1591</v>
      </c>
      <c r="B23" s="123">
        <v>21</v>
      </c>
      <c r="C23" s="127" t="s">
        <v>1497</v>
      </c>
      <c r="D23" s="124">
        <v>0.5</v>
      </c>
      <c r="E23" s="71" t="s">
        <v>1562</v>
      </c>
      <c r="F23" s="71" t="s">
        <v>1601</v>
      </c>
      <c r="G23" s="71" t="s">
        <v>1492</v>
      </c>
      <c r="H23" s="71" t="s">
        <v>1578</v>
      </c>
      <c r="I23" s="71" t="s">
        <v>1578</v>
      </c>
      <c r="J23" s="72" t="s">
        <v>1574</v>
      </c>
      <c r="K23" s="71" t="s">
        <v>1575</v>
      </c>
      <c r="L23" s="80">
        <f>SUM(M23:T23)</f>
        <v>2500</v>
      </c>
      <c r="M23" s="81">
        <v>2000</v>
      </c>
      <c r="N23" s="81">
        <v>0</v>
      </c>
      <c r="O23" s="81">
        <v>0</v>
      </c>
      <c r="P23" s="81">
        <v>0</v>
      </c>
      <c r="Q23" s="81">
        <v>0</v>
      </c>
      <c r="R23" s="81">
        <v>500</v>
      </c>
      <c r="S23" s="81">
        <v>0</v>
      </c>
      <c r="T23" s="81">
        <v>0</v>
      </c>
      <c r="U23" s="82">
        <f>SUM(V23:Z23)</f>
        <v>1850</v>
      </c>
      <c r="V23" s="81">
        <v>1110</v>
      </c>
      <c r="W23" s="81">
        <v>740</v>
      </c>
      <c r="X23" s="81">
        <v>0</v>
      </c>
      <c r="Y23" s="81">
        <v>0</v>
      </c>
      <c r="Z23" s="81">
        <v>0</v>
      </c>
    </row>
    <row r="24" spans="1:26" ht="15">
      <c r="A24" s="70" t="s">
        <v>1592</v>
      </c>
      <c r="B24" s="70"/>
      <c r="C24" s="77"/>
      <c r="D24" s="1569">
        <f>SUM(D23:D23)</f>
        <v>0.5</v>
      </c>
      <c r="E24" s="71"/>
      <c r="F24" s="70"/>
      <c r="G24" s="71"/>
      <c r="H24" s="70"/>
      <c r="I24" s="71"/>
      <c r="J24" s="72"/>
      <c r="K24" s="71"/>
      <c r="L24" s="84">
        <f aca="true" t="shared" si="4" ref="L24:T24">SUM(L23:L23)</f>
        <v>2500</v>
      </c>
      <c r="M24" s="84">
        <f t="shared" si="4"/>
        <v>2000</v>
      </c>
      <c r="N24" s="84">
        <f t="shared" si="4"/>
        <v>0</v>
      </c>
      <c r="O24" s="84">
        <f t="shared" si="4"/>
        <v>0</v>
      </c>
      <c r="P24" s="84">
        <f t="shared" si="4"/>
        <v>0</v>
      </c>
      <c r="Q24" s="84">
        <f t="shared" si="4"/>
        <v>0</v>
      </c>
      <c r="R24" s="84">
        <f t="shared" si="4"/>
        <v>500</v>
      </c>
      <c r="S24" s="84">
        <f t="shared" si="4"/>
        <v>0</v>
      </c>
      <c r="T24" s="84">
        <f t="shared" si="4"/>
        <v>0</v>
      </c>
      <c r="U24" s="84" t="s">
        <v>1585</v>
      </c>
      <c r="V24" s="84" t="s">
        <v>1585</v>
      </c>
      <c r="W24" s="84" t="s">
        <v>1585</v>
      </c>
      <c r="X24" s="84" t="s">
        <v>1585</v>
      </c>
      <c r="Y24" s="84" t="s">
        <v>1585</v>
      </c>
      <c r="Z24" s="84" t="s">
        <v>1585</v>
      </c>
    </row>
    <row r="25" spans="1:26" ht="15">
      <c r="A25" s="857" t="s">
        <v>1593</v>
      </c>
      <c r="B25" s="71">
        <v>22</v>
      </c>
      <c r="C25" s="75" t="s">
        <v>1721</v>
      </c>
      <c r="D25" s="76">
        <v>0.7</v>
      </c>
      <c r="E25" s="71" t="s">
        <v>1563</v>
      </c>
      <c r="F25" s="71" t="s">
        <v>1577</v>
      </c>
      <c r="G25" s="71" t="s">
        <v>1492</v>
      </c>
      <c r="H25" s="71" t="s">
        <v>1580</v>
      </c>
      <c r="I25" s="71" t="s">
        <v>1580</v>
      </c>
      <c r="J25" s="72" t="s">
        <v>1574</v>
      </c>
      <c r="K25" s="71" t="s">
        <v>1493</v>
      </c>
      <c r="L25" s="73">
        <f>SUM(M25:T25)</f>
        <v>3500</v>
      </c>
      <c r="M25" s="71">
        <v>3062</v>
      </c>
      <c r="N25" s="71">
        <v>438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4">
        <f>SUM(V25:Z25)</f>
        <v>5125</v>
      </c>
      <c r="V25" s="72">
        <v>2750</v>
      </c>
      <c r="W25" s="72">
        <v>1875</v>
      </c>
      <c r="X25" s="72">
        <v>0</v>
      </c>
      <c r="Y25" s="72">
        <v>500</v>
      </c>
      <c r="Z25" s="72">
        <v>0</v>
      </c>
    </row>
    <row r="26" spans="1:26" ht="15">
      <c r="A26" s="70" t="s">
        <v>1584</v>
      </c>
      <c r="B26" s="70"/>
      <c r="C26" s="77"/>
      <c r="D26" s="1569">
        <f>SUM(D25:D25)</f>
        <v>0.7</v>
      </c>
      <c r="E26" s="71"/>
      <c r="F26" s="71"/>
      <c r="G26" s="71"/>
      <c r="H26" s="71"/>
      <c r="I26" s="71"/>
      <c r="J26" s="72"/>
      <c r="K26" s="71"/>
      <c r="L26" s="84">
        <f aca="true" t="shared" si="5" ref="L26:T26">SUM(L25:L25)</f>
        <v>3500</v>
      </c>
      <c r="M26" s="84">
        <f t="shared" si="5"/>
        <v>3062</v>
      </c>
      <c r="N26" s="84">
        <f t="shared" si="5"/>
        <v>438</v>
      </c>
      <c r="O26" s="84">
        <f t="shared" si="5"/>
        <v>0</v>
      </c>
      <c r="P26" s="84">
        <f t="shared" si="5"/>
        <v>0</v>
      </c>
      <c r="Q26" s="84">
        <f t="shared" si="5"/>
        <v>0</v>
      </c>
      <c r="R26" s="84">
        <f t="shared" si="5"/>
        <v>0</v>
      </c>
      <c r="S26" s="84">
        <f t="shared" si="5"/>
        <v>0</v>
      </c>
      <c r="T26" s="84">
        <f t="shared" si="5"/>
        <v>0</v>
      </c>
      <c r="U26" s="84" t="s">
        <v>1585</v>
      </c>
      <c r="V26" s="84" t="s">
        <v>1585</v>
      </c>
      <c r="W26" s="84" t="s">
        <v>1585</v>
      </c>
      <c r="X26" s="84" t="s">
        <v>1585</v>
      </c>
      <c r="Y26" s="84" t="s">
        <v>1585</v>
      </c>
      <c r="Z26" s="84" t="s">
        <v>1585</v>
      </c>
    </row>
    <row r="27" spans="1:26" ht="15">
      <c r="A27" s="1570" t="s">
        <v>1596</v>
      </c>
      <c r="B27" s="85"/>
      <c r="C27" s="85"/>
      <c r="D27" s="1569">
        <f>D22+D19+D24+D26</f>
        <v>6.7</v>
      </c>
      <c r="E27" s="85"/>
      <c r="F27" s="85"/>
      <c r="G27" s="85"/>
      <c r="H27" s="85"/>
      <c r="I27" s="85"/>
      <c r="J27" s="85"/>
      <c r="K27" s="85"/>
      <c r="L27" s="84">
        <f aca="true" t="shared" si="6" ref="L27:T27">L19+L22+L24+L26</f>
        <v>33500</v>
      </c>
      <c r="M27" s="84">
        <f t="shared" si="6"/>
        <v>28262</v>
      </c>
      <c r="N27" s="84">
        <f t="shared" si="6"/>
        <v>2438</v>
      </c>
      <c r="O27" s="84">
        <f t="shared" si="6"/>
        <v>0</v>
      </c>
      <c r="P27" s="84">
        <f t="shared" si="6"/>
        <v>0</v>
      </c>
      <c r="Q27" s="84">
        <f t="shared" si="6"/>
        <v>80</v>
      </c>
      <c r="R27" s="84">
        <f t="shared" si="6"/>
        <v>2720</v>
      </c>
      <c r="S27" s="84">
        <f t="shared" si="6"/>
        <v>0</v>
      </c>
      <c r="T27" s="84">
        <f t="shared" si="6"/>
        <v>0</v>
      </c>
      <c r="U27" s="84" t="s">
        <v>1585</v>
      </c>
      <c r="V27" s="84" t="s">
        <v>1585</v>
      </c>
      <c r="W27" s="84" t="s">
        <v>1585</v>
      </c>
      <c r="X27" s="84" t="s">
        <v>1585</v>
      </c>
      <c r="Y27" s="84" t="s">
        <v>1585</v>
      </c>
      <c r="Z27" s="84" t="s">
        <v>1585</v>
      </c>
    </row>
    <row r="28" spans="1:26" ht="15">
      <c r="A28" s="147"/>
      <c r="B28" s="148"/>
      <c r="C28" s="148"/>
      <c r="D28" s="148"/>
      <c r="E28" s="148"/>
      <c r="F28" s="149"/>
      <c r="G28" s="1667" t="s">
        <v>1597</v>
      </c>
      <c r="H28" s="1668"/>
      <c r="I28" s="1668"/>
      <c r="J28" s="1668"/>
      <c r="K28" s="1664"/>
      <c r="L28" s="150"/>
      <c r="M28" s="148"/>
      <c r="N28" s="148"/>
      <c r="O28" s="148"/>
      <c r="P28" s="148"/>
      <c r="Q28" s="148"/>
      <c r="R28" s="148"/>
      <c r="S28" s="148"/>
      <c r="T28" s="148"/>
      <c r="U28" s="148"/>
      <c r="V28" s="151"/>
      <c r="W28" s="151"/>
      <c r="X28" s="151"/>
      <c r="Y28" s="152"/>
      <c r="Z28" s="152"/>
    </row>
    <row r="29" spans="1:26" ht="15">
      <c r="A29" s="857" t="s">
        <v>1572</v>
      </c>
      <c r="B29" s="123">
        <v>13</v>
      </c>
      <c r="C29" s="127" t="s">
        <v>1709</v>
      </c>
      <c r="D29" s="124">
        <v>0.3</v>
      </c>
      <c r="E29" s="71" t="s">
        <v>1562</v>
      </c>
      <c r="F29" s="71" t="s">
        <v>1573</v>
      </c>
      <c r="G29" s="71" t="s">
        <v>1492</v>
      </c>
      <c r="H29" s="71"/>
      <c r="I29" s="71"/>
      <c r="J29" s="71"/>
      <c r="K29" s="71" t="s">
        <v>312</v>
      </c>
      <c r="L29" s="73">
        <f aca="true" t="shared" si="7" ref="L29:L39">SUM(M29:T29)</f>
        <v>0</v>
      </c>
      <c r="M29" s="71"/>
      <c r="N29" s="71"/>
      <c r="O29" s="71"/>
      <c r="P29" s="71"/>
      <c r="Q29" s="71"/>
      <c r="R29" s="71"/>
      <c r="S29" s="71"/>
      <c r="T29" s="71"/>
      <c r="U29" s="73">
        <f>SUM(V29:Z29)</f>
        <v>15000</v>
      </c>
      <c r="V29" s="71">
        <v>7500</v>
      </c>
      <c r="W29" s="71">
        <v>7500</v>
      </c>
      <c r="X29" s="71">
        <v>0</v>
      </c>
      <c r="Y29" s="71">
        <v>0</v>
      </c>
      <c r="Z29" s="71">
        <v>0</v>
      </c>
    </row>
    <row r="30" spans="1:26" ht="15">
      <c r="A30" s="122"/>
      <c r="B30" s="858">
        <v>13</v>
      </c>
      <c r="C30" s="859" t="s">
        <v>1594</v>
      </c>
      <c r="D30" s="860">
        <v>0.4</v>
      </c>
      <c r="E30" s="71" t="s">
        <v>1562</v>
      </c>
      <c r="F30" s="71" t="s">
        <v>1573</v>
      </c>
      <c r="G30" s="71" t="s">
        <v>1492</v>
      </c>
      <c r="H30" s="71"/>
      <c r="I30" s="71"/>
      <c r="J30" s="71"/>
      <c r="K30" s="71" t="s">
        <v>312</v>
      </c>
      <c r="L30" s="73">
        <f t="shared" si="7"/>
        <v>120</v>
      </c>
      <c r="M30" s="71"/>
      <c r="N30" s="71">
        <v>120</v>
      </c>
      <c r="O30" s="71"/>
      <c r="P30" s="71"/>
      <c r="Q30" s="71"/>
      <c r="R30" s="71"/>
      <c r="S30" s="71"/>
      <c r="T30" s="71"/>
      <c r="U30" s="73">
        <f aca="true" t="shared" si="8" ref="U30:U39">SUM(V30:Z30)</f>
        <v>13810</v>
      </c>
      <c r="V30" s="71">
        <v>6905</v>
      </c>
      <c r="W30" s="71">
        <v>6905</v>
      </c>
      <c r="X30" s="71">
        <v>0</v>
      </c>
      <c r="Y30" s="71">
        <v>0</v>
      </c>
      <c r="Z30" s="71">
        <v>0</v>
      </c>
    </row>
    <row r="31" spans="1:26" ht="15">
      <c r="A31" s="122"/>
      <c r="B31" s="858">
        <v>31</v>
      </c>
      <c r="C31" s="859" t="s">
        <v>1589</v>
      </c>
      <c r="D31" s="860">
        <v>0.5</v>
      </c>
      <c r="E31" s="71" t="s">
        <v>1562</v>
      </c>
      <c r="F31" s="71" t="s">
        <v>1573</v>
      </c>
      <c r="G31" s="71" t="s">
        <v>1492</v>
      </c>
      <c r="H31" s="71"/>
      <c r="I31" s="71"/>
      <c r="J31" s="71"/>
      <c r="K31" s="71" t="s">
        <v>688</v>
      </c>
      <c r="L31" s="73">
        <f t="shared" si="7"/>
        <v>280</v>
      </c>
      <c r="M31" s="71"/>
      <c r="N31" s="71"/>
      <c r="O31" s="71"/>
      <c r="P31" s="71"/>
      <c r="Q31" s="71"/>
      <c r="R31" s="71"/>
      <c r="S31" s="71">
        <v>280</v>
      </c>
      <c r="T31" s="71"/>
      <c r="U31" s="73">
        <f t="shared" si="8"/>
        <v>14010</v>
      </c>
      <c r="V31" s="71">
        <v>9807</v>
      </c>
      <c r="W31" s="71">
        <v>4203</v>
      </c>
      <c r="X31" s="71">
        <v>0</v>
      </c>
      <c r="Y31" s="71">
        <v>0</v>
      </c>
      <c r="Z31" s="71">
        <v>0</v>
      </c>
    </row>
    <row r="32" spans="1:26" ht="15">
      <c r="A32" s="122"/>
      <c r="B32" s="123">
        <v>35</v>
      </c>
      <c r="C32" s="127" t="s">
        <v>1721</v>
      </c>
      <c r="D32" s="124">
        <v>1</v>
      </c>
      <c r="E32" s="71" t="s">
        <v>1562</v>
      </c>
      <c r="F32" s="71" t="s">
        <v>1573</v>
      </c>
      <c r="G32" s="71" t="s">
        <v>1492</v>
      </c>
      <c r="H32" s="71"/>
      <c r="I32" s="71"/>
      <c r="J32" s="71"/>
      <c r="K32" s="71" t="s">
        <v>688</v>
      </c>
      <c r="L32" s="73">
        <f t="shared" si="7"/>
        <v>0</v>
      </c>
      <c r="M32" s="71"/>
      <c r="N32" s="71"/>
      <c r="O32" s="71"/>
      <c r="P32" s="71"/>
      <c r="Q32" s="71"/>
      <c r="R32" s="71"/>
      <c r="S32" s="71"/>
      <c r="T32" s="71"/>
      <c r="U32" s="73">
        <f t="shared" si="8"/>
        <v>14380</v>
      </c>
      <c r="V32" s="71">
        <v>10066</v>
      </c>
      <c r="W32" s="71">
        <v>4314</v>
      </c>
      <c r="X32" s="71">
        <v>0</v>
      </c>
      <c r="Y32" s="71">
        <v>0</v>
      </c>
      <c r="Z32" s="71">
        <v>0</v>
      </c>
    </row>
    <row r="33" spans="1:26" ht="15">
      <c r="A33" s="122"/>
      <c r="B33" s="123">
        <v>45</v>
      </c>
      <c r="C33" s="125">
        <v>11</v>
      </c>
      <c r="D33" s="124">
        <v>0.3</v>
      </c>
      <c r="E33" s="71" t="s">
        <v>1562</v>
      </c>
      <c r="F33" s="71" t="s">
        <v>1577</v>
      </c>
      <c r="G33" s="71" t="s">
        <v>1492</v>
      </c>
      <c r="H33" s="71"/>
      <c r="I33" s="71"/>
      <c r="J33" s="71"/>
      <c r="K33" s="71" t="s">
        <v>312</v>
      </c>
      <c r="L33" s="73">
        <f t="shared" si="7"/>
        <v>100</v>
      </c>
      <c r="M33" s="71"/>
      <c r="N33" s="71"/>
      <c r="O33" s="71"/>
      <c r="P33" s="71"/>
      <c r="Q33" s="71"/>
      <c r="R33" s="71">
        <v>50</v>
      </c>
      <c r="S33" s="71">
        <v>50</v>
      </c>
      <c r="T33" s="71"/>
      <c r="U33" s="73">
        <f t="shared" si="8"/>
        <v>14218</v>
      </c>
      <c r="V33" s="71">
        <v>7109</v>
      </c>
      <c r="W33" s="71">
        <v>7109</v>
      </c>
      <c r="X33" s="71">
        <v>0</v>
      </c>
      <c r="Y33" s="71">
        <v>0</v>
      </c>
      <c r="Z33" s="71">
        <v>0</v>
      </c>
    </row>
    <row r="34" spans="1:26" ht="15">
      <c r="A34" s="122"/>
      <c r="B34" s="123">
        <v>46</v>
      </c>
      <c r="C34" s="123">
        <v>10</v>
      </c>
      <c r="D34" s="124">
        <v>0.8</v>
      </c>
      <c r="E34" s="71" t="s">
        <v>1562</v>
      </c>
      <c r="F34" s="71" t="s">
        <v>1577</v>
      </c>
      <c r="G34" s="71" t="s">
        <v>1492</v>
      </c>
      <c r="H34" s="71"/>
      <c r="I34" s="71"/>
      <c r="J34" s="71"/>
      <c r="K34" s="71" t="s">
        <v>312</v>
      </c>
      <c r="L34" s="73">
        <f t="shared" si="7"/>
        <v>0</v>
      </c>
      <c r="M34" s="71"/>
      <c r="N34" s="71"/>
      <c r="O34" s="71"/>
      <c r="P34" s="71"/>
      <c r="Q34" s="71"/>
      <c r="R34" s="71"/>
      <c r="S34" s="71"/>
      <c r="T34" s="71"/>
      <c r="U34" s="73">
        <f t="shared" si="8"/>
        <v>15090</v>
      </c>
      <c r="V34" s="71">
        <v>7545</v>
      </c>
      <c r="W34" s="71">
        <v>7545</v>
      </c>
      <c r="X34" s="71">
        <v>0</v>
      </c>
      <c r="Y34" s="71">
        <v>0</v>
      </c>
      <c r="Z34" s="71">
        <v>0</v>
      </c>
    </row>
    <row r="35" spans="1:26" ht="15">
      <c r="A35" s="122"/>
      <c r="B35" s="123">
        <v>61</v>
      </c>
      <c r="C35" s="127" t="s">
        <v>1588</v>
      </c>
      <c r="D35" s="124">
        <v>0.5</v>
      </c>
      <c r="E35" s="71" t="s">
        <v>1562</v>
      </c>
      <c r="F35" s="71" t="s">
        <v>1577</v>
      </c>
      <c r="G35" s="71" t="s">
        <v>1492</v>
      </c>
      <c r="H35" s="71"/>
      <c r="I35" s="71"/>
      <c r="J35" s="71"/>
      <c r="K35" s="71" t="s">
        <v>687</v>
      </c>
      <c r="L35" s="73">
        <f t="shared" si="7"/>
        <v>0</v>
      </c>
      <c r="M35" s="71"/>
      <c r="N35" s="71"/>
      <c r="O35" s="71"/>
      <c r="P35" s="71"/>
      <c r="Q35" s="71"/>
      <c r="R35" s="71"/>
      <c r="S35" s="71"/>
      <c r="T35" s="71"/>
      <c r="U35" s="73">
        <f t="shared" si="8"/>
        <v>14732</v>
      </c>
      <c r="V35" s="71">
        <v>8840</v>
      </c>
      <c r="W35" s="71">
        <v>5892</v>
      </c>
      <c r="X35" s="71">
        <v>0</v>
      </c>
      <c r="Y35" s="71">
        <v>0</v>
      </c>
      <c r="Z35" s="71">
        <v>0</v>
      </c>
    </row>
    <row r="36" spans="1:26" ht="15">
      <c r="A36" s="122"/>
      <c r="B36" s="123">
        <v>62</v>
      </c>
      <c r="C36" s="127" t="s">
        <v>1623</v>
      </c>
      <c r="D36" s="124">
        <v>0.5</v>
      </c>
      <c r="E36" s="71" t="s">
        <v>1562</v>
      </c>
      <c r="F36" s="71" t="s">
        <v>1573</v>
      </c>
      <c r="G36" s="71" t="s">
        <v>1492</v>
      </c>
      <c r="H36" s="71"/>
      <c r="I36" s="71"/>
      <c r="J36" s="71"/>
      <c r="K36" s="71" t="s">
        <v>228</v>
      </c>
      <c r="L36" s="73">
        <f t="shared" si="7"/>
        <v>230</v>
      </c>
      <c r="M36" s="71"/>
      <c r="N36" s="71"/>
      <c r="O36" s="71"/>
      <c r="P36" s="71"/>
      <c r="Q36" s="71"/>
      <c r="R36" s="71">
        <v>115</v>
      </c>
      <c r="S36" s="71">
        <v>115</v>
      </c>
      <c r="T36" s="71"/>
      <c r="U36" s="73">
        <f t="shared" si="8"/>
        <v>13990</v>
      </c>
      <c r="V36" s="71">
        <v>11192</v>
      </c>
      <c r="W36" s="71">
        <v>2798</v>
      </c>
      <c r="X36" s="71">
        <v>0</v>
      </c>
      <c r="Y36" s="71">
        <v>0</v>
      </c>
      <c r="Z36" s="71">
        <v>0</v>
      </c>
    </row>
    <row r="37" spans="1:26" ht="15">
      <c r="A37" s="122"/>
      <c r="B37" s="123">
        <v>63</v>
      </c>
      <c r="C37" s="123">
        <v>7.1</v>
      </c>
      <c r="D37" s="124">
        <v>0.5</v>
      </c>
      <c r="E37" s="71" t="s">
        <v>1562</v>
      </c>
      <c r="F37" s="71" t="s">
        <v>1582</v>
      </c>
      <c r="G37" s="71" t="s">
        <v>1492</v>
      </c>
      <c r="H37" s="71"/>
      <c r="I37" s="71"/>
      <c r="J37" s="71"/>
      <c r="K37" s="71" t="s">
        <v>688</v>
      </c>
      <c r="L37" s="73">
        <f t="shared" si="7"/>
        <v>0</v>
      </c>
      <c r="M37" s="71"/>
      <c r="N37" s="71"/>
      <c r="O37" s="71"/>
      <c r="P37" s="71"/>
      <c r="Q37" s="71"/>
      <c r="R37" s="71"/>
      <c r="S37" s="71"/>
      <c r="T37" s="71"/>
      <c r="U37" s="73">
        <f t="shared" si="8"/>
        <v>14502</v>
      </c>
      <c r="V37" s="71">
        <v>10151</v>
      </c>
      <c r="W37" s="71">
        <v>4351</v>
      </c>
      <c r="X37" s="71">
        <v>0</v>
      </c>
      <c r="Y37" s="71">
        <v>0</v>
      </c>
      <c r="Z37" s="71">
        <v>0</v>
      </c>
    </row>
    <row r="38" spans="1:26" ht="15" customHeight="1">
      <c r="A38" s="122"/>
      <c r="B38" s="123">
        <v>63</v>
      </c>
      <c r="C38" s="123">
        <v>7.2</v>
      </c>
      <c r="D38" s="124">
        <v>0.7</v>
      </c>
      <c r="E38" s="71" t="s">
        <v>1562</v>
      </c>
      <c r="F38" s="71" t="s">
        <v>1582</v>
      </c>
      <c r="G38" s="71" t="s">
        <v>1492</v>
      </c>
      <c r="H38" s="71"/>
      <c r="I38" s="71"/>
      <c r="J38" s="71"/>
      <c r="K38" s="71" t="s">
        <v>688</v>
      </c>
      <c r="L38" s="73">
        <f t="shared" si="7"/>
        <v>0</v>
      </c>
      <c r="M38" s="71"/>
      <c r="N38" s="71"/>
      <c r="O38" s="71"/>
      <c r="P38" s="71"/>
      <c r="Q38" s="71"/>
      <c r="R38" s="71"/>
      <c r="S38" s="71"/>
      <c r="T38" s="71"/>
      <c r="U38" s="73">
        <f t="shared" si="8"/>
        <v>15267</v>
      </c>
      <c r="V38" s="71">
        <v>10687</v>
      </c>
      <c r="W38" s="71">
        <v>4580</v>
      </c>
      <c r="X38" s="71">
        <v>0</v>
      </c>
      <c r="Y38" s="71">
        <v>0</v>
      </c>
      <c r="Z38" s="71">
        <v>0</v>
      </c>
    </row>
    <row r="39" spans="1:26" s="69" customFormat="1" ht="15">
      <c r="A39" s="122"/>
      <c r="B39" s="123">
        <v>63</v>
      </c>
      <c r="C39" s="127" t="s">
        <v>1581</v>
      </c>
      <c r="D39" s="124">
        <v>0.4</v>
      </c>
      <c r="E39" s="71" t="s">
        <v>1562</v>
      </c>
      <c r="F39" s="71" t="s">
        <v>1582</v>
      </c>
      <c r="G39" s="71" t="s">
        <v>1492</v>
      </c>
      <c r="H39" s="71"/>
      <c r="I39" s="71"/>
      <c r="J39" s="71"/>
      <c r="K39" s="71" t="s">
        <v>687</v>
      </c>
      <c r="L39" s="73">
        <f t="shared" si="7"/>
        <v>0</v>
      </c>
      <c r="M39" s="71"/>
      <c r="N39" s="71"/>
      <c r="O39" s="71"/>
      <c r="P39" s="71"/>
      <c r="Q39" s="71"/>
      <c r="R39" s="71"/>
      <c r="S39" s="71"/>
      <c r="T39" s="71"/>
      <c r="U39" s="73">
        <f t="shared" si="8"/>
        <v>15428</v>
      </c>
      <c r="V39" s="71">
        <v>9257</v>
      </c>
      <c r="W39" s="71">
        <v>6171</v>
      </c>
      <c r="X39" s="71">
        <v>0</v>
      </c>
      <c r="Y39" s="71">
        <v>0</v>
      </c>
      <c r="Z39" s="71">
        <v>0</v>
      </c>
    </row>
    <row r="40" spans="1:26" ht="15">
      <c r="A40" s="70" t="s">
        <v>1584</v>
      </c>
      <c r="B40" s="70"/>
      <c r="C40" s="70"/>
      <c r="D40" s="1569">
        <f>SUM(D29:D39)</f>
        <v>5.9</v>
      </c>
      <c r="E40" s="70"/>
      <c r="F40" s="70"/>
      <c r="G40" s="71"/>
      <c r="H40" s="70"/>
      <c r="I40" s="70"/>
      <c r="J40" s="70"/>
      <c r="K40" s="70"/>
      <c r="L40" s="86"/>
      <c r="M40" s="84">
        <f aca="true" t="shared" si="9" ref="M40:T40">SUM(M29:M39)</f>
        <v>0</v>
      </c>
      <c r="N40" s="84">
        <f t="shared" si="9"/>
        <v>120</v>
      </c>
      <c r="O40" s="84">
        <f t="shared" si="9"/>
        <v>0</v>
      </c>
      <c r="P40" s="84">
        <f t="shared" si="9"/>
        <v>0</v>
      </c>
      <c r="Q40" s="84">
        <f t="shared" si="9"/>
        <v>0</v>
      </c>
      <c r="R40" s="84">
        <f t="shared" si="9"/>
        <v>165</v>
      </c>
      <c r="S40" s="84">
        <f t="shared" si="9"/>
        <v>445</v>
      </c>
      <c r="T40" s="84">
        <f t="shared" si="9"/>
        <v>0</v>
      </c>
      <c r="U40" s="86" t="s">
        <v>1585</v>
      </c>
      <c r="V40" s="86" t="s">
        <v>1585</v>
      </c>
      <c r="W40" s="86" t="s">
        <v>1585</v>
      </c>
      <c r="X40" s="86" t="s">
        <v>1585</v>
      </c>
      <c r="Y40" s="86" t="s">
        <v>1585</v>
      </c>
      <c r="Z40" s="86" t="s">
        <v>1585</v>
      </c>
    </row>
    <row r="41" spans="1:26" ht="15">
      <c r="A41" s="857" t="s">
        <v>1586</v>
      </c>
      <c r="B41" s="123">
        <v>11</v>
      </c>
      <c r="C41" s="127" t="s">
        <v>1589</v>
      </c>
      <c r="D41" s="124">
        <v>1.1</v>
      </c>
      <c r="E41" s="71" t="s">
        <v>1562</v>
      </c>
      <c r="F41" s="71" t="s">
        <v>1582</v>
      </c>
      <c r="G41" s="71" t="s">
        <v>1492</v>
      </c>
      <c r="H41" s="71"/>
      <c r="I41" s="71"/>
      <c r="J41" s="71"/>
      <c r="K41" s="71" t="s">
        <v>312</v>
      </c>
      <c r="L41" s="73">
        <f>SUM(M41:T41)</f>
        <v>0</v>
      </c>
      <c r="M41" s="71"/>
      <c r="N41" s="71"/>
      <c r="O41" s="71"/>
      <c r="P41" s="71"/>
      <c r="Q41" s="71"/>
      <c r="R41" s="71"/>
      <c r="S41" s="71"/>
      <c r="T41" s="71"/>
      <c r="U41" s="73">
        <f>SUM(V41:Z41)</f>
        <v>14380</v>
      </c>
      <c r="V41" s="71">
        <v>10066</v>
      </c>
      <c r="W41" s="71">
        <v>4314</v>
      </c>
      <c r="X41" s="71">
        <v>0</v>
      </c>
      <c r="Y41" s="71">
        <v>0</v>
      </c>
      <c r="Z41" s="71">
        <v>0</v>
      </c>
    </row>
    <row r="42" spans="1:26" ht="15">
      <c r="A42" s="71"/>
      <c r="B42" s="123">
        <v>12</v>
      </c>
      <c r="C42" s="127" t="s">
        <v>1622</v>
      </c>
      <c r="D42" s="124">
        <v>0.8</v>
      </c>
      <c r="E42" s="71" t="s">
        <v>1562</v>
      </c>
      <c r="F42" s="71" t="s">
        <v>1582</v>
      </c>
      <c r="G42" s="71" t="s">
        <v>1492</v>
      </c>
      <c r="H42" s="71"/>
      <c r="I42" s="71"/>
      <c r="J42" s="71"/>
      <c r="K42" s="71" t="s">
        <v>683</v>
      </c>
      <c r="L42" s="73">
        <f>SUM(M42:T42)</f>
        <v>0</v>
      </c>
      <c r="M42" s="71"/>
      <c r="N42" s="71"/>
      <c r="O42" s="71"/>
      <c r="P42" s="71"/>
      <c r="Q42" s="71"/>
      <c r="R42" s="71"/>
      <c r="S42" s="71"/>
      <c r="T42" s="71"/>
      <c r="U42" s="73">
        <f>SUM(V42:Z42)</f>
        <v>15267</v>
      </c>
      <c r="V42" s="71">
        <v>10687</v>
      </c>
      <c r="W42" s="71">
        <v>4580</v>
      </c>
      <c r="X42" s="71">
        <v>0</v>
      </c>
      <c r="Y42" s="71">
        <v>0</v>
      </c>
      <c r="Z42" s="71">
        <v>0</v>
      </c>
    </row>
    <row r="43" spans="1:26" ht="15">
      <c r="A43" s="71"/>
      <c r="B43" s="123">
        <v>20</v>
      </c>
      <c r="C43" s="127" t="s">
        <v>1754</v>
      </c>
      <c r="D43" s="124">
        <v>1.8</v>
      </c>
      <c r="E43" s="71" t="s">
        <v>1562</v>
      </c>
      <c r="F43" s="71" t="s">
        <v>1582</v>
      </c>
      <c r="G43" s="71" t="s">
        <v>1492</v>
      </c>
      <c r="H43" s="71"/>
      <c r="I43" s="71"/>
      <c r="J43" s="71"/>
      <c r="K43" s="71" t="s">
        <v>307</v>
      </c>
      <c r="L43" s="73">
        <f>SUM(M43:T43)</f>
        <v>0</v>
      </c>
      <c r="M43" s="71"/>
      <c r="N43" s="71"/>
      <c r="O43" s="71"/>
      <c r="P43" s="71"/>
      <c r="Q43" s="71"/>
      <c r="R43" s="71"/>
      <c r="S43" s="71"/>
      <c r="T43" s="71"/>
      <c r="U43" s="73">
        <f>SUM(V43:Z43)</f>
        <v>14010</v>
      </c>
      <c r="V43" s="71">
        <v>9807</v>
      </c>
      <c r="W43" s="71">
        <v>4203</v>
      </c>
      <c r="X43" s="71">
        <v>0</v>
      </c>
      <c r="Y43" s="71">
        <v>0</v>
      </c>
      <c r="Z43" s="71">
        <v>0</v>
      </c>
    </row>
    <row r="44" spans="1:26" ht="15">
      <c r="A44" s="70" t="s">
        <v>1584</v>
      </c>
      <c r="B44" s="70"/>
      <c r="C44" s="70"/>
      <c r="D44" s="1569">
        <f>SUM(D41:D43)</f>
        <v>3.7</v>
      </c>
      <c r="E44" s="70"/>
      <c r="F44" s="70"/>
      <c r="G44" s="71"/>
      <c r="H44" s="70"/>
      <c r="I44" s="70"/>
      <c r="J44" s="70"/>
      <c r="K44" s="70"/>
      <c r="L44" s="86"/>
      <c r="M44" s="84">
        <f aca="true" t="shared" si="10" ref="M44:T44">SUM(M41:M43)</f>
        <v>0</v>
      </c>
      <c r="N44" s="84">
        <f t="shared" si="10"/>
        <v>0</v>
      </c>
      <c r="O44" s="84">
        <f t="shared" si="10"/>
        <v>0</v>
      </c>
      <c r="P44" s="84">
        <f t="shared" si="10"/>
        <v>0</v>
      </c>
      <c r="Q44" s="84">
        <f t="shared" si="10"/>
        <v>0</v>
      </c>
      <c r="R44" s="84">
        <f t="shared" si="10"/>
        <v>0</v>
      </c>
      <c r="S44" s="84">
        <f t="shared" si="10"/>
        <v>0</v>
      </c>
      <c r="T44" s="84">
        <f t="shared" si="10"/>
        <v>0</v>
      </c>
      <c r="U44" s="86" t="s">
        <v>1585</v>
      </c>
      <c r="V44" s="86" t="s">
        <v>1585</v>
      </c>
      <c r="W44" s="86" t="s">
        <v>1585</v>
      </c>
      <c r="X44" s="86" t="s">
        <v>1585</v>
      </c>
      <c r="Y44" s="86" t="s">
        <v>1585</v>
      </c>
      <c r="Z44" s="86" t="s">
        <v>1585</v>
      </c>
    </row>
    <row r="45" spans="1:26" ht="15">
      <c r="A45" s="857" t="s">
        <v>1591</v>
      </c>
      <c r="B45" s="123">
        <v>13</v>
      </c>
      <c r="C45" s="127" t="s">
        <v>1710</v>
      </c>
      <c r="D45" s="124">
        <v>2.6</v>
      </c>
      <c r="E45" s="71" t="s">
        <v>1562</v>
      </c>
      <c r="F45" s="71" t="s">
        <v>1498</v>
      </c>
      <c r="G45" s="71" t="s">
        <v>1492</v>
      </c>
      <c r="H45" s="71"/>
      <c r="I45" s="71"/>
      <c r="J45" s="71"/>
      <c r="K45" s="71" t="s">
        <v>1499</v>
      </c>
      <c r="L45" s="73">
        <f aca="true" t="shared" si="11" ref="L45:L63">SUM(M45:T45)</f>
        <v>0</v>
      </c>
      <c r="M45" s="71"/>
      <c r="N45" s="71"/>
      <c r="O45" s="71"/>
      <c r="P45" s="71"/>
      <c r="Q45" s="71"/>
      <c r="R45" s="71"/>
      <c r="S45" s="71"/>
      <c r="T45" s="71"/>
      <c r="U45" s="73">
        <f>SUM(V45:Z45)</f>
        <v>14800</v>
      </c>
      <c r="V45" s="71">
        <v>7850</v>
      </c>
      <c r="W45" s="71">
        <v>1150</v>
      </c>
      <c r="X45" s="71">
        <v>0</v>
      </c>
      <c r="Y45" s="71">
        <v>5800</v>
      </c>
      <c r="Z45" s="71">
        <v>0</v>
      </c>
    </row>
    <row r="46" spans="1:26" ht="15">
      <c r="A46" s="122"/>
      <c r="B46" s="123">
        <v>17</v>
      </c>
      <c r="C46" s="127" t="s">
        <v>1500</v>
      </c>
      <c r="D46" s="124">
        <v>2.3</v>
      </c>
      <c r="E46" s="71" t="s">
        <v>1562</v>
      </c>
      <c r="F46" s="71" t="s">
        <v>1582</v>
      </c>
      <c r="G46" s="71" t="s">
        <v>1492</v>
      </c>
      <c r="H46" s="71"/>
      <c r="I46" s="71"/>
      <c r="J46" s="71"/>
      <c r="K46" s="71" t="s">
        <v>312</v>
      </c>
      <c r="L46" s="73">
        <f t="shared" si="11"/>
        <v>0</v>
      </c>
      <c r="M46" s="71"/>
      <c r="N46" s="71"/>
      <c r="O46" s="71"/>
      <c r="P46" s="71"/>
      <c r="Q46" s="71"/>
      <c r="R46" s="71"/>
      <c r="S46" s="71"/>
      <c r="T46" s="71"/>
      <c r="U46" s="73">
        <f aca="true" t="shared" si="12" ref="U46:U63">SUM(V46:Z46)</f>
        <v>15800</v>
      </c>
      <c r="V46" s="71">
        <v>8530</v>
      </c>
      <c r="W46" s="71">
        <v>7270</v>
      </c>
      <c r="X46" s="71">
        <v>0</v>
      </c>
      <c r="Y46" s="71">
        <v>0</v>
      </c>
      <c r="Z46" s="71">
        <v>0</v>
      </c>
    </row>
    <row r="47" spans="1:26" ht="15">
      <c r="A47" s="122"/>
      <c r="B47" s="123">
        <v>18</v>
      </c>
      <c r="C47" s="126" t="s">
        <v>1501</v>
      </c>
      <c r="D47" s="124">
        <v>1.2</v>
      </c>
      <c r="E47" s="71" t="s">
        <v>1565</v>
      </c>
      <c r="F47" s="71" t="s">
        <v>1582</v>
      </c>
      <c r="G47" s="71" t="s">
        <v>1492</v>
      </c>
      <c r="H47" s="71"/>
      <c r="I47" s="71"/>
      <c r="J47" s="71"/>
      <c r="K47" s="71" t="s">
        <v>308</v>
      </c>
      <c r="L47" s="73">
        <f t="shared" si="11"/>
        <v>0</v>
      </c>
      <c r="M47" s="71"/>
      <c r="N47" s="71"/>
      <c r="O47" s="71"/>
      <c r="P47" s="71"/>
      <c r="Q47" s="71"/>
      <c r="R47" s="71"/>
      <c r="S47" s="71"/>
      <c r="T47" s="71"/>
      <c r="U47" s="73">
        <f t="shared" si="12"/>
        <v>15690</v>
      </c>
      <c r="V47" s="71">
        <v>5060</v>
      </c>
      <c r="W47" s="71">
        <v>10630</v>
      </c>
      <c r="X47" s="71">
        <v>0</v>
      </c>
      <c r="Y47" s="71">
        <v>0</v>
      </c>
      <c r="Z47" s="71">
        <v>0</v>
      </c>
    </row>
    <row r="48" spans="1:26" ht="15">
      <c r="A48" s="122"/>
      <c r="B48" s="123">
        <v>18</v>
      </c>
      <c r="C48" s="127" t="s">
        <v>1588</v>
      </c>
      <c r="D48" s="124">
        <v>2.7</v>
      </c>
      <c r="E48" s="71" t="s">
        <v>1562</v>
      </c>
      <c r="F48" s="71" t="s">
        <v>1601</v>
      </c>
      <c r="G48" s="71" t="s">
        <v>1492</v>
      </c>
      <c r="H48" s="71"/>
      <c r="I48" s="71"/>
      <c r="J48" s="71"/>
      <c r="K48" s="71" t="s">
        <v>312</v>
      </c>
      <c r="L48" s="73">
        <f t="shared" si="11"/>
        <v>0</v>
      </c>
      <c r="M48" s="71"/>
      <c r="N48" s="71"/>
      <c r="O48" s="71"/>
      <c r="P48" s="71"/>
      <c r="Q48" s="71"/>
      <c r="R48" s="71"/>
      <c r="S48" s="71"/>
      <c r="T48" s="71"/>
      <c r="U48" s="73">
        <f t="shared" si="12"/>
        <v>16100</v>
      </c>
      <c r="V48" s="71">
        <v>7710</v>
      </c>
      <c r="W48" s="71">
        <v>8390</v>
      </c>
      <c r="X48" s="71">
        <v>0</v>
      </c>
      <c r="Y48" s="71">
        <v>0</v>
      </c>
      <c r="Z48" s="71">
        <v>0</v>
      </c>
    </row>
    <row r="49" spans="1:26" ht="15">
      <c r="A49" s="122"/>
      <c r="B49" s="123">
        <v>18</v>
      </c>
      <c r="C49" s="127" t="s">
        <v>1589</v>
      </c>
      <c r="D49" s="124">
        <v>3.1</v>
      </c>
      <c r="E49" s="71" t="s">
        <v>1565</v>
      </c>
      <c r="F49" s="71" t="s">
        <v>1573</v>
      </c>
      <c r="G49" s="71" t="s">
        <v>1492</v>
      </c>
      <c r="H49" s="71"/>
      <c r="I49" s="71"/>
      <c r="J49" s="71"/>
      <c r="K49" s="71" t="s">
        <v>307</v>
      </c>
      <c r="L49" s="73">
        <f t="shared" si="11"/>
        <v>0</v>
      </c>
      <c r="M49" s="71"/>
      <c r="N49" s="71"/>
      <c r="O49" s="71"/>
      <c r="P49" s="71"/>
      <c r="Q49" s="71"/>
      <c r="R49" s="71"/>
      <c r="S49" s="71"/>
      <c r="T49" s="71"/>
      <c r="U49" s="73">
        <f t="shared" si="12"/>
        <v>16150</v>
      </c>
      <c r="V49" s="71">
        <v>6800</v>
      </c>
      <c r="W49" s="71">
        <v>9350</v>
      </c>
      <c r="X49" s="71">
        <v>0</v>
      </c>
      <c r="Y49" s="71">
        <v>0</v>
      </c>
      <c r="Z49" s="71">
        <v>0</v>
      </c>
    </row>
    <row r="50" spans="1:26" ht="15">
      <c r="A50" s="122"/>
      <c r="B50" s="123">
        <v>18</v>
      </c>
      <c r="C50" s="127" t="s">
        <v>1623</v>
      </c>
      <c r="D50" s="124">
        <v>1.1</v>
      </c>
      <c r="E50" s="71" t="s">
        <v>1562</v>
      </c>
      <c r="F50" s="71" t="s">
        <v>1573</v>
      </c>
      <c r="G50" s="71" t="s">
        <v>1492</v>
      </c>
      <c r="H50" s="71"/>
      <c r="I50" s="71"/>
      <c r="J50" s="71"/>
      <c r="K50" s="71" t="s">
        <v>312</v>
      </c>
      <c r="L50" s="73">
        <f t="shared" si="11"/>
        <v>0</v>
      </c>
      <c r="M50" s="71"/>
      <c r="N50" s="71"/>
      <c r="O50" s="71"/>
      <c r="P50" s="71"/>
      <c r="Q50" s="71"/>
      <c r="R50" s="71"/>
      <c r="S50" s="71"/>
      <c r="T50" s="71"/>
      <c r="U50" s="73">
        <f t="shared" si="12"/>
        <v>14950</v>
      </c>
      <c r="V50" s="71">
        <v>7100</v>
      </c>
      <c r="W50" s="71">
        <v>7850</v>
      </c>
      <c r="X50" s="71">
        <v>0</v>
      </c>
      <c r="Y50" s="71">
        <v>0</v>
      </c>
      <c r="Z50" s="71">
        <v>0</v>
      </c>
    </row>
    <row r="51" spans="1:26" ht="15">
      <c r="A51" s="122"/>
      <c r="B51" s="123">
        <v>19</v>
      </c>
      <c r="C51" s="123" t="s">
        <v>1502</v>
      </c>
      <c r="D51" s="124">
        <v>1.5</v>
      </c>
      <c r="E51" s="71" t="s">
        <v>1562</v>
      </c>
      <c r="F51" s="71" t="s">
        <v>1601</v>
      </c>
      <c r="G51" s="71" t="s">
        <v>1492</v>
      </c>
      <c r="H51" s="71"/>
      <c r="I51" s="71"/>
      <c r="J51" s="71"/>
      <c r="K51" s="71" t="s">
        <v>689</v>
      </c>
      <c r="L51" s="73">
        <f t="shared" si="11"/>
        <v>0</v>
      </c>
      <c r="M51" s="71"/>
      <c r="N51" s="71"/>
      <c r="O51" s="71"/>
      <c r="P51" s="71"/>
      <c r="Q51" s="71"/>
      <c r="R51" s="71"/>
      <c r="S51" s="71"/>
      <c r="T51" s="71"/>
      <c r="U51" s="73">
        <f t="shared" si="12"/>
        <v>14340</v>
      </c>
      <c r="V51" s="71">
        <v>8350</v>
      </c>
      <c r="W51" s="71">
        <v>4810</v>
      </c>
      <c r="X51" s="71">
        <v>0</v>
      </c>
      <c r="Y51" s="71">
        <v>1180</v>
      </c>
      <c r="Z51" s="71">
        <v>0</v>
      </c>
    </row>
    <row r="52" spans="1:26" ht="15">
      <c r="A52" s="122"/>
      <c r="B52" s="123">
        <v>19</v>
      </c>
      <c r="C52" s="127" t="s">
        <v>1752</v>
      </c>
      <c r="D52" s="124">
        <v>0.3</v>
      </c>
      <c r="E52" s="71" t="s">
        <v>1562</v>
      </c>
      <c r="F52" s="71" t="s">
        <v>1573</v>
      </c>
      <c r="G52" s="71" t="s">
        <v>1492</v>
      </c>
      <c r="H52" s="76"/>
      <c r="I52" s="71"/>
      <c r="J52" s="71"/>
      <c r="K52" s="71" t="s">
        <v>588</v>
      </c>
      <c r="L52" s="73">
        <f t="shared" si="11"/>
        <v>0</v>
      </c>
      <c r="M52" s="71"/>
      <c r="N52" s="71"/>
      <c r="O52" s="71"/>
      <c r="P52" s="71"/>
      <c r="Q52" s="71"/>
      <c r="R52" s="71"/>
      <c r="S52" s="71"/>
      <c r="T52" s="71"/>
      <c r="U52" s="73">
        <f t="shared" si="12"/>
        <v>15650</v>
      </c>
      <c r="V52" s="71">
        <v>8000</v>
      </c>
      <c r="W52" s="71">
        <v>7000</v>
      </c>
      <c r="X52" s="71">
        <v>0</v>
      </c>
      <c r="Y52" s="71">
        <v>650</v>
      </c>
      <c r="Z52" s="71">
        <v>0</v>
      </c>
    </row>
    <row r="53" spans="1:26" ht="15">
      <c r="A53" s="122"/>
      <c r="B53" s="123">
        <v>19</v>
      </c>
      <c r="C53" s="127" t="s">
        <v>1590</v>
      </c>
      <c r="D53" s="124">
        <v>0.3</v>
      </c>
      <c r="E53" s="71" t="s">
        <v>1562</v>
      </c>
      <c r="F53" s="71" t="s">
        <v>1601</v>
      </c>
      <c r="G53" s="71" t="s">
        <v>1492</v>
      </c>
      <c r="H53" s="71"/>
      <c r="I53" s="71"/>
      <c r="J53" s="71"/>
      <c r="K53" s="83" t="s">
        <v>688</v>
      </c>
      <c r="L53" s="73">
        <f t="shared" si="11"/>
        <v>0</v>
      </c>
      <c r="M53" s="71"/>
      <c r="N53" s="71"/>
      <c r="O53" s="71"/>
      <c r="P53" s="71"/>
      <c r="Q53" s="71"/>
      <c r="R53" s="71"/>
      <c r="S53" s="71"/>
      <c r="T53" s="71"/>
      <c r="U53" s="73">
        <f t="shared" si="12"/>
        <v>16150</v>
      </c>
      <c r="V53" s="71">
        <v>10300</v>
      </c>
      <c r="W53" s="71">
        <v>5850</v>
      </c>
      <c r="X53" s="71">
        <v>0</v>
      </c>
      <c r="Y53" s="71">
        <v>0</v>
      </c>
      <c r="Z53" s="71">
        <v>0</v>
      </c>
    </row>
    <row r="54" spans="1:26" ht="15">
      <c r="A54" s="122"/>
      <c r="B54" s="123">
        <v>20</v>
      </c>
      <c r="C54" s="127" t="s">
        <v>1708</v>
      </c>
      <c r="D54" s="124">
        <v>2.9</v>
      </c>
      <c r="E54" s="71" t="s">
        <v>1565</v>
      </c>
      <c r="F54" s="71" t="s">
        <v>1601</v>
      </c>
      <c r="G54" s="71" t="s">
        <v>1492</v>
      </c>
      <c r="H54" s="71"/>
      <c r="I54" s="71"/>
      <c r="J54" s="71"/>
      <c r="K54" s="83" t="s">
        <v>1503</v>
      </c>
      <c r="L54" s="73">
        <f t="shared" si="11"/>
        <v>0</v>
      </c>
      <c r="M54" s="71"/>
      <c r="N54" s="71"/>
      <c r="O54" s="71"/>
      <c r="P54" s="71"/>
      <c r="Q54" s="71"/>
      <c r="R54" s="71"/>
      <c r="S54" s="71"/>
      <c r="T54" s="71"/>
      <c r="U54" s="73">
        <f t="shared" si="12"/>
        <v>15200</v>
      </c>
      <c r="V54" s="71">
        <v>6830</v>
      </c>
      <c r="W54" s="71">
        <v>7420</v>
      </c>
      <c r="X54" s="71">
        <v>0</v>
      </c>
      <c r="Y54" s="71">
        <v>950</v>
      </c>
      <c r="Z54" s="71">
        <v>0</v>
      </c>
    </row>
    <row r="55" spans="1:26" ht="15">
      <c r="A55" s="122"/>
      <c r="B55" s="123">
        <v>20</v>
      </c>
      <c r="C55" s="127" t="s">
        <v>1504</v>
      </c>
      <c r="D55" s="124">
        <v>1.5</v>
      </c>
      <c r="E55" s="71" t="s">
        <v>1562</v>
      </c>
      <c r="F55" s="71" t="s">
        <v>1601</v>
      </c>
      <c r="G55" s="71" t="s">
        <v>1492</v>
      </c>
      <c r="H55" s="71"/>
      <c r="I55" s="71"/>
      <c r="J55" s="71"/>
      <c r="K55" s="71" t="s">
        <v>689</v>
      </c>
      <c r="L55" s="73">
        <f t="shared" si="11"/>
        <v>0</v>
      </c>
      <c r="M55" s="71"/>
      <c r="N55" s="71"/>
      <c r="O55" s="71"/>
      <c r="P55" s="71"/>
      <c r="Q55" s="71"/>
      <c r="R55" s="71"/>
      <c r="S55" s="71"/>
      <c r="T55" s="71"/>
      <c r="U55" s="73">
        <f t="shared" si="12"/>
        <v>15630</v>
      </c>
      <c r="V55" s="71">
        <v>9560</v>
      </c>
      <c r="W55" s="71">
        <v>5180</v>
      </c>
      <c r="X55" s="71">
        <v>0</v>
      </c>
      <c r="Y55" s="71">
        <v>890</v>
      </c>
      <c r="Z55" s="71">
        <v>0</v>
      </c>
    </row>
    <row r="56" spans="1:26" ht="15">
      <c r="A56" s="122"/>
      <c r="B56" s="123">
        <v>21</v>
      </c>
      <c r="C56" s="127" t="s">
        <v>1497</v>
      </c>
      <c r="D56" s="124">
        <v>0.4</v>
      </c>
      <c r="E56" s="71" t="s">
        <v>1562</v>
      </c>
      <c r="F56" s="71" t="s">
        <v>1601</v>
      </c>
      <c r="G56" s="71" t="s">
        <v>1492</v>
      </c>
      <c r="H56" s="71"/>
      <c r="I56" s="71"/>
      <c r="J56" s="71"/>
      <c r="K56" s="71" t="s">
        <v>688</v>
      </c>
      <c r="L56" s="73">
        <f t="shared" si="11"/>
        <v>0</v>
      </c>
      <c r="M56" s="71"/>
      <c r="N56" s="71"/>
      <c r="O56" s="71"/>
      <c r="P56" s="71"/>
      <c r="Q56" s="71"/>
      <c r="R56" s="71"/>
      <c r="S56" s="71"/>
      <c r="T56" s="71"/>
      <c r="U56" s="73">
        <f t="shared" si="12"/>
        <v>14350</v>
      </c>
      <c r="V56" s="71">
        <v>9970</v>
      </c>
      <c r="W56" s="71">
        <v>4380</v>
      </c>
      <c r="X56" s="71">
        <v>0</v>
      </c>
      <c r="Y56" s="71">
        <v>0</v>
      </c>
      <c r="Z56" s="71">
        <v>0</v>
      </c>
    </row>
    <row r="57" spans="1:26" ht="15">
      <c r="A57" s="122"/>
      <c r="B57" s="123">
        <v>21</v>
      </c>
      <c r="C57" s="127" t="s">
        <v>407</v>
      </c>
      <c r="D57" s="124">
        <v>0.8</v>
      </c>
      <c r="E57" s="71" t="s">
        <v>1562</v>
      </c>
      <c r="F57" s="71" t="s">
        <v>1601</v>
      </c>
      <c r="G57" s="71" t="s">
        <v>1492</v>
      </c>
      <c r="H57" s="71"/>
      <c r="I57" s="71"/>
      <c r="J57" s="71"/>
      <c r="K57" s="71" t="s">
        <v>688</v>
      </c>
      <c r="L57" s="73">
        <f t="shared" si="11"/>
        <v>0</v>
      </c>
      <c r="M57" s="71"/>
      <c r="N57" s="71"/>
      <c r="O57" s="71"/>
      <c r="P57" s="71"/>
      <c r="Q57" s="71"/>
      <c r="R57" s="71"/>
      <c r="S57" s="71"/>
      <c r="T57" s="71"/>
      <c r="U57" s="73">
        <f t="shared" si="12"/>
        <v>15300</v>
      </c>
      <c r="V57" s="71">
        <v>10740</v>
      </c>
      <c r="W57" s="71">
        <v>4560</v>
      </c>
      <c r="X57" s="71">
        <v>0</v>
      </c>
      <c r="Y57" s="71">
        <v>0</v>
      </c>
      <c r="Z57" s="71">
        <v>0</v>
      </c>
    </row>
    <row r="58" spans="1:26" ht="15">
      <c r="A58" s="122"/>
      <c r="B58" s="123">
        <v>22</v>
      </c>
      <c r="C58" s="126" t="s">
        <v>1505</v>
      </c>
      <c r="D58" s="124">
        <v>3.8</v>
      </c>
      <c r="E58" s="71" t="s">
        <v>1562</v>
      </c>
      <c r="F58" s="71" t="s">
        <v>1601</v>
      </c>
      <c r="G58" s="71" t="s">
        <v>1492</v>
      </c>
      <c r="H58" s="71"/>
      <c r="I58" s="71"/>
      <c r="J58" s="71"/>
      <c r="K58" s="71" t="s">
        <v>584</v>
      </c>
      <c r="L58" s="73">
        <f t="shared" si="11"/>
        <v>0</v>
      </c>
      <c r="M58" s="71"/>
      <c r="N58" s="71"/>
      <c r="O58" s="71"/>
      <c r="P58" s="71"/>
      <c r="Q58" s="71"/>
      <c r="R58" s="71"/>
      <c r="S58" s="71"/>
      <c r="T58" s="71"/>
      <c r="U58" s="73">
        <f t="shared" si="12"/>
        <v>16100</v>
      </c>
      <c r="V58" s="71">
        <v>11830</v>
      </c>
      <c r="W58" s="71">
        <v>3675</v>
      </c>
      <c r="X58" s="71">
        <v>0</v>
      </c>
      <c r="Y58" s="71">
        <v>595</v>
      </c>
      <c r="Z58" s="71">
        <v>0</v>
      </c>
    </row>
    <row r="59" spans="1:26" ht="15">
      <c r="A59" s="122"/>
      <c r="B59" s="123">
        <v>22</v>
      </c>
      <c r="C59" s="127" t="s">
        <v>1736</v>
      </c>
      <c r="D59" s="124">
        <v>2.9</v>
      </c>
      <c r="E59" s="71" t="s">
        <v>1562</v>
      </c>
      <c r="F59" s="71" t="s">
        <v>1601</v>
      </c>
      <c r="G59" s="71" t="s">
        <v>1492</v>
      </c>
      <c r="H59" s="71"/>
      <c r="I59" s="71"/>
      <c r="J59" s="71"/>
      <c r="K59" s="71" t="s">
        <v>1506</v>
      </c>
      <c r="L59" s="73">
        <f t="shared" si="11"/>
        <v>0</v>
      </c>
      <c r="M59" s="71"/>
      <c r="N59" s="71"/>
      <c r="O59" s="71"/>
      <c r="P59" s="71"/>
      <c r="Q59" s="71"/>
      <c r="R59" s="71"/>
      <c r="S59" s="71"/>
      <c r="T59" s="71"/>
      <c r="U59" s="73">
        <f t="shared" si="12"/>
        <v>14935</v>
      </c>
      <c r="V59" s="71">
        <v>13435</v>
      </c>
      <c r="W59" s="71">
        <v>1180</v>
      </c>
      <c r="X59" s="71">
        <v>0</v>
      </c>
      <c r="Y59" s="71">
        <v>320</v>
      </c>
      <c r="Z59" s="71">
        <v>0</v>
      </c>
    </row>
    <row r="60" spans="1:26" ht="15">
      <c r="A60" s="122"/>
      <c r="B60" s="123">
        <v>24</v>
      </c>
      <c r="C60" s="127" t="s">
        <v>420</v>
      </c>
      <c r="D60" s="124">
        <v>2.4</v>
      </c>
      <c r="E60" s="71" t="s">
        <v>1562</v>
      </c>
      <c r="F60" s="71" t="s">
        <v>1582</v>
      </c>
      <c r="G60" s="71" t="s">
        <v>1492</v>
      </c>
      <c r="H60" s="71"/>
      <c r="I60" s="71"/>
      <c r="J60" s="71"/>
      <c r="K60" s="71" t="s">
        <v>584</v>
      </c>
      <c r="L60" s="73">
        <f t="shared" si="11"/>
        <v>0</v>
      </c>
      <c r="M60" s="71"/>
      <c r="N60" s="71"/>
      <c r="O60" s="71"/>
      <c r="P60" s="71"/>
      <c r="Q60" s="71"/>
      <c r="R60" s="71"/>
      <c r="S60" s="71"/>
      <c r="T60" s="71"/>
      <c r="U60" s="73">
        <f t="shared" si="12"/>
        <v>14250</v>
      </c>
      <c r="V60" s="71">
        <v>10350</v>
      </c>
      <c r="W60" s="71">
        <v>2720</v>
      </c>
      <c r="X60" s="71">
        <v>0</v>
      </c>
      <c r="Y60" s="71">
        <v>1180</v>
      </c>
      <c r="Z60" s="71">
        <v>0</v>
      </c>
    </row>
    <row r="61" spans="1:26" ht="15">
      <c r="A61" s="122"/>
      <c r="B61" s="123">
        <v>24</v>
      </c>
      <c r="C61" s="127" t="s">
        <v>420</v>
      </c>
      <c r="D61" s="124">
        <v>2.8</v>
      </c>
      <c r="E61" s="71" t="s">
        <v>1562</v>
      </c>
      <c r="F61" s="71" t="s">
        <v>1582</v>
      </c>
      <c r="G61" s="71" t="s">
        <v>1492</v>
      </c>
      <c r="H61" s="71"/>
      <c r="I61" s="71"/>
      <c r="J61" s="71"/>
      <c r="K61" s="71" t="s">
        <v>689</v>
      </c>
      <c r="L61" s="73">
        <f t="shared" si="11"/>
        <v>0</v>
      </c>
      <c r="M61" s="71"/>
      <c r="N61" s="71"/>
      <c r="O61" s="71"/>
      <c r="P61" s="71"/>
      <c r="Q61" s="71"/>
      <c r="R61" s="71"/>
      <c r="S61" s="71"/>
      <c r="T61" s="71"/>
      <c r="U61" s="73">
        <f t="shared" si="12"/>
        <v>14850</v>
      </c>
      <c r="V61" s="71">
        <v>9350</v>
      </c>
      <c r="W61" s="71">
        <v>3650</v>
      </c>
      <c r="X61" s="71">
        <v>0</v>
      </c>
      <c r="Y61" s="71">
        <v>1850</v>
      </c>
      <c r="Z61" s="71">
        <v>0</v>
      </c>
    </row>
    <row r="62" spans="1:26" ht="15">
      <c r="A62" s="122"/>
      <c r="B62" s="123">
        <v>26</v>
      </c>
      <c r="C62" s="123" t="s">
        <v>364</v>
      </c>
      <c r="D62" s="124">
        <v>0.4</v>
      </c>
      <c r="E62" s="71" t="s">
        <v>1565</v>
      </c>
      <c r="F62" s="71" t="s">
        <v>1601</v>
      </c>
      <c r="G62" s="71" t="s">
        <v>1492</v>
      </c>
      <c r="H62" s="71"/>
      <c r="I62" s="71"/>
      <c r="J62" s="71"/>
      <c r="K62" s="71" t="s">
        <v>1507</v>
      </c>
      <c r="L62" s="73">
        <f t="shared" si="11"/>
        <v>0</v>
      </c>
      <c r="M62" s="71"/>
      <c r="N62" s="71"/>
      <c r="O62" s="71"/>
      <c r="P62" s="71"/>
      <c r="Q62" s="71"/>
      <c r="R62" s="71"/>
      <c r="S62" s="71"/>
      <c r="T62" s="71"/>
      <c r="U62" s="73">
        <f t="shared" si="12"/>
        <v>16150</v>
      </c>
      <c r="V62" s="71">
        <v>6170</v>
      </c>
      <c r="W62" s="71">
        <v>9130</v>
      </c>
      <c r="X62" s="71">
        <v>0</v>
      </c>
      <c r="Y62" s="71">
        <v>850</v>
      </c>
      <c r="Z62" s="71">
        <v>0</v>
      </c>
    </row>
    <row r="63" spans="1:26" ht="15">
      <c r="A63" s="122"/>
      <c r="B63" s="123">
        <v>28</v>
      </c>
      <c r="C63" s="123">
        <v>18</v>
      </c>
      <c r="D63" s="124">
        <v>2.1</v>
      </c>
      <c r="E63" s="71" t="s">
        <v>1566</v>
      </c>
      <c r="F63" s="71" t="s">
        <v>1573</v>
      </c>
      <c r="G63" s="71" t="s">
        <v>1492</v>
      </c>
      <c r="H63" s="71"/>
      <c r="I63" s="71"/>
      <c r="J63" s="71"/>
      <c r="K63" s="71" t="s">
        <v>681</v>
      </c>
      <c r="L63" s="73">
        <f t="shared" si="11"/>
        <v>0</v>
      </c>
      <c r="M63" s="71"/>
      <c r="N63" s="71"/>
      <c r="O63" s="71"/>
      <c r="P63" s="71"/>
      <c r="Q63" s="71"/>
      <c r="R63" s="71"/>
      <c r="S63" s="71"/>
      <c r="T63" s="71"/>
      <c r="U63" s="73">
        <f t="shared" si="12"/>
        <v>14580</v>
      </c>
      <c r="V63" s="71">
        <v>4380</v>
      </c>
      <c r="W63" s="71">
        <v>2150</v>
      </c>
      <c r="X63" s="71">
        <v>0</v>
      </c>
      <c r="Y63" s="71">
        <v>8050</v>
      </c>
      <c r="Z63" s="71">
        <v>0</v>
      </c>
    </row>
    <row r="64" spans="1:26" ht="15">
      <c r="A64" s="70" t="s">
        <v>1584</v>
      </c>
      <c r="B64" s="70"/>
      <c r="C64" s="70"/>
      <c r="D64" s="1569">
        <f>SUM(D45:D63)</f>
        <v>35.099999999999994</v>
      </c>
      <c r="E64" s="70"/>
      <c r="F64" s="70"/>
      <c r="G64" s="71"/>
      <c r="H64" s="71"/>
      <c r="I64" s="70"/>
      <c r="J64" s="70"/>
      <c r="K64" s="70"/>
      <c r="L64" s="86"/>
      <c r="M64" s="84">
        <f aca="true" t="shared" si="13" ref="M64:T64">SUM(M45:M63)</f>
        <v>0</v>
      </c>
      <c r="N64" s="84">
        <f t="shared" si="13"/>
        <v>0</v>
      </c>
      <c r="O64" s="84">
        <f t="shared" si="13"/>
        <v>0</v>
      </c>
      <c r="P64" s="84">
        <f t="shared" si="13"/>
        <v>0</v>
      </c>
      <c r="Q64" s="84">
        <f t="shared" si="13"/>
        <v>0</v>
      </c>
      <c r="R64" s="84">
        <f t="shared" si="13"/>
        <v>0</v>
      </c>
      <c r="S64" s="84">
        <f t="shared" si="13"/>
        <v>0</v>
      </c>
      <c r="T64" s="84">
        <f t="shared" si="13"/>
        <v>0</v>
      </c>
      <c r="U64" s="86" t="s">
        <v>1585</v>
      </c>
      <c r="V64" s="86" t="s">
        <v>1585</v>
      </c>
      <c r="W64" s="86" t="s">
        <v>1585</v>
      </c>
      <c r="X64" s="86" t="s">
        <v>1585</v>
      </c>
      <c r="Y64" s="86" t="s">
        <v>1585</v>
      </c>
      <c r="Z64" s="86" t="s">
        <v>1585</v>
      </c>
    </row>
    <row r="65" spans="1:26" ht="15">
      <c r="A65" s="857" t="s">
        <v>1593</v>
      </c>
      <c r="B65" s="123">
        <v>2</v>
      </c>
      <c r="C65" s="127" t="s">
        <v>1729</v>
      </c>
      <c r="D65" s="124">
        <v>0.8</v>
      </c>
      <c r="E65" s="71" t="s">
        <v>1562</v>
      </c>
      <c r="F65" s="71" t="s">
        <v>1573</v>
      </c>
      <c r="G65" s="71" t="s">
        <v>1492</v>
      </c>
      <c r="H65" s="70"/>
      <c r="I65" s="71"/>
      <c r="J65" s="71"/>
      <c r="K65" s="71" t="s">
        <v>312</v>
      </c>
      <c r="L65" s="73">
        <f>SUM(M65:T65)</f>
        <v>0</v>
      </c>
      <c r="M65" s="71"/>
      <c r="N65" s="71"/>
      <c r="O65" s="71"/>
      <c r="P65" s="71"/>
      <c r="Q65" s="71"/>
      <c r="R65" s="71"/>
      <c r="S65" s="71"/>
      <c r="T65" s="71"/>
      <c r="U65" s="73">
        <f>SUM(V65:Z65)</f>
        <v>15090</v>
      </c>
      <c r="V65" s="71">
        <v>7545</v>
      </c>
      <c r="W65" s="71">
        <v>7545</v>
      </c>
      <c r="X65" s="71">
        <v>0</v>
      </c>
      <c r="Y65" s="71">
        <v>0</v>
      </c>
      <c r="Z65" s="71">
        <v>0</v>
      </c>
    </row>
    <row r="66" spans="1:26" ht="15">
      <c r="A66" s="122"/>
      <c r="B66" s="123">
        <v>22</v>
      </c>
      <c r="C66" s="123">
        <v>12</v>
      </c>
      <c r="D66" s="124">
        <v>0.5</v>
      </c>
      <c r="E66" s="71" t="s">
        <v>1562</v>
      </c>
      <c r="F66" s="71" t="s">
        <v>1577</v>
      </c>
      <c r="G66" s="71" t="s">
        <v>1492</v>
      </c>
      <c r="H66" s="70"/>
      <c r="I66" s="71"/>
      <c r="J66" s="71"/>
      <c r="K66" s="71" t="s">
        <v>588</v>
      </c>
      <c r="L66" s="73">
        <f>SUM(M66:T66)</f>
        <v>0</v>
      </c>
      <c r="M66" s="71"/>
      <c r="N66" s="71"/>
      <c r="O66" s="71"/>
      <c r="P66" s="71"/>
      <c r="Q66" s="71"/>
      <c r="R66" s="71"/>
      <c r="S66" s="71"/>
      <c r="T66" s="71"/>
      <c r="U66" s="73">
        <f>SUM(V66:Z66)</f>
        <v>14498</v>
      </c>
      <c r="V66" s="71">
        <v>7499</v>
      </c>
      <c r="W66" s="71">
        <v>6666</v>
      </c>
      <c r="X66" s="71">
        <v>0</v>
      </c>
      <c r="Y66" s="71">
        <v>333</v>
      </c>
      <c r="Z66" s="71">
        <v>0</v>
      </c>
    </row>
    <row r="67" spans="1:26" ht="15">
      <c r="A67" s="122"/>
      <c r="B67" s="123">
        <v>22</v>
      </c>
      <c r="C67" s="127" t="s">
        <v>409</v>
      </c>
      <c r="D67" s="124">
        <v>0.6</v>
      </c>
      <c r="E67" s="71" t="s">
        <v>1562</v>
      </c>
      <c r="F67" s="71" t="s">
        <v>1577</v>
      </c>
      <c r="G67" s="71" t="s">
        <v>1492</v>
      </c>
      <c r="H67" s="70"/>
      <c r="I67" s="71"/>
      <c r="J67" s="71"/>
      <c r="K67" s="71" t="s">
        <v>688</v>
      </c>
      <c r="L67" s="73">
        <f>SUM(M67:T67)</f>
        <v>0</v>
      </c>
      <c r="M67" s="71"/>
      <c r="N67" s="71"/>
      <c r="O67" s="71"/>
      <c r="P67" s="71"/>
      <c r="Q67" s="71"/>
      <c r="R67" s="71"/>
      <c r="S67" s="71"/>
      <c r="T67" s="71"/>
      <c r="U67" s="73">
        <f>SUM(V67:Z67)</f>
        <v>15267</v>
      </c>
      <c r="V67" s="71">
        <v>10687</v>
      </c>
      <c r="W67" s="71">
        <v>4580</v>
      </c>
      <c r="X67" s="71">
        <v>0</v>
      </c>
      <c r="Y67" s="71">
        <v>0</v>
      </c>
      <c r="Z67" s="71">
        <v>0</v>
      </c>
    </row>
    <row r="68" spans="1:26" ht="15">
      <c r="A68" s="70" t="s">
        <v>1584</v>
      </c>
      <c r="B68" s="70"/>
      <c r="C68" s="70"/>
      <c r="D68" s="1569">
        <f>SUM(D65:D67)</f>
        <v>1.9</v>
      </c>
      <c r="E68" s="70"/>
      <c r="F68" s="70"/>
      <c r="G68" s="71"/>
      <c r="H68" s="71"/>
      <c r="I68" s="70"/>
      <c r="J68" s="70"/>
      <c r="K68" s="70"/>
      <c r="L68" s="86"/>
      <c r="M68" s="84">
        <f aca="true" t="shared" si="14" ref="M68:T68">SUM(M65:M67)</f>
        <v>0</v>
      </c>
      <c r="N68" s="84">
        <f t="shared" si="14"/>
        <v>0</v>
      </c>
      <c r="O68" s="84">
        <f t="shared" si="14"/>
        <v>0</v>
      </c>
      <c r="P68" s="84">
        <f t="shared" si="14"/>
        <v>0</v>
      </c>
      <c r="Q68" s="84">
        <f t="shared" si="14"/>
        <v>0</v>
      </c>
      <c r="R68" s="84">
        <f t="shared" si="14"/>
        <v>0</v>
      </c>
      <c r="S68" s="84">
        <f t="shared" si="14"/>
        <v>0</v>
      </c>
      <c r="T68" s="84">
        <f t="shared" si="14"/>
        <v>0</v>
      </c>
      <c r="U68" s="86" t="s">
        <v>1585</v>
      </c>
      <c r="V68" s="86" t="s">
        <v>1585</v>
      </c>
      <c r="W68" s="86" t="s">
        <v>1585</v>
      </c>
      <c r="X68" s="86" t="s">
        <v>1585</v>
      </c>
      <c r="Y68" s="86" t="s">
        <v>1585</v>
      </c>
      <c r="Z68" s="86" t="s">
        <v>1585</v>
      </c>
    </row>
    <row r="69" spans="1:26" ht="15">
      <c r="A69" s="1570" t="s">
        <v>1596</v>
      </c>
      <c r="B69" s="128"/>
      <c r="C69" s="128"/>
      <c r="D69" s="1571">
        <f>D40+D44+D64+D68</f>
        <v>46.599999999999994</v>
      </c>
      <c r="E69" s="128"/>
      <c r="F69" s="128"/>
      <c r="G69" s="128"/>
      <c r="H69" s="70"/>
      <c r="I69" s="128"/>
      <c r="J69" s="128"/>
      <c r="K69" s="128"/>
      <c r="L69" s="86">
        <f>SUM(M69:T69)</f>
        <v>730</v>
      </c>
      <c r="M69" s="86">
        <f aca="true" t="shared" si="15" ref="M69:T69">M68+M64+M44+M40</f>
        <v>0</v>
      </c>
      <c r="N69" s="86">
        <f t="shared" si="15"/>
        <v>120</v>
      </c>
      <c r="O69" s="86">
        <f t="shared" si="15"/>
        <v>0</v>
      </c>
      <c r="P69" s="86">
        <f t="shared" si="15"/>
        <v>0</v>
      </c>
      <c r="Q69" s="86">
        <f t="shared" si="15"/>
        <v>0</v>
      </c>
      <c r="R69" s="86">
        <f t="shared" si="15"/>
        <v>165</v>
      </c>
      <c r="S69" s="86">
        <f t="shared" si="15"/>
        <v>445</v>
      </c>
      <c r="T69" s="86">
        <f t="shared" si="15"/>
        <v>0</v>
      </c>
      <c r="U69" s="87" t="s">
        <v>1585</v>
      </c>
      <c r="V69" s="87" t="s">
        <v>1585</v>
      </c>
      <c r="W69" s="87" t="s">
        <v>1585</v>
      </c>
      <c r="X69" s="87" t="s">
        <v>1585</v>
      </c>
      <c r="Y69" s="87" t="s">
        <v>1585</v>
      </c>
      <c r="Z69" s="87" t="s">
        <v>1585</v>
      </c>
    </row>
    <row r="70" spans="1:26" ht="15">
      <c r="A70" s="1570" t="s">
        <v>1603</v>
      </c>
      <c r="B70" s="128"/>
      <c r="C70" s="128"/>
      <c r="D70" s="1571">
        <f>D69+D27</f>
        <v>53.3</v>
      </c>
      <c r="E70" s="128"/>
      <c r="F70" s="128"/>
      <c r="G70" s="128"/>
      <c r="H70" s="128"/>
      <c r="I70" s="128"/>
      <c r="J70" s="128"/>
      <c r="K70" s="128"/>
      <c r="L70" s="87">
        <f aca="true" t="shared" si="16" ref="L70:T70">L27+L69</f>
        <v>34230</v>
      </c>
      <c r="M70" s="87">
        <f t="shared" si="16"/>
        <v>28262</v>
      </c>
      <c r="N70" s="87">
        <f t="shared" si="16"/>
        <v>2558</v>
      </c>
      <c r="O70" s="87">
        <f t="shared" si="16"/>
        <v>0</v>
      </c>
      <c r="P70" s="87">
        <f t="shared" si="16"/>
        <v>0</v>
      </c>
      <c r="Q70" s="87">
        <f t="shared" si="16"/>
        <v>80</v>
      </c>
      <c r="R70" s="87">
        <f t="shared" si="16"/>
        <v>2885</v>
      </c>
      <c r="S70" s="87">
        <f t="shared" si="16"/>
        <v>445</v>
      </c>
      <c r="T70" s="87">
        <f t="shared" si="16"/>
        <v>0</v>
      </c>
      <c r="U70" s="87" t="s">
        <v>1585</v>
      </c>
      <c r="V70" s="87" t="s">
        <v>1585</v>
      </c>
      <c r="W70" s="87" t="s">
        <v>1585</v>
      </c>
      <c r="X70" s="87" t="s">
        <v>1585</v>
      </c>
      <c r="Y70" s="87" t="s">
        <v>1585</v>
      </c>
      <c r="Z70" s="87" t="s">
        <v>1585</v>
      </c>
    </row>
    <row r="71" spans="1:24" ht="15">
      <c r="A71" s="88"/>
      <c r="B71" s="89"/>
      <c r="C71" s="89"/>
      <c r="D71" s="90"/>
      <c r="E71" s="91"/>
      <c r="F71" s="91"/>
      <c r="G71" s="91"/>
      <c r="H71" s="91"/>
      <c r="I71" s="91"/>
      <c r="J71" s="91"/>
      <c r="K71" s="91"/>
      <c r="L71" s="92"/>
      <c r="M71" s="92"/>
      <c r="N71" s="92"/>
      <c r="O71" s="92"/>
      <c r="P71" s="92"/>
      <c r="Q71" s="92"/>
      <c r="R71" s="92"/>
      <c r="S71" s="92"/>
      <c r="T71" s="92"/>
      <c r="U71" s="93"/>
      <c r="V71" s="93"/>
      <c r="W71" s="93"/>
      <c r="X71" s="93"/>
    </row>
    <row r="72" spans="1:24" ht="15">
      <c r="A72" s="88"/>
      <c r="B72" s="89"/>
      <c r="C72" s="89"/>
      <c r="D72" s="90"/>
      <c r="E72" s="91"/>
      <c r="F72" s="91"/>
      <c r="G72" s="91"/>
      <c r="H72" s="91"/>
      <c r="I72" s="91"/>
      <c r="J72" s="91"/>
      <c r="K72" s="91"/>
      <c r="L72" s="92"/>
      <c r="M72" s="92"/>
      <c r="N72" s="92"/>
      <c r="O72" s="92"/>
      <c r="P72" s="92"/>
      <c r="Q72" s="92"/>
      <c r="R72" s="92"/>
      <c r="S72" s="92"/>
      <c r="T72" s="92"/>
      <c r="U72" s="93"/>
      <c r="V72" s="93"/>
      <c r="W72" s="93"/>
      <c r="X72" s="93"/>
    </row>
  </sheetData>
  <sheetProtection/>
  <mergeCells count="14">
    <mergeCell ref="U7:Z7"/>
    <mergeCell ref="U5:Z5"/>
    <mergeCell ref="L6:T6"/>
    <mergeCell ref="U6:Z6"/>
    <mergeCell ref="A1:Z1"/>
    <mergeCell ref="A2:Z2"/>
    <mergeCell ref="A3:X3"/>
    <mergeCell ref="L4:T4"/>
    <mergeCell ref="U4:Z4"/>
    <mergeCell ref="G11:K11"/>
    <mergeCell ref="G28:K28"/>
    <mergeCell ref="H5:I5"/>
    <mergeCell ref="L5:T5"/>
    <mergeCell ref="M7:T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U171"/>
  <sheetViews>
    <sheetView zoomScalePageLayoutView="0" workbookViewId="0" topLeftCell="A1">
      <selection activeCell="E173" sqref="E173"/>
    </sheetView>
  </sheetViews>
  <sheetFormatPr defaultColWidth="9.140625" defaultRowHeight="15"/>
  <cols>
    <col min="1" max="1" width="27.00390625" style="0" customWidth="1"/>
    <col min="2" max="2" width="11.140625" style="0" customWidth="1"/>
    <col min="3" max="3" width="9.8515625" style="0" customWidth="1"/>
    <col min="4" max="4" width="9.00390625" style="0" customWidth="1"/>
    <col min="5" max="5" width="13.57421875" style="0" customWidth="1"/>
    <col min="6" max="6" width="22.00390625" style="0" customWidth="1"/>
    <col min="7" max="7" width="14.57421875" style="129" customWidth="1"/>
    <col min="8" max="8" width="9.7109375" style="0" customWidth="1"/>
    <col min="9" max="9" width="11.8515625" style="0" customWidth="1"/>
    <col min="10" max="10" width="9.7109375" style="0" customWidth="1"/>
    <col min="11" max="11" width="12.28125" style="0" customWidth="1"/>
    <col min="12" max="12" width="18.00390625" style="0" customWidth="1"/>
    <col min="13" max="13" width="19.140625" style="0" customWidth="1"/>
    <col min="14" max="14" width="6.421875" style="0" customWidth="1"/>
    <col min="15" max="15" width="5.8515625" style="0" customWidth="1"/>
    <col min="16" max="17" width="6.00390625" style="0" customWidth="1"/>
    <col min="18" max="18" width="6.421875" style="0" customWidth="1"/>
    <col min="19" max="19" width="0" style="0" hidden="1" customWidth="1"/>
    <col min="20" max="20" width="5.421875" style="0" customWidth="1"/>
    <col min="21" max="21" width="0" style="0" hidden="1" customWidth="1"/>
  </cols>
  <sheetData>
    <row r="1" spans="1:20" ht="26.25" customHeight="1">
      <c r="A1" s="1763" t="s">
        <v>1604</v>
      </c>
      <c r="B1" s="1763"/>
      <c r="C1" s="1763"/>
      <c r="D1" s="1763"/>
      <c r="E1" s="1763"/>
      <c r="F1" s="1763"/>
      <c r="G1" s="1763"/>
      <c r="H1" s="1763"/>
      <c r="I1" s="1763"/>
      <c r="J1" s="1763"/>
      <c r="K1" s="1763"/>
      <c r="L1" s="1763"/>
      <c r="M1" s="1763"/>
      <c r="N1" s="1763"/>
      <c r="O1" s="1763"/>
      <c r="P1" s="1763"/>
      <c r="Q1" s="1763"/>
      <c r="R1" s="1763"/>
      <c r="S1" s="1763"/>
      <c r="T1" s="56"/>
    </row>
    <row r="2" spans="1:21" ht="15.75">
      <c r="A2" s="1764" t="s">
        <v>1287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  <c r="L2" s="1764"/>
      <c r="M2" s="1764"/>
      <c r="N2" s="1764"/>
      <c r="O2" s="1764"/>
      <c r="P2" s="1764"/>
      <c r="Q2" s="1764"/>
      <c r="R2" s="1764"/>
      <c r="S2" s="1764"/>
      <c r="T2" s="1764"/>
      <c r="U2" s="55"/>
    </row>
    <row r="3" spans="1:21" ht="15.75">
      <c r="A3" s="1764" t="s">
        <v>1605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  <c r="M3" s="1764"/>
      <c r="N3" s="1764"/>
      <c r="O3" s="1764"/>
      <c r="P3" s="1764"/>
      <c r="Q3" s="1764"/>
      <c r="R3" s="1764"/>
      <c r="S3" s="1764"/>
      <c r="T3" s="1764"/>
      <c r="U3" s="154"/>
    </row>
    <row r="4" spans="1:21" ht="15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</row>
    <row r="5" spans="1:21" ht="15">
      <c r="A5" s="1759" t="s">
        <v>1606</v>
      </c>
      <c r="B5" s="1759" t="s">
        <v>1071</v>
      </c>
      <c r="C5" s="1759" t="s">
        <v>1072</v>
      </c>
      <c r="D5" s="1759" t="s">
        <v>1073</v>
      </c>
      <c r="E5" s="1761" t="s">
        <v>1677</v>
      </c>
      <c r="F5" s="1759" t="s">
        <v>1075</v>
      </c>
      <c r="G5" s="1762" t="s">
        <v>1076</v>
      </c>
      <c r="H5" s="1759" t="s">
        <v>1607</v>
      </c>
      <c r="I5" s="1760" t="s">
        <v>1078</v>
      </c>
      <c r="J5" s="1760"/>
      <c r="K5" s="1759" t="s">
        <v>1079</v>
      </c>
      <c r="L5" s="1760" t="s">
        <v>1080</v>
      </c>
      <c r="M5" s="1760" t="s">
        <v>1608</v>
      </c>
      <c r="N5" s="1760"/>
      <c r="O5" s="1760"/>
      <c r="P5" s="1760"/>
      <c r="Q5" s="1760"/>
      <c r="R5" s="1760"/>
      <c r="S5" s="1760"/>
      <c r="T5" s="1760"/>
      <c r="U5" s="1760"/>
    </row>
    <row r="6" spans="1:21" ht="29.25" customHeight="1">
      <c r="A6" s="1759"/>
      <c r="B6" s="1759"/>
      <c r="C6" s="1759"/>
      <c r="D6" s="1759"/>
      <c r="E6" s="1759"/>
      <c r="F6" s="1759"/>
      <c r="G6" s="1762"/>
      <c r="H6" s="1759"/>
      <c r="I6" s="1759" t="s">
        <v>1083</v>
      </c>
      <c r="J6" s="1759" t="s">
        <v>1084</v>
      </c>
      <c r="K6" s="1759"/>
      <c r="L6" s="1760"/>
      <c r="M6" s="1759" t="s">
        <v>1609</v>
      </c>
      <c r="N6" s="1760" t="s">
        <v>1610</v>
      </c>
      <c r="O6" s="1760"/>
      <c r="P6" s="1760"/>
      <c r="Q6" s="1760"/>
      <c r="R6" s="1760"/>
      <c r="S6" s="1760"/>
      <c r="T6" s="1760"/>
      <c r="U6" s="1760"/>
    </row>
    <row r="7" spans="1:21" ht="32.25" customHeight="1">
      <c r="A7" s="1759"/>
      <c r="B7" s="1759"/>
      <c r="C7" s="1759"/>
      <c r="D7" s="1759"/>
      <c r="E7" s="1759"/>
      <c r="F7" s="1759"/>
      <c r="G7" s="1762"/>
      <c r="H7" s="1759"/>
      <c r="I7" s="1759"/>
      <c r="J7" s="1759"/>
      <c r="K7" s="1759"/>
      <c r="L7" s="1760"/>
      <c r="M7" s="1759"/>
      <c r="N7" s="182" t="s">
        <v>1611</v>
      </c>
      <c r="O7" s="183" t="s">
        <v>1612</v>
      </c>
      <c r="P7" s="183" t="s">
        <v>1565</v>
      </c>
      <c r="Q7" s="182" t="s">
        <v>1613</v>
      </c>
      <c r="R7" s="182" t="s">
        <v>1093</v>
      </c>
      <c r="S7" s="184" t="s">
        <v>1563</v>
      </c>
      <c r="T7" s="185" t="s">
        <v>1563</v>
      </c>
      <c r="U7" s="186"/>
    </row>
    <row r="8" spans="1:21" ht="15">
      <c r="A8" s="187">
        <v>1</v>
      </c>
      <c r="B8" s="187">
        <v>2</v>
      </c>
      <c r="C8" s="187">
        <v>3</v>
      </c>
      <c r="D8" s="187">
        <v>4</v>
      </c>
      <c r="E8" s="187">
        <v>5</v>
      </c>
      <c r="F8" s="187">
        <v>6</v>
      </c>
      <c r="G8" s="188">
        <v>7</v>
      </c>
      <c r="H8" s="187">
        <v>8</v>
      </c>
      <c r="I8" s="187">
        <v>9</v>
      </c>
      <c r="J8" s="187">
        <v>10</v>
      </c>
      <c r="K8" s="187">
        <v>11</v>
      </c>
      <c r="L8" s="181">
        <v>12</v>
      </c>
      <c r="M8" s="187">
        <v>13</v>
      </c>
      <c r="N8" s="187">
        <v>14</v>
      </c>
      <c r="O8" s="187">
        <v>15</v>
      </c>
      <c r="P8" s="187">
        <v>16</v>
      </c>
      <c r="Q8" s="187">
        <v>17</v>
      </c>
      <c r="R8" s="187">
        <v>18</v>
      </c>
      <c r="S8" s="187">
        <v>19</v>
      </c>
      <c r="T8" s="187">
        <v>19</v>
      </c>
      <c r="U8" s="187"/>
    </row>
    <row r="9" spans="1:21" ht="18">
      <c r="A9" s="189"/>
      <c r="B9" s="189"/>
      <c r="C9" s="189"/>
      <c r="D9" s="189"/>
      <c r="E9" s="189"/>
      <c r="F9" s="189"/>
      <c r="G9" s="190"/>
      <c r="H9" s="189"/>
      <c r="I9" s="1754" t="s">
        <v>1614</v>
      </c>
      <c r="J9" s="1754"/>
      <c r="K9" s="1754"/>
      <c r="L9" s="1754"/>
      <c r="M9" s="189"/>
      <c r="N9" s="189"/>
      <c r="O9" s="189"/>
      <c r="P9" s="189"/>
      <c r="Q9" s="189"/>
      <c r="R9" s="189"/>
      <c r="S9" s="189"/>
      <c r="T9" s="189"/>
      <c r="U9" s="160"/>
    </row>
    <row r="10" spans="1:21" ht="25.5">
      <c r="A10" s="161" t="s">
        <v>1571</v>
      </c>
      <c r="B10" s="1244">
        <v>1</v>
      </c>
      <c r="C10" s="1244">
        <v>11</v>
      </c>
      <c r="D10" s="1244">
        <v>3.1</v>
      </c>
      <c r="E10" s="1244">
        <v>3</v>
      </c>
      <c r="F10" s="1244" t="s">
        <v>1611</v>
      </c>
      <c r="G10" s="1244" t="s">
        <v>1107</v>
      </c>
      <c r="H10" s="1244" t="s">
        <v>1630</v>
      </c>
      <c r="I10" s="1244" t="s">
        <v>1617</v>
      </c>
      <c r="J10" s="1244" t="s">
        <v>1618</v>
      </c>
      <c r="K10" s="1244" t="s">
        <v>1288</v>
      </c>
      <c r="L10" s="1244" t="s">
        <v>1626</v>
      </c>
      <c r="M10" s="1244">
        <v>19.8</v>
      </c>
      <c r="N10" s="1244">
        <v>16</v>
      </c>
      <c r="O10" s="1244"/>
      <c r="P10" s="1244"/>
      <c r="Q10" s="1244"/>
      <c r="R10" s="1244">
        <v>3.8</v>
      </c>
      <c r="S10" s="1244">
        <v>0.5</v>
      </c>
      <c r="T10" s="158"/>
      <c r="U10" s="160"/>
    </row>
    <row r="11" spans="1:21" ht="15">
      <c r="A11" s="157" t="s">
        <v>1619</v>
      </c>
      <c r="B11" s="1755" t="s">
        <v>1620</v>
      </c>
      <c r="C11" s="1755"/>
      <c r="D11" s="1755"/>
      <c r="E11" s="1376">
        <f>E10</f>
        <v>3</v>
      </c>
      <c r="F11" s="162"/>
      <c r="G11" s="162"/>
      <c r="H11" s="164"/>
      <c r="I11" s="164"/>
      <c r="J11" s="164"/>
      <c r="K11" s="164"/>
      <c r="L11" s="165"/>
      <c r="M11" s="163">
        <f aca="true" t="shared" si="0" ref="M11:R11">M10</f>
        <v>19.8</v>
      </c>
      <c r="N11" s="163">
        <f t="shared" si="0"/>
        <v>16</v>
      </c>
      <c r="O11" s="163">
        <f t="shared" si="0"/>
        <v>0</v>
      </c>
      <c r="P11" s="163">
        <f t="shared" si="0"/>
        <v>0</v>
      </c>
      <c r="Q11" s="163">
        <f t="shared" si="0"/>
        <v>0</v>
      </c>
      <c r="R11" s="163">
        <f t="shared" si="0"/>
        <v>3.8</v>
      </c>
      <c r="S11" s="163">
        <f>S10</f>
        <v>0.5</v>
      </c>
      <c r="T11" s="158"/>
      <c r="U11" s="160"/>
    </row>
    <row r="12" spans="1:21" ht="18">
      <c r="A12" s="191"/>
      <c r="B12" s="192"/>
      <c r="C12" s="193"/>
      <c r="D12" s="193"/>
      <c r="E12" s="194"/>
      <c r="F12" s="192"/>
      <c r="G12" s="195"/>
      <c r="H12" s="196"/>
      <c r="I12" s="1756" t="s">
        <v>1621</v>
      </c>
      <c r="J12" s="1757"/>
      <c r="K12" s="1758"/>
      <c r="L12" s="197"/>
      <c r="M12" s="198"/>
      <c r="N12" s="191"/>
      <c r="O12" s="191"/>
      <c r="P12" s="198"/>
      <c r="Q12" s="191"/>
      <c r="R12" s="191"/>
      <c r="S12" s="199"/>
      <c r="T12" s="199"/>
      <c r="U12" s="167"/>
    </row>
    <row r="13" spans="1:21" ht="25.5">
      <c r="A13" s="161" t="s">
        <v>1571</v>
      </c>
      <c r="B13" s="1244">
        <v>1</v>
      </c>
      <c r="C13" s="1244">
        <v>9</v>
      </c>
      <c r="D13" s="1244">
        <v>11</v>
      </c>
      <c r="E13" s="1244">
        <v>3.4</v>
      </c>
      <c r="F13" s="1244" t="s">
        <v>1613</v>
      </c>
      <c r="G13" s="1244" t="s">
        <v>1634</v>
      </c>
      <c r="H13" s="1244" t="s">
        <v>1630</v>
      </c>
      <c r="I13" s="1244" t="s">
        <v>1625</v>
      </c>
      <c r="J13" s="1244" t="s">
        <v>1618</v>
      </c>
      <c r="K13" s="1244" t="s">
        <v>1714</v>
      </c>
      <c r="L13" s="1244" t="s">
        <v>1636</v>
      </c>
      <c r="M13" s="1244">
        <v>0</v>
      </c>
      <c r="N13" s="1244"/>
      <c r="O13" s="1244"/>
      <c r="P13" s="1244"/>
      <c r="Q13" s="1244">
        <v>11.2</v>
      </c>
      <c r="R13" s="1244"/>
      <c r="S13" s="1244"/>
      <c r="T13" s="168"/>
      <c r="U13" s="168"/>
    </row>
    <row r="14" spans="1:21" ht="25.5">
      <c r="A14" s="157" t="s">
        <v>1619</v>
      </c>
      <c r="B14" s="1244">
        <v>2</v>
      </c>
      <c r="C14" s="1244">
        <v>96</v>
      </c>
      <c r="D14" s="1244">
        <v>16</v>
      </c>
      <c r="E14" s="1244">
        <v>2</v>
      </c>
      <c r="F14" s="1244" t="s">
        <v>1627</v>
      </c>
      <c r="G14" s="1244" t="s">
        <v>1628</v>
      </c>
      <c r="H14" s="1244" t="s">
        <v>1630</v>
      </c>
      <c r="I14" s="1244" t="s">
        <v>1625</v>
      </c>
      <c r="J14" s="1244" t="s">
        <v>1618</v>
      </c>
      <c r="K14" s="1244" t="s">
        <v>1288</v>
      </c>
      <c r="L14" s="1244" t="s">
        <v>1289</v>
      </c>
      <c r="M14" s="1244">
        <v>18.5</v>
      </c>
      <c r="N14" s="1244">
        <v>12</v>
      </c>
      <c r="O14" s="1244">
        <v>2.5</v>
      </c>
      <c r="P14" s="1244">
        <v>4</v>
      </c>
      <c r="Q14" s="1244"/>
      <c r="R14" s="1244"/>
      <c r="S14" s="1244">
        <v>0.4</v>
      </c>
      <c r="T14" s="168"/>
      <c r="U14" s="168"/>
    </row>
    <row r="15" spans="1:21" ht="15">
      <c r="A15" s="169"/>
      <c r="B15" s="1755" t="s">
        <v>1620</v>
      </c>
      <c r="C15" s="1755"/>
      <c r="D15" s="1755"/>
      <c r="E15" s="1572">
        <f>SUM(E13:E14)</f>
        <v>5.4</v>
      </c>
      <c r="F15" s="155"/>
      <c r="G15" s="171"/>
      <c r="H15" s="159"/>
      <c r="I15" s="172"/>
      <c r="J15" s="172"/>
      <c r="K15" s="172"/>
      <c r="L15" s="172"/>
      <c r="M15" s="170">
        <f aca="true" t="shared" si="1" ref="M15:T15">SUM(M13:M14)</f>
        <v>18.5</v>
      </c>
      <c r="N15" s="170">
        <f t="shared" si="1"/>
        <v>12</v>
      </c>
      <c r="O15" s="170">
        <f t="shared" si="1"/>
        <v>2.5</v>
      </c>
      <c r="P15" s="170">
        <f t="shared" si="1"/>
        <v>4</v>
      </c>
      <c r="Q15" s="170">
        <f t="shared" si="1"/>
        <v>11.2</v>
      </c>
      <c r="R15" s="170">
        <f t="shared" si="1"/>
        <v>0</v>
      </c>
      <c r="S15" s="170">
        <f t="shared" si="1"/>
        <v>0.4</v>
      </c>
      <c r="T15" s="170">
        <f t="shared" si="1"/>
        <v>0</v>
      </c>
      <c r="U15" s="173"/>
    </row>
    <row r="16" spans="1:21" ht="18">
      <c r="A16" s="200" t="s">
        <v>1571</v>
      </c>
      <c r="B16" s="201"/>
      <c r="C16" s="202"/>
      <c r="D16" s="202"/>
      <c r="E16" s="203"/>
      <c r="F16" s="203"/>
      <c r="G16" s="204"/>
      <c r="H16" s="205"/>
      <c r="I16" s="1246" t="s">
        <v>1631</v>
      </c>
      <c r="J16" s="1246"/>
      <c r="K16" s="1247"/>
      <c r="L16" s="206"/>
      <c r="M16" s="207"/>
      <c r="N16" s="208"/>
      <c r="O16" s="209"/>
      <c r="P16" s="210"/>
      <c r="Q16" s="201"/>
      <c r="R16" s="201"/>
      <c r="S16" s="207"/>
      <c r="T16" s="207"/>
      <c r="U16" s="173"/>
    </row>
    <row r="17" spans="1:21" ht="25.5">
      <c r="A17" s="174" t="s">
        <v>1632</v>
      </c>
      <c r="B17" s="1244">
        <v>1</v>
      </c>
      <c r="C17" s="1244">
        <v>11</v>
      </c>
      <c r="D17" s="1244">
        <v>18</v>
      </c>
      <c r="E17" s="1244">
        <v>1.3</v>
      </c>
      <c r="F17" s="1244" t="s">
        <v>1613</v>
      </c>
      <c r="G17" s="1244" t="s">
        <v>1634</v>
      </c>
      <c r="H17" s="1244" t="s">
        <v>1630</v>
      </c>
      <c r="I17" s="1244" t="s">
        <v>1617</v>
      </c>
      <c r="J17" s="1244" t="s">
        <v>1618</v>
      </c>
      <c r="K17" s="1244" t="s">
        <v>1635</v>
      </c>
      <c r="L17" s="1244" t="s">
        <v>1636</v>
      </c>
      <c r="M17" s="1244">
        <v>4.3</v>
      </c>
      <c r="N17" s="1244"/>
      <c r="O17" s="1244"/>
      <c r="P17" s="1244"/>
      <c r="Q17" s="1244">
        <v>4.3</v>
      </c>
      <c r="R17" s="1244"/>
      <c r="S17" s="1244"/>
      <c r="T17" s="173"/>
      <c r="U17" s="173"/>
    </row>
    <row r="18" spans="1:21" ht="25.5">
      <c r="A18" s="174" t="s">
        <v>1629</v>
      </c>
      <c r="B18" s="1244">
        <v>2</v>
      </c>
      <c r="C18" s="1244">
        <v>26</v>
      </c>
      <c r="D18" s="1244">
        <v>2</v>
      </c>
      <c r="E18" s="1244">
        <v>1.2</v>
      </c>
      <c r="F18" s="1244" t="s">
        <v>1613</v>
      </c>
      <c r="G18" s="1244" t="s">
        <v>1634</v>
      </c>
      <c r="H18" s="1244" t="s">
        <v>1630</v>
      </c>
      <c r="I18" s="1244" t="s">
        <v>1617</v>
      </c>
      <c r="J18" s="1244" t="s">
        <v>1618</v>
      </c>
      <c r="K18" s="1244" t="s">
        <v>1635</v>
      </c>
      <c r="L18" s="1244" t="s">
        <v>1636</v>
      </c>
      <c r="M18" s="1244">
        <v>4</v>
      </c>
      <c r="N18" s="1244"/>
      <c r="O18" s="1244"/>
      <c r="P18" s="1244"/>
      <c r="Q18" s="1244">
        <v>4</v>
      </c>
      <c r="R18" s="1244"/>
      <c r="S18" s="1244"/>
      <c r="T18" s="173"/>
      <c r="U18" s="173"/>
    </row>
    <row r="19" spans="1:21" ht="25.5">
      <c r="A19" s="174"/>
      <c r="B19" s="1244">
        <v>3</v>
      </c>
      <c r="C19" s="1244">
        <v>29</v>
      </c>
      <c r="D19" s="1244">
        <v>3.1</v>
      </c>
      <c r="E19" s="1244">
        <v>1.4</v>
      </c>
      <c r="F19" s="1244" t="s">
        <v>1613</v>
      </c>
      <c r="G19" s="1244" t="s">
        <v>1634</v>
      </c>
      <c r="H19" s="1244" t="s">
        <v>1630</v>
      </c>
      <c r="I19" s="1244" t="s">
        <v>1617</v>
      </c>
      <c r="J19" s="1244" t="s">
        <v>1618</v>
      </c>
      <c r="K19" s="1244" t="s">
        <v>1635</v>
      </c>
      <c r="L19" s="1244" t="s">
        <v>1636</v>
      </c>
      <c r="M19" s="1244">
        <v>4.6</v>
      </c>
      <c r="N19" s="1244"/>
      <c r="O19" s="1244"/>
      <c r="P19" s="1244"/>
      <c r="Q19" s="1244">
        <v>4.6</v>
      </c>
      <c r="R19" s="1244"/>
      <c r="S19" s="1244"/>
      <c r="T19" s="173"/>
      <c r="U19" s="173"/>
    </row>
    <row r="20" spans="1:21" ht="25.5">
      <c r="A20" s="174"/>
      <c r="B20" s="1244">
        <v>4</v>
      </c>
      <c r="C20" s="1244">
        <v>65</v>
      </c>
      <c r="D20" s="1244">
        <v>7.1</v>
      </c>
      <c r="E20" s="1244">
        <v>0.5</v>
      </c>
      <c r="F20" s="1244" t="s">
        <v>1093</v>
      </c>
      <c r="G20" s="1244" t="s">
        <v>1616</v>
      </c>
      <c r="H20" s="1244" t="s">
        <v>1630</v>
      </c>
      <c r="I20" s="1244" t="s">
        <v>1617</v>
      </c>
      <c r="J20" s="1244" t="s">
        <v>1618</v>
      </c>
      <c r="K20" s="1244" t="s">
        <v>1640</v>
      </c>
      <c r="L20" s="1244" t="s">
        <v>1641</v>
      </c>
      <c r="M20" s="1244">
        <v>2.9</v>
      </c>
      <c r="N20" s="1244"/>
      <c r="O20" s="1244"/>
      <c r="P20" s="1244"/>
      <c r="Q20" s="1244">
        <v>0.7</v>
      </c>
      <c r="R20" s="1244">
        <v>2.2</v>
      </c>
      <c r="S20" s="1244"/>
      <c r="T20" s="173"/>
      <c r="U20" s="173"/>
    </row>
    <row r="21" spans="1:21" ht="25.5">
      <c r="A21" s="166"/>
      <c r="B21" s="1244">
        <v>5</v>
      </c>
      <c r="C21" s="1244">
        <v>68</v>
      </c>
      <c r="D21" s="1244">
        <v>13.1</v>
      </c>
      <c r="E21" s="1244">
        <v>0.7</v>
      </c>
      <c r="F21" s="1244" t="s">
        <v>1093</v>
      </c>
      <c r="G21" s="1244" t="s">
        <v>1616</v>
      </c>
      <c r="H21" s="1244" t="s">
        <v>1630</v>
      </c>
      <c r="I21" s="1244" t="s">
        <v>1617</v>
      </c>
      <c r="J21" s="1244" t="s">
        <v>1618</v>
      </c>
      <c r="K21" s="1244" t="s">
        <v>1290</v>
      </c>
      <c r="L21" s="1244" t="s">
        <v>1641</v>
      </c>
      <c r="M21" s="1244">
        <v>5</v>
      </c>
      <c r="N21" s="1244"/>
      <c r="O21" s="1244"/>
      <c r="P21" s="1244"/>
      <c r="Q21" s="1244"/>
      <c r="R21" s="1244">
        <v>5</v>
      </c>
      <c r="S21" s="1244"/>
      <c r="T21" s="155"/>
      <c r="U21" s="156"/>
    </row>
    <row r="22" spans="1:21" ht="25.5">
      <c r="A22" s="166"/>
      <c r="B22" s="1244">
        <v>6</v>
      </c>
      <c r="C22" s="1244">
        <v>68</v>
      </c>
      <c r="D22" s="1244">
        <v>15</v>
      </c>
      <c r="E22" s="1244">
        <v>0.4</v>
      </c>
      <c r="F22" s="1244" t="s">
        <v>1613</v>
      </c>
      <c r="G22" s="1244" t="s">
        <v>1634</v>
      </c>
      <c r="H22" s="1244" t="s">
        <v>1630</v>
      </c>
      <c r="I22" s="1244" t="s">
        <v>1617</v>
      </c>
      <c r="J22" s="1244" t="s">
        <v>1618</v>
      </c>
      <c r="K22" s="1244" t="s">
        <v>1638</v>
      </c>
      <c r="L22" s="1244" t="s">
        <v>1636</v>
      </c>
      <c r="M22" s="1244">
        <v>1.3</v>
      </c>
      <c r="N22" s="1244"/>
      <c r="O22" s="1244"/>
      <c r="P22" s="1244"/>
      <c r="Q22" s="1244">
        <v>1.3</v>
      </c>
      <c r="R22" s="1244"/>
      <c r="S22" s="1244"/>
      <c r="T22" s="155"/>
      <c r="U22" s="156"/>
    </row>
    <row r="23" spans="1:21" ht="25.5">
      <c r="A23" s="166"/>
      <c r="B23" s="1244">
        <v>7</v>
      </c>
      <c r="C23" s="1244">
        <v>69</v>
      </c>
      <c r="D23" s="1244">
        <v>8.1</v>
      </c>
      <c r="E23" s="1244">
        <v>0.6</v>
      </c>
      <c r="F23" s="1244" t="s">
        <v>1093</v>
      </c>
      <c r="G23" s="1244" t="s">
        <v>1616</v>
      </c>
      <c r="H23" s="1244" t="s">
        <v>1630</v>
      </c>
      <c r="I23" s="1244" t="s">
        <v>1617</v>
      </c>
      <c r="J23" s="1244" t="s">
        <v>1618</v>
      </c>
      <c r="K23" s="1244" t="s">
        <v>1290</v>
      </c>
      <c r="L23" s="1244" t="s">
        <v>1641</v>
      </c>
      <c r="M23" s="1244">
        <v>4.3</v>
      </c>
      <c r="N23" s="1244"/>
      <c r="O23" s="1244"/>
      <c r="P23" s="1244"/>
      <c r="Q23" s="1244"/>
      <c r="R23" s="1244">
        <v>4.3</v>
      </c>
      <c r="S23" s="1244"/>
      <c r="T23" s="156"/>
      <c r="U23" s="156"/>
    </row>
    <row r="24" spans="1:21" ht="25.5">
      <c r="A24" s="166"/>
      <c r="B24" s="1244">
        <v>8</v>
      </c>
      <c r="C24" s="1244">
        <v>81</v>
      </c>
      <c r="D24" s="1244">
        <v>1</v>
      </c>
      <c r="E24" s="1244">
        <v>3.3</v>
      </c>
      <c r="F24" s="1244" t="s">
        <v>1093</v>
      </c>
      <c r="G24" s="1244" t="s">
        <v>1616</v>
      </c>
      <c r="H24" s="1244" t="s">
        <v>1630</v>
      </c>
      <c r="I24" s="1244" t="s">
        <v>1617</v>
      </c>
      <c r="J24" s="1244" t="s">
        <v>1618</v>
      </c>
      <c r="K24" s="1244" t="s">
        <v>1290</v>
      </c>
      <c r="L24" s="1244" t="s">
        <v>1641</v>
      </c>
      <c r="M24" s="1244">
        <v>17.5</v>
      </c>
      <c r="N24" s="1244"/>
      <c r="O24" s="1244"/>
      <c r="P24" s="1244"/>
      <c r="Q24" s="1244">
        <v>5.3</v>
      </c>
      <c r="R24" s="1244">
        <v>12.2</v>
      </c>
      <c r="S24" s="1244"/>
      <c r="T24" s="156"/>
      <c r="U24" s="156"/>
    </row>
    <row r="25" spans="1:21" ht="25.5">
      <c r="A25" s="166"/>
      <c r="B25" s="1245">
        <v>9</v>
      </c>
      <c r="C25" s="1244">
        <v>81</v>
      </c>
      <c r="D25" s="1244">
        <v>14</v>
      </c>
      <c r="E25" s="1244">
        <v>1</v>
      </c>
      <c r="F25" s="1244" t="s">
        <v>1613</v>
      </c>
      <c r="G25" s="1244" t="s">
        <v>1634</v>
      </c>
      <c r="H25" s="1244" t="s">
        <v>1630</v>
      </c>
      <c r="I25" s="1244" t="s">
        <v>1617</v>
      </c>
      <c r="J25" s="1244" t="s">
        <v>1618</v>
      </c>
      <c r="K25" s="1244" t="s">
        <v>1638</v>
      </c>
      <c r="L25" s="1244" t="s">
        <v>1636</v>
      </c>
      <c r="M25" s="1244">
        <v>3.3</v>
      </c>
      <c r="N25" s="1244"/>
      <c r="O25" s="1244"/>
      <c r="P25" s="1244"/>
      <c r="Q25" s="1244">
        <v>3.3</v>
      </c>
      <c r="R25" s="1244"/>
      <c r="S25" s="1244"/>
      <c r="T25" s="156"/>
      <c r="U25" s="156"/>
    </row>
    <row r="26" spans="1:21" ht="15">
      <c r="A26" s="166"/>
      <c r="B26" s="1755" t="s">
        <v>1620</v>
      </c>
      <c r="C26" s="1755"/>
      <c r="D26" s="1755"/>
      <c r="E26" s="1376">
        <f>SUM(E17:E25)</f>
        <v>10.4</v>
      </c>
      <c r="F26" s="162"/>
      <c r="G26" s="162"/>
      <c r="H26" s="164"/>
      <c r="I26" s="164"/>
      <c r="J26" s="164"/>
      <c r="K26" s="175"/>
      <c r="L26" s="165"/>
      <c r="M26" s="163">
        <f aca="true" t="shared" si="2" ref="M26:T26">SUM(M17:M25)</f>
        <v>47.2</v>
      </c>
      <c r="N26" s="163">
        <f t="shared" si="2"/>
        <v>0</v>
      </c>
      <c r="O26" s="163">
        <f t="shared" si="2"/>
        <v>0</v>
      </c>
      <c r="P26" s="163">
        <f t="shared" si="2"/>
        <v>0</v>
      </c>
      <c r="Q26" s="163">
        <f t="shared" si="2"/>
        <v>23.5</v>
      </c>
      <c r="R26" s="163">
        <f t="shared" si="2"/>
        <v>23.7</v>
      </c>
      <c r="S26" s="163">
        <f t="shared" si="2"/>
        <v>0</v>
      </c>
      <c r="T26" s="163">
        <f t="shared" si="2"/>
        <v>0</v>
      </c>
      <c r="U26" s="156"/>
    </row>
    <row r="27" spans="1:21" ht="18">
      <c r="A27" s="211"/>
      <c r="B27" s="212"/>
      <c r="C27" s="213"/>
      <c r="D27" s="213"/>
      <c r="E27" s="214"/>
      <c r="F27" s="212"/>
      <c r="G27" s="215"/>
      <c r="H27" s="211"/>
      <c r="I27" s="1248" t="s">
        <v>1644</v>
      </c>
      <c r="J27" s="1249"/>
      <c r="K27" s="1250"/>
      <c r="L27" s="216"/>
      <c r="M27" s="217"/>
      <c r="N27" s="211"/>
      <c r="O27" s="211"/>
      <c r="P27" s="217"/>
      <c r="Q27" s="211"/>
      <c r="R27" s="211"/>
      <c r="S27" s="211"/>
      <c r="T27" s="211"/>
      <c r="U27" s="178"/>
    </row>
    <row r="28" spans="1:21" ht="25.5">
      <c r="A28" s="179" t="s">
        <v>1571</v>
      </c>
      <c r="B28" s="1244">
        <v>1</v>
      </c>
      <c r="C28" s="1244">
        <v>6</v>
      </c>
      <c r="D28" s="1244">
        <v>9.1</v>
      </c>
      <c r="E28" s="1244">
        <v>1.6</v>
      </c>
      <c r="F28" s="1244" t="s">
        <v>1093</v>
      </c>
      <c r="G28" s="1244" t="s">
        <v>1647</v>
      </c>
      <c r="H28" s="1244" t="s">
        <v>1630</v>
      </c>
      <c r="I28" s="1244" t="s">
        <v>1617</v>
      </c>
      <c r="J28" s="1244" t="s">
        <v>1618</v>
      </c>
      <c r="K28" s="1244" t="s">
        <v>1291</v>
      </c>
      <c r="L28" s="1244" t="s">
        <v>1649</v>
      </c>
      <c r="M28" s="1244">
        <v>4.6</v>
      </c>
      <c r="N28" s="1244"/>
      <c r="O28" s="1244"/>
      <c r="P28" s="1244"/>
      <c r="Q28" s="1244"/>
      <c r="R28" s="1244">
        <v>4.6</v>
      </c>
      <c r="S28" s="1244"/>
      <c r="T28" s="180"/>
      <c r="U28" s="178"/>
    </row>
    <row r="29" spans="1:21" ht="25.5">
      <c r="A29" s="157" t="s">
        <v>1650</v>
      </c>
      <c r="B29" s="1244">
        <v>2</v>
      </c>
      <c r="C29" s="1244">
        <v>6</v>
      </c>
      <c r="D29" s="1244">
        <v>9.2</v>
      </c>
      <c r="E29" s="1244">
        <v>1.3</v>
      </c>
      <c r="F29" s="1244" t="s">
        <v>1093</v>
      </c>
      <c r="G29" s="1244" t="s">
        <v>1647</v>
      </c>
      <c r="H29" s="1244" t="s">
        <v>1630</v>
      </c>
      <c r="I29" s="1244" t="s">
        <v>1617</v>
      </c>
      <c r="J29" s="1244" t="s">
        <v>1618</v>
      </c>
      <c r="K29" s="1244" t="s">
        <v>1291</v>
      </c>
      <c r="L29" s="1244" t="s">
        <v>1649</v>
      </c>
      <c r="M29" s="1244">
        <v>3.8</v>
      </c>
      <c r="N29" s="1244"/>
      <c r="O29" s="1244"/>
      <c r="P29" s="1244"/>
      <c r="Q29" s="1244"/>
      <c r="R29" s="1244">
        <v>3.8</v>
      </c>
      <c r="S29" s="1244"/>
      <c r="T29" s="180"/>
      <c r="U29" s="178"/>
    </row>
    <row r="30" spans="1:21" ht="25.5">
      <c r="A30" s="179"/>
      <c r="B30" s="1244">
        <v>3</v>
      </c>
      <c r="C30" s="1244">
        <v>46</v>
      </c>
      <c r="D30" s="1244">
        <v>4</v>
      </c>
      <c r="E30" s="1244">
        <v>0.9</v>
      </c>
      <c r="F30" s="1244" t="s">
        <v>1093</v>
      </c>
      <c r="G30" s="1244" t="s">
        <v>1647</v>
      </c>
      <c r="H30" s="1244" t="s">
        <v>1630</v>
      </c>
      <c r="I30" s="1244" t="s">
        <v>1617</v>
      </c>
      <c r="J30" s="1244" t="s">
        <v>1618</v>
      </c>
      <c r="K30" s="1244" t="s">
        <v>1648</v>
      </c>
      <c r="L30" s="1244" t="s">
        <v>1649</v>
      </c>
      <c r="M30" s="1244">
        <v>9.2</v>
      </c>
      <c r="N30" s="1244"/>
      <c r="O30" s="1244"/>
      <c r="P30" s="1244"/>
      <c r="Q30" s="1244"/>
      <c r="R30" s="1244">
        <v>4.3</v>
      </c>
      <c r="S30" s="1244"/>
      <c r="T30" s="180"/>
      <c r="U30" s="178"/>
    </row>
    <row r="31" spans="1:21" ht="25.5">
      <c r="A31" s="179"/>
      <c r="B31" s="1244">
        <v>4</v>
      </c>
      <c r="C31" s="1244">
        <v>47</v>
      </c>
      <c r="D31" s="1244">
        <v>14.1</v>
      </c>
      <c r="E31" s="1244">
        <v>1.7</v>
      </c>
      <c r="F31" s="1244" t="s">
        <v>1093</v>
      </c>
      <c r="G31" s="1244" t="s">
        <v>1647</v>
      </c>
      <c r="H31" s="1244" t="s">
        <v>1630</v>
      </c>
      <c r="I31" s="1244" t="s">
        <v>1617</v>
      </c>
      <c r="J31" s="1244" t="s">
        <v>1618</v>
      </c>
      <c r="K31" s="1244" t="s">
        <v>1291</v>
      </c>
      <c r="L31" s="1244" t="s">
        <v>1649</v>
      </c>
      <c r="M31" s="1244">
        <v>11.6</v>
      </c>
      <c r="N31" s="1244"/>
      <c r="O31" s="1244"/>
      <c r="P31" s="1244"/>
      <c r="Q31" s="1244"/>
      <c r="R31" s="1244">
        <v>4.9</v>
      </c>
      <c r="S31" s="1244"/>
      <c r="T31" s="180"/>
      <c r="U31" s="178"/>
    </row>
    <row r="32" spans="1:21" ht="25.5">
      <c r="A32" s="179"/>
      <c r="B32" s="1244">
        <v>5</v>
      </c>
      <c r="C32" s="1244">
        <v>47</v>
      </c>
      <c r="D32" s="1244">
        <v>17</v>
      </c>
      <c r="E32" s="1244">
        <v>2.4</v>
      </c>
      <c r="F32" s="1244" t="s">
        <v>1093</v>
      </c>
      <c r="G32" s="1244" t="s">
        <v>1647</v>
      </c>
      <c r="H32" s="1244" t="s">
        <v>1630</v>
      </c>
      <c r="I32" s="1244" t="s">
        <v>1617</v>
      </c>
      <c r="J32" s="1244" t="s">
        <v>1618</v>
      </c>
      <c r="K32" s="1244" t="s">
        <v>1656</v>
      </c>
      <c r="L32" s="1244" t="s">
        <v>1649</v>
      </c>
      <c r="M32" s="1244">
        <v>65.3</v>
      </c>
      <c r="N32" s="1244"/>
      <c r="O32" s="1244"/>
      <c r="P32" s="1244"/>
      <c r="Q32" s="1244"/>
      <c r="R32" s="1244">
        <v>8.6</v>
      </c>
      <c r="S32" s="1244"/>
      <c r="T32" s="180"/>
      <c r="U32" s="178"/>
    </row>
    <row r="33" spans="1:21" ht="25.5">
      <c r="A33" s="179"/>
      <c r="B33" s="1244">
        <v>6</v>
      </c>
      <c r="C33" s="1244">
        <v>50</v>
      </c>
      <c r="D33" s="1244">
        <v>23.2</v>
      </c>
      <c r="E33" s="1244">
        <v>1.1</v>
      </c>
      <c r="F33" s="1244" t="s">
        <v>1093</v>
      </c>
      <c r="G33" s="1244" t="s">
        <v>1647</v>
      </c>
      <c r="H33" s="1244" t="s">
        <v>1630</v>
      </c>
      <c r="I33" s="1244" t="s">
        <v>1617</v>
      </c>
      <c r="J33" s="1244" t="s">
        <v>1618</v>
      </c>
      <c r="K33" s="1244" t="s">
        <v>1655</v>
      </c>
      <c r="L33" s="1244" t="s">
        <v>1649</v>
      </c>
      <c r="M33" s="1244">
        <v>6.3</v>
      </c>
      <c r="N33" s="1244"/>
      <c r="O33" s="1244"/>
      <c r="P33" s="1244"/>
      <c r="Q33" s="1244"/>
      <c r="R33" s="1244">
        <v>6.3</v>
      </c>
      <c r="S33" s="1244"/>
      <c r="T33" s="180"/>
      <c r="U33" s="178"/>
    </row>
    <row r="34" spans="1:21" ht="25.5">
      <c r="A34" s="179"/>
      <c r="B34" s="1244">
        <v>7</v>
      </c>
      <c r="C34" s="1244">
        <v>59</v>
      </c>
      <c r="D34" s="1244">
        <v>5.2</v>
      </c>
      <c r="E34" s="1244">
        <v>1.6</v>
      </c>
      <c r="F34" s="1244" t="s">
        <v>1093</v>
      </c>
      <c r="G34" s="1244" t="s">
        <v>1647</v>
      </c>
      <c r="H34" s="1244" t="s">
        <v>1630</v>
      </c>
      <c r="I34" s="1244" t="s">
        <v>1617</v>
      </c>
      <c r="J34" s="1244" t="s">
        <v>1618</v>
      </c>
      <c r="K34" s="1244" t="s">
        <v>1291</v>
      </c>
      <c r="L34" s="1244" t="s">
        <v>1649</v>
      </c>
      <c r="M34" s="1244">
        <v>4.6</v>
      </c>
      <c r="N34" s="1244"/>
      <c r="O34" s="1244"/>
      <c r="P34" s="1244"/>
      <c r="Q34" s="1244"/>
      <c r="R34" s="1244">
        <v>4.6</v>
      </c>
      <c r="S34" s="1244"/>
      <c r="T34" s="180"/>
      <c r="U34" s="178"/>
    </row>
    <row r="35" spans="1:21" ht="25.5">
      <c r="A35" s="179"/>
      <c r="B35" s="1244">
        <v>8</v>
      </c>
      <c r="C35" s="1244">
        <v>61</v>
      </c>
      <c r="D35" s="1244">
        <v>17.1</v>
      </c>
      <c r="E35" s="1244">
        <v>1.3</v>
      </c>
      <c r="F35" s="1244" t="s">
        <v>1093</v>
      </c>
      <c r="G35" s="1244" t="s">
        <v>1647</v>
      </c>
      <c r="H35" s="1244" t="s">
        <v>1630</v>
      </c>
      <c r="I35" s="1244" t="s">
        <v>1617</v>
      </c>
      <c r="J35" s="1244" t="s">
        <v>1618</v>
      </c>
      <c r="K35" s="1244" t="s">
        <v>1648</v>
      </c>
      <c r="L35" s="1244" t="s">
        <v>1649</v>
      </c>
      <c r="M35" s="1244">
        <v>6.2</v>
      </c>
      <c r="N35" s="1244"/>
      <c r="O35" s="1244"/>
      <c r="P35" s="1244"/>
      <c r="Q35" s="1244"/>
      <c r="R35" s="1244">
        <v>6.2</v>
      </c>
      <c r="S35" s="1244"/>
      <c r="T35" s="180"/>
      <c r="U35" s="178"/>
    </row>
    <row r="36" spans="1:21" ht="25.5">
      <c r="A36" s="179"/>
      <c r="B36" s="1244">
        <v>9</v>
      </c>
      <c r="C36" s="1244">
        <v>71</v>
      </c>
      <c r="D36" s="1244">
        <v>3.4</v>
      </c>
      <c r="E36" s="1244">
        <v>0.5</v>
      </c>
      <c r="F36" s="1244" t="s">
        <v>1093</v>
      </c>
      <c r="G36" s="1244" t="s">
        <v>1647</v>
      </c>
      <c r="H36" s="1244" t="s">
        <v>1630</v>
      </c>
      <c r="I36" s="1244" t="s">
        <v>1617</v>
      </c>
      <c r="J36" s="1244" t="s">
        <v>1618</v>
      </c>
      <c r="K36" s="1244" t="s">
        <v>1655</v>
      </c>
      <c r="L36" s="1244" t="s">
        <v>1649</v>
      </c>
      <c r="M36" s="1244">
        <v>2.9</v>
      </c>
      <c r="N36" s="1244"/>
      <c r="O36" s="1244"/>
      <c r="P36" s="1244"/>
      <c r="Q36" s="1244"/>
      <c r="R36" s="1244">
        <v>2.9</v>
      </c>
      <c r="S36" s="1244"/>
      <c r="T36" s="180"/>
      <c r="U36" s="178"/>
    </row>
    <row r="37" spans="1:21" ht="25.5">
      <c r="A37" s="179"/>
      <c r="B37" s="1244">
        <v>10</v>
      </c>
      <c r="C37" s="1244">
        <v>74</v>
      </c>
      <c r="D37" s="1244">
        <v>1</v>
      </c>
      <c r="E37" s="1244">
        <v>0.8</v>
      </c>
      <c r="F37" s="1244" t="s">
        <v>1093</v>
      </c>
      <c r="G37" s="1244" t="s">
        <v>1647</v>
      </c>
      <c r="H37" s="1244" t="s">
        <v>1630</v>
      </c>
      <c r="I37" s="1244" t="s">
        <v>1617</v>
      </c>
      <c r="J37" s="1244" t="s">
        <v>1618</v>
      </c>
      <c r="K37" s="1244" t="s">
        <v>1648</v>
      </c>
      <c r="L37" s="1244" t="s">
        <v>1649</v>
      </c>
      <c r="M37" s="1244">
        <v>3.8</v>
      </c>
      <c r="N37" s="1244"/>
      <c r="O37" s="1244"/>
      <c r="P37" s="1244"/>
      <c r="Q37" s="1244"/>
      <c r="R37" s="1244">
        <v>3.8</v>
      </c>
      <c r="S37" s="1244"/>
      <c r="T37" s="180"/>
      <c r="U37" s="178"/>
    </row>
    <row r="38" spans="1:21" ht="25.5">
      <c r="A38" s="179"/>
      <c r="B38" s="1244">
        <v>11</v>
      </c>
      <c r="C38" s="1244">
        <v>75</v>
      </c>
      <c r="D38" s="1244">
        <v>16.1</v>
      </c>
      <c r="E38" s="1244">
        <v>1.4</v>
      </c>
      <c r="F38" s="1244" t="s">
        <v>1093</v>
      </c>
      <c r="G38" s="1244" t="s">
        <v>1647</v>
      </c>
      <c r="H38" s="1244" t="s">
        <v>1630</v>
      </c>
      <c r="I38" s="1244" t="s">
        <v>1617</v>
      </c>
      <c r="J38" s="1244" t="s">
        <v>1618</v>
      </c>
      <c r="K38" s="1244" t="s">
        <v>1648</v>
      </c>
      <c r="L38" s="1244" t="s">
        <v>1649</v>
      </c>
      <c r="M38" s="1244">
        <v>6.7</v>
      </c>
      <c r="N38" s="1244"/>
      <c r="O38" s="1244"/>
      <c r="P38" s="1244"/>
      <c r="Q38" s="1244"/>
      <c r="R38" s="1244">
        <v>6.7</v>
      </c>
      <c r="S38" s="1244"/>
      <c r="T38" s="180"/>
      <c r="U38" s="178"/>
    </row>
    <row r="39" spans="1:21" ht="15">
      <c r="A39" s="179"/>
      <c r="B39" s="1755" t="s">
        <v>1620</v>
      </c>
      <c r="C39" s="1755"/>
      <c r="D39" s="1755"/>
      <c r="E39" s="1376">
        <f>E28+E29+E30+E31+E32+E33+E34+E35+E36+E37+E38</f>
        <v>14.600000000000001</v>
      </c>
      <c r="F39" s="162" t="s">
        <v>1658</v>
      </c>
      <c r="G39" s="162"/>
      <c r="H39" s="53"/>
      <c r="I39" s="164"/>
      <c r="J39" s="164"/>
      <c r="K39" s="164"/>
      <c r="L39" s="165"/>
      <c r="M39" s="1244">
        <v>125</v>
      </c>
      <c r="N39" s="1244">
        <v>0</v>
      </c>
      <c r="O39" s="1244">
        <v>0</v>
      </c>
      <c r="P39" s="1244">
        <v>0</v>
      </c>
      <c r="Q39" s="1244">
        <v>0</v>
      </c>
      <c r="R39" s="1244">
        <v>56.7</v>
      </c>
      <c r="S39" s="1244">
        <v>0</v>
      </c>
      <c r="T39" s="180"/>
      <c r="U39" s="178"/>
    </row>
    <row r="40" spans="1:21" ht="18">
      <c r="A40" s="54"/>
      <c r="B40" s="1753" t="s">
        <v>1143</v>
      </c>
      <c r="C40" s="1753"/>
      <c r="D40" s="1753"/>
      <c r="E40" s="1376">
        <f>E39+E26+E15+E11</f>
        <v>33.4</v>
      </c>
      <c r="F40" s="54"/>
      <c r="G40" s="219"/>
      <c r="H40" s="54"/>
      <c r="I40" s="54"/>
      <c r="J40" s="54"/>
      <c r="K40" s="54"/>
      <c r="L40" s="54"/>
      <c r="M40" s="218">
        <f aca="true" t="shared" si="3" ref="M40:T40">M39+M26+M15+M11</f>
        <v>210.5</v>
      </c>
      <c r="N40" s="218">
        <f t="shared" si="3"/>
        <v>28</v>
      </c>
      <c r="O40" s="218">
        <f t="shared" si="3"/>
        <v>2.5</v>
      </c>
      <c r="P40" s="218">
        <f t="shared" si="3"/>
        <v>4</v>
      </c>
      <c r="Q40" s="218">
        <f t="shared" si="3"/>
        <v>34.7</v>
      </c>
      <c r="R40" s="218">
        <f t="shared" si="3"/>
        <v>84.2</v>
      </c>
      <c r="S40" s="218">
        <f t="shared" si="3"/>
        <v>0.9</v>
      </c>
      <c r="T40" s="218">
        <f t="shared" si="3"/>
        <v>0</v>
      </c>
      <c r="U40" s="53"/>
    </row>
    <row r="42" spans="1:13" ht="15.75">
      <c r="A42" s="1749" t="s">
        <v>1659</v>
      </c>
      <c r="B42" s="1749"/>
      <c r="C42" s="1749"/>
      <c r="D42" s="1749"/>
      <c r="E42" s="1749"/>
      <c r="F42" s="1749"/>
      <c r="G42" s="1749"/>
      <c r="H42" s="1749"/>
      <c r="I42" s="1749"/>
      <c r="J42" s="1749"/>
      <c r="K42" s="1749"/>
      <c r="L42" s="1749"/>
      <c r="M42" s="1749"/>
    </row>
    <row r="43" spans="1:13" ht="15">
      <c r="A43" s="1750" t="s">
        <v>1292</v>
      </c>
      <c r="B43" s="1750"/>
      <c r="C43" s="1750"/>
      <c r="D43" s="1750"/>
      <c r="E43" s="1750"/>
      <c r="F43" s="1750"/>
      <c r="G43" s="1750"/>
      <c r="H43" s="1750"/>
      <c r="I43" s="1750"/>
      <c r="J43" s="1750"/>
      <c r="K43" s="1750"/>
      <c r="L43" s="1750"/>
      <c r="M43" s="1750"/>
    </row>
    <row r="44" spans="1:13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5">
      <c r="A45" s="1751" t="s">
        <v>1660</v>
      </c>
      <c r="B45" s="1752" t="s">
        <v>1072</v>
      </c>
      <c r="C45" s="1751" t="s">
        <v>1073</v>
      </c>
      <c r="D45" s="1751" t="s">
        <v>1074</v>
      </c>
      <c r="E45" s="1751" t="s">
        <v>1076</v>
      </c>
      <c r="F45" s="221" t="s">
        <v>1127</v>
      </c>
      <c r="G45" s="1751" t="s">
        <v>1661</v>
      </c>
      <c r="H45" s="1751"/>
      <c r="I45" s="1751"/>
      <c r="J45" s="1751"/>
      <c r="K45" s="1751"/>
      <c r="L45" s="1751" t="s">
        <v>1662</v>
      </c>
      <c r="M45" s="1751" t="s">
        <v>1663</v>
      </c>
    </row>
    <row r="46" spans="1:13" ht="75" customHeight="1">
      <c r="A46" s="1751"/>
      <c r="B46" s="1752"/>
      <c r="C46" s="1751"/>
      <c r="D46" s="1751"/>
      <c r="E46" s="1751"/>
      <c r="F46" s="221" t="s">
        <v>1664</v>
      </c>
      <c r="G46" s="221" t="s">
        <v>1132</v>
      </c>
      <c r="H46" s="221" t="s">
        <v>1665</v>
      </c>
      <c r="I46" s="221" t="s">
        <v>1666</v>
      </c>
      <c r="J46" s="221" t="s">
        <v>1667</v>
      </c>
      <c r="K46" s="221" t="s">
        <v>1136</v>
      </c>
      <c r="L46" s="1751"/>
      <c r="M46" s="1751"/>
    </row>
    <row r="47" spans="1:13" ht="15">
      <c r="A47" s="222">
        <v>1</v>
      </c>
      <c r="B47" s="222">
        <v>2</v>
      </c>
      <c r="C47" s="222">
        <v>3</v>
      </c>
      <c r="D47" s="222">
        <v>4</v>
      </c>
      <c r="E47" s="222">
        <v>5</v>
      </c>
      <c r="F47" s="222">
        <v>6</v>
      </c>
      <c r="G47" s="222">
        <v>7</v>
      </c>
      <c r="H47" s="222">
        <v>8</v>
      </c>
      <c r="I47" s="222">
        <v>9</v>
      </c>
      <c r="J47" s="222">
        <v>10</v>
      </c>
      <c r="K47" s="222">
        <v>11</v>
      </c>
      <c r="L47" s="222">
        <v>12</v>
      </c>
      <c r="M47" s="222">
        <v>13</v>
      </c>
    </row>
    <row r="48" spans="1:13" ht="15.75">
      <c r="A48" s="223"/>
      <c r="B48" s="223"/>
      <c r="C48" s="223"/>
      <c r="D48" s="223"/>
      <c r="E48" s="223"/>
      <c r="F48" s="1733" t="s">
        <v>1668</v>
      </c>
      <c r="G48" s="1734"/>
      <c r="H48" s="1734"/>
      <c r="I48" s="1735"/>
      <c r="J48" s="224"/>
      <c r="K48" s="223"/>
      <c r="L48" s="225"/>
      <c r="M48" s="223"/>
    </row>
    <row r="49" spans="1:13" ht="33.75">
      <c r="A49" s="1251" t="s">
        <v>1669</v>
      </c>
      <c r="B49" s="1252">
        <v>1</v>
      </c>
      <c r="C49" s="1252">
        <v>1.1</v>
      </c>
      <c r="D49" s="1252">
        <v>2.4</v>
      </c>
      <c r="E49" s="1252" t="s">
        <v>1628</v>
      </c>
      <c r="F49" s="1251" t="s">
        <v>811</v>
      </c>
      <c r="G49" s="1252"/>
      <c r="H49" s="1252"/>
      <c r="I49" s="1253"/>
      <c r="J49" s="1254"/>
      <c r="K49" s="1252"/>
      <c r="L49" s="1255" t="s">
        <v>812</v>
      </c>
      <c r="M49" s="1252">
        <v>2023</v>
      </c>
    </row>
    <row r="50" spans="1:13" ht="33.75">
      <c r="A50" s="1252"/>
      <c r="B50" s="1252">
        <v>1</v>
      </c>
      <c r="C50" s="1252">
        <v>1.2</v>
      </c>
      <c r="D50" s="1252">
        <v>2.5</v>
      </c>
      <c r="E50" s="1252" t="s">
        <v>1628</v>
      </c>
      <c r="F50" s="1251" t="s">
        <v>811</v>
      </c>
      <c r="G50" s="1252"/>
      <c r="H50" s="1252"/>
      <c r="I50" s="1253"/>
      <c r="J50" s="1254"/>
      <c r="K50" s="1252"/>
      <c r="L50" s="1255" t="s">
        <v>812</v>
      </c>
      <c r="M50" s="1252">
        <v>2023</v>
      </c>
    </row>
    <row r="51" spans="1:13" ht="33.75">
      <c r="A51" s="1252"/>
      <c r="B51" s="1252">
        <v>1</v>
      </c>
      <c r="C51" s="1252">
        <v>9.2</v>
      </c>
      <c r="D51" s="1252">
        <v>1.9</v>
      </c>
      <c r="E51" s="1252" t="s">
        <v>1624</v>
      </c>
      <c r="F51" s="1251" t="s">
        <v>811</v>
      </c>
      <c r="G51" s="1252"/>
      <c r="H51" s="1252"/>
      <c r="I51" s="1253"/>
      <c r="J51" s="1254"/>
      <c r="K51" s="1252"/>
      <c r="L51" s="1255" t="s">
        <v>812</v>
      </c>
      <c r="M51" s="1252">
        <v>2023</v>
      </c>
    </row>
    <row r="52" spans="1:13" ht="33.75">
      <c r="A52" s="1252"/>
      <c r="B52" s="1252">
        <v>2</v>
      </c>
      <c r="C52" s="1252">
        <v>1.1</v>
      </c>
      <c r="D52" s="1252">
        <v>2.1</v>
      </c>
      <c r="E52" s="1252" t="s">
        <v>1628</v>
      </c>
      <c r="F52" s="1251" t="s">
        <v>811</v>
      </c>
      <c r="G52" s="1252"/>
      <c r="H52" s="1252"/>
      <c r="I52" s="1253"/>
      <c r="J52" s="1254"/>
      <c r="K52" s="1252"/>
      <c r="L52" s="1255" t="s">
        <v>812</v>
      </c>
      <c r="M52" s="1252">
        <v>2023</v>
      </c>
    </row>
    <row r="53" spans="1:13" ht="33.75">
      <c r="A53" s="1252"/>
      <c r="B53" s="1252">
        <v>35</v>
      </c>
      <c r="C53" s="1252">
        <v>16</v>
      </c>
      <c r="D53" s="1252">
        <v>0.5</v>
      </c>
      <c r="E53" s="1252" t="s">
        <v>1628</v>
      </c>
      <c r="F53" s="1251" t="s">
        <v>811</v>
      </c>
      <c r="G53" s="1252"/>
      <c r="H53" s="1252"/>
      <c r="I53" s="1253"/>
      <c r="J53" s="1254"/>
      <c r="K53" s="1252"/>
      <c r="L53" s="1255" t="s">
        <v>812</v>
      </c>
      <c r="M53" s="1252">
        <v>2023</v>
      </c>
    </row>
    <row r="54" spans="1:13" ht="33.75">
      <c r="A54" s="1252"/>
      <c r="B54" s="1252">
        <v>39</v>
      </c>
      <c r="C54" s="1252">
        <v>12.1</v>
      </c>
      <c r="D54" s="1252">
        <v>2.3</v>
      </c>
      <c r="E54" s="1252" t="s">
        <v>1624</v>
      </c>
      <c r="F54" s="1251" t="s">
        <v>811</v>
      </c>
      <c r="G54" s="1252"/>
      <c r="H54" s="1252"/>
      <c r="I54" s="1253"/>
      <c r="J54" s="1254"/>
      <c r="K54" s="1252"/>
      <c r="L54" s="1255" t="s">
        <v>812</v>
      </c>
      <c r="M54" s="1252">
        <v>2023</v>
      </c>
    </row>
    <row r="55" spans="1:13" ht="33.75">
      <c r="A55" s="1252"/>
      <c r="B55" s="1252">
        <v>40</v>
      </c>
      <c r="C55" s="1252">
        <v>6</v>
      </c>
      <c r="D55" s="1252">
        <v>0.2</v>
      </c>
      <c r="E55" s="1252" t="s">
        <v>1107</v>
      </c>
      <c r="F55" s="1251" t="s">
        <v>811</v>
      </c>
      <c r="G55" s="1252"/>
      <c r="H55" s="1252"/>
      <c r="I55" s="1253"/>
      <c r="J55" s="1253"/>
      <c r="K55" s="1252"/>
      <c r="L55" s="1255" t="s">
        <v>812</v>
      </c>
      <c r="M55" s="1252">
        <v>2023</v>
      </c>
    </row>
    <row r="56" spans="1:13" ht="33.75">
      <c r="A56" s="1252"/>
      <c r="B56" s="1252">
        <v>40</v>
      </c>
      <c r="C56" s="1252">
        <v>12.1</v>
      </c>
      <c r="D56" s="1252">
        <v>1.8</v>
      </c>
      <c r="E56" s="1252" t="s">
        <v>1107</v>
      </c>
      <c r="F56" s="1251" t="s">
        <v>811</v>
      </c>
      <c r="G56" s="1252"/>
      <c r="H56" s="1252"/>
      <c r="I56" s="1253"/>
      <c r="J56" s="1253"/>
      <c r="K56" s="1252"/>
      <c r="L56" s="1255" t="s">
        <v>812</v>
      </c>
      <c r="M56" s="1252">
        <v>2023</v>
      </c>
    </row>
    <row r="57" spans="1:13" ht="33.75">
      <c r="A57" s="1252"/>
      <c r="B57" s="1252">
        <v>41</v>
      </c>
      <c r="C57" s="1252">
        <v>3.2</v>
      </c>
      <c r="D57" s="1252">
        <v>2.8</v>
      </c>
      <c r="E57" s="1252" t="s">
        <v>1107</v>
      </c>
      <c r="F57" s="1251" t="s">
        <v>811</v>
      </c>
      <c r="G57" s="1252"/>
      <c r="H57" s="1252"/>
      <c r="I57" s="1253"/>
      <c r="J57" s="1253"/>
      <c r="K57" s="1252"/>
      <c r="L57" s="1255" t="s">
        <v>812</v>
      </c>
      <c r="M57" s="1252">
        <v>2023</v>
      </c>
    </row>
    <row r="58" spans="1:13" ht="33.75">
      <c r="A58" s="1252"/>
      <c r="B58" s="1252">
        <v>41</v>
      </c>
      <c r="C58" s="1252">
        <v>8.1</v>
      </c>
      <c r="D58" s="1252">
        <v>1.3</v>
      </c>
      <c r="E58" s="1252" t="s">
        <v>1107</v>
      </c>
      <c r="F58" s="1251" t="s">
        <v>811</v>
      </c>
      <c r="G58" s="1252"/>
      <c r="H58" s="1252"/>
      <c r="I58" s="1253"/>
      <c r="J58" s="1253"/>
      <c r="K58" s="1252"/>
      <c r="L58" s="1255" t="s">
        <v>812</v>
      </c>
      <c r="M58" s="1252">
        <v>2023</v>
      </c>
    </row>
    <row r="59" spans="1:13" ht="33.75">
      <c r="A59" s="1252"/>
      <c r="B59" s="1252">
        <v>52</v>
      </c>
      <c r="C59" s="1252">
        <v>10.1</v>
      </c>
      <c r="D59" s="1252">
        <v>2.6</v>
      </c>
      <c r="E59" s="1252" t="s">
        <v>1107</v>
      </c>
      <c r="F59" s="1251" t="s">
        <v>811</v>
      </c>
      <c r="G59" s="1252"/>
      <c r="H59" s="1252"/>
      <c r="I59" s="1253"/>
      <c r="J59" s="1253"/>
      <c r="K59" s="1252"/>
      <c r="L59" s="1255" t="s">
        <v>813</v>
      </c>
      <c r="M59" s="1252">
        <v>2023</v>
      </c>
    </row>
    <row r="60" spans="1:13" ht="45">
      <c r="A60" s="1252"/>
      <c r="B60" s="1252">
        <v>61</v>
      </c>
      <c r="C60" s="1252">
        <v>6.1</v>
      </c>
      <c r="D60" s="1252">
        <v>1.8</v>
      </c>
      <c r="E60" s="1252" t="s">
        <v>1616</v>
      </c>
      <c r="F60" s="1251" t="s">
        <v>811</v>
      </c>
      <c r="G60" s="1252"/>
      <c r="H60" s="1252"/>
      <c r="I60" s="1253"/>
      <c r="J60" s="1253"/>
      <c r="K60" s="1252"/>
      <c r="L60" s="1255" t="s">
        <v>814</v>
      </c>
      <c r="M60" s="1252">
        <v>2023</v>
      </c>
    </row>
    <row r="61" spans="1:13" ht="15">
      <c r="A61" s="1736" t="s">
        <v>1553</v>
      </c>
      <c r="B61" s="1737"/>
      <c r="C61" s="220"/>
      <c r="D61" s="1256">
        <f>D49+D50+D51+D52+D53+D54+D55+D56+D57+D58+D59+D60</f>
        <v>22.200000000000003</v>
      </c>
      <c r="E61" s="220"/>
      <c r="F61" s="220"/>
      <c r="G61" s="220"/>
      <c r="H61" s="220"/>
      <c r="I61" s="220"/>
      <c r="J61" s="220"/>
      <c r="K61" s="220"/>
      <c r="L61" s="220"/>
      <c r="M61" s="220"/>
    </row>
    <row r="62" spans="1:13" ht="15.75">
      <c r="A62" s="1738"/>
      <c r="B62" s="1738"/>
      <c r="C62" s="227"/>
      <c r="D62" s="226"/>
      <c r="E62" s="227"/>
      <c r="F62" s="1739" t="s">
        <v>1621</v>
      </c>
      <c r="G62" s="1740"/>
      <c r="H62" s="1740"/>
      <c r="I62" s="1741"/>
      <c r="J62" s="227"/>
      <c r="K62" s="227"/>
      <c r="L62" s="227"/>
      <c r="M62" s="227"/>
    </row>
    <row r="63" spans="1:13" ht="33.75">
      <c r="A63" s="1251" t="s">
        <v>1669</v>
      </c>
      <c r="B63" s="1252">
        <v>9</v>
      </c>
      <c r="C63" s="1252">
        <v>3.1</v>
      </c>
      <c r="D63" s="1252">
        <v>0.9</v>
      </c>
      <c r="E63" s="1252" t="s">
        <v>1624</v>
      </c>
      <c r="F63" s="1251" t="s">
        <v>811</v>
      </c>
      <c r="G63" s="1257"/>
      <c r="H63" s="1257"/>
      <c r="I63" s="1253"/>
      <c r="J63" s="1253"/>
      <c r="K63" s="1252"/>
      <c r="L63" s="1251" t="s">
        <v>815</v>
      </c>
      <c r="M63" s="1252">
        <v>2023</v>
      </c>
    </row>
    <row r="64" spans="1:13" ht="33.75">
      <c r="A64" s="1252"/>
      <c r="B64" s="1252">
        <v>11</v>
      </c>
      <c r="C64" s="1252">
        <v>9.3</v>
      </c>
      <c r="D64" s="1252">
        <v>1.9</v>
      </c>
      <c r="E64" s="1252" t="s">
        <v>1624</v>
      </c>
      <c r="F64" s="1251" t="s">
        <v>811</v>
      </c>
      <c r="G64" s="1258"/>
      <c r="H64" s="1258"/>
      <c r="I64" s="1259"/>
      <c r="J64" s="1253"/>
      <c r="K64" s="1252"/>
      <c r="L64" s="1251" t="s">
        <v>815</v>
      </c>
      <c r="M64" s="1252">
        <v>2023</v>
      </c>
    </row>
    <row r="65" spans="1:13" ht="33.75">
      <c r="A65" s="1252"/>
      <c r="B65" s="1252">
        <v>17</v>
      </c>
      <c r="C65" s="1252">
        <v>23</v>
      </c>
      <c r="D65" s="1252">
        <v>1.7</v>
      </c>
      <c r="E65" s="1252" t="s">
        <v>1624</v>
      </c>
      <c r="F65" s="1251" t="s">
        <v>811</v>
      </c>
      <c r="G65" s="162"/>
      <c r="H65" s="162"/>
      <c r="I65" s="1260"/>
      <c r="J65" s="1252"/>
      <c r="K65" s="1252"/>
      <c r="L65" s="1251" t="s">
        <v>816</v>
      </c>
      <c r="M65" s="1252">
        <v>2023</v>
      </c>
    </row>
    <row r="66" spans="1:13" ht="33.75">
      <c r="A66" s="1252"/>
      <c r="B66" s="1251">
        <v>22</v>
      </c>
      <c r="C66" s="1252">
        <v>9.1</v>
      </c>
      <c r="D66" s="1252">
        <v>2.4</v>
      </c>
      <c r="E66" s="1252" t="s">
        <v>1624</v>
      </c>
      <c r="F66" s="1251" t="s">
        <v>811</v>
      </c>
      <c r="G66" s="162"/>
      <c r="H66" s="162"/>
      <c r="I66" s="1260"/>
      <c r="J66" s="1252"/>
      <c r="K66" s="1252"/>
      <c r="L66" s="1251" t="s">
        <v>815</v>
      </c>
      <c r="M66" s="1252">
        <v>2023</v>
      </c>
    </row>
    <row r="67" spans="1:13" ht="33.75">
      <c r="A67" s="1252"/>
      <c r="B67" s="1252">
        <v>24</v>
      </c>
      <c r="C67" s="1252">
        <v>4.1</v>
      </c>
      <c r="D67" s="1252">
        <v>2.2</v>
      </c>
      <c r="E67" s="1252" t="s">
        <v>1624</v>
      </c>
      <c r="F67" s="1251" t="s">
        <v>811</v>
      </c>
      <c r="G67" s="162"/>
      <c r="H67" s="162"/>
      <c r="I67" s="1260"/>
      <c r="J67" s="1252"/>
      <c r="K67" s="1252"/>
      <c r="L67" s="1251" t="s">
        <v>817</v>
      </c>
      <c r="M67" s="1252">
        <v>2023</v>
      </c>
    </row>
    <row r="68" spans="1:13" ht="33.75">
      <c r="A68" s="1252"/>
      <c r="B68" s="1252">
        <v>25</v>
      </c>
      <c r="C68" s="1252">
        <v>5.1</v>
      </c>
      <c r="D68" s="1252">
        <v>1.9</v>
      </c>
      <c r="E68" s="1252" t="s">
        <v>1624</v>
      </c>
      <c r="F68" s="1251" t="s">
        <v>811</v>
      </c>
      <c r="G68" s="162"/>
      <c r="H68" s="162"/>
      <c r="I68" s="1260"/>
      <c r="J68" s="1252"/>
      <c r="K68" s="1252"/>
      <c r="L68" s="1251" t="s">
        <v>815</v>
      </c>
      <c r="M68" s="1252">
        <v>2023</v>
      </c>
    </row>
    <row r="69" spans="1:13" ht="33.75">
      <c r="A69" s="1252"/>
      <c r="B69" s="1252">
        <v>38</v>
      </c>
      <c r="C69" s="1252">
        <v>8.1</v>
      </c>
      <c r="D69" s="1252">
        <v>0.3</v>
      </c>
      <c r="E69" s="1252" t="s">
        <v>1624</v>
      </c>
      <c r="F69" s="1251" t="s">
        <v>811</v>
      </c>
      <c r="G69" s="162"/>
      <c r="H69" s="162"/>
      <c r="I69" s="1260"/>
      <c r="J69" s="1252"/>
      <c r="K69" s="1252"/>
      <c r="L69" s="1251" t="s">
        <v>818</v>
      </c>
      <c r="M69" s="1252">
        <v>2023</v>
      </c>
    </row>
    <row r="70" spans="1:13" ht="33.75">
      <c r="A70" s="1252"/>
      <c r="B70" s="1252">
        <v>38</v>
      </c>
      <c r="C70" s="1252">
        <v>8.2</v>
      </c>
      <c r="D70" s="1252">
        <v>0.8</v>
      </c>
      <c r="E70" s="1252" t="s">
        <v>1624</v>
      </c>
      <c r="F70" s="1251" t="s">
        <v>811</v>
      </c>
      <c r="G70" s="162"/>
      <c r="H70" s="162"/>
      <c r="I70" s="1260"/>
      <c r="J70" s="1252"/>
      <c r="K70" s="1252"/>
      <c r="L70" s="1251" t="s">
        <v>818</v>
      </c>
      <c r="M70" s="1252">
        <v>2023</v>
      </c>
    </row>
    <row r="71" spans="1:13" ht="33.75">
      <c r="A71" s="1252"/>
      <c r="B71" s="1252">
        <v>43</v>
      </c>
      <c r="C71" s="1252">
        <v>2.1</v>
      </c>
      <c r="D71" s="1252">
        <v>2.6</v>
      </c>
      <c r="E71" s="1252" t="s">
        <v>1624</v>
      </c>
      <c r="F71" s="1251" t="s">
        <v>811</v>
      </c>
      <c r="G71" s="162"/>
      <c r="H71" s="162"/>
      <c r="I71" s="1260"/>
      <c r="J71" s="1252"/>
      <c r="K71" s="1252"/>
      <c r="L71" s="1251" t="s">
        <v>816</v>
      </c>
      <c r="M71" s="1252">
        <v>2023</v>
      </c>
    </row>
    <row r="72" spans="1:13" ht="33.75">
      <c r="A72" s="1252"/>
      <c r="B72" s="1252">
        <v>43</v>
      </c>
      <c r="C72" s="1252">
        <v>4.1</v>
      </c>
      <c r="D72" s="1252">
        <v>2.7</v>
      </c>
      <c r="E72" s="1252" t="s">
        <v>1624</v>
      </c>
      <c r="F72" s="1251" t="s">
        <v>811</v>
      </c>
      <c r="G72" s="162"/>
      <c r="H72" s="162"/>
      <c r="I72" s="1260"/>
      <c r="J72" s="1252"/>
      <c r="K72" s="1252"/>
      <c r="L72" s="1251" t="s">
        <v>816</v>
      </c>
      <c r="M72" s="1252">
        <v>2023</v>
      </c>
    </row>
    <row r="73" spans="1:13" ht="33.75">
      <c r="A73" s="1252"/>
      <c r="B73" s="1252">
        <v>54</v>
      </c>
      <c r="C73" s="1252">
        <v>3.6</v>
      </c>
      <c r="D73" s="1252">
        <v>0.5</v>
      </c>
      <c r="E73" s="1252" t="s">
        <v>1624</v>
      </c>
      <c r="F73" s="1251" t="s">
        <v>811</v>
      </c>
      <c r="G73" s="162"/>
      <c r="H73" s="162"/>
      <c r="I73" s="1260"/>
      <c r="J73" s="1252"/>
      <c r="K73" s="1252"/>
      <c r="L73" s="1251" t="s">
        <v>818</v>
      </c>
      <c r="M73" s="1252">
        <v>2023</v>
      </c>
    </row>
    <row r="74" spans="1:13" ht="33.75">
      <c r="A74" s="1252"/>
      <c r="B74" s="1252">
        <v>54</v>
      </c>
      <c r="C74" s="1252">
        <v>5.1</v>
      </c>
      <c r="D74" s="1252">
        <v>0.2</v>
      </c>
      <c r="E74" s="1252" t="s">
        <v>1624</v>
      </c>
      <c r="F74" s="1251" t="s">
        <v>811</v>
      </c>
      <c r="G74" s="162"/>
      <c r="H74" s="162"/>
      <c r="I74" s="1260"/>
      <c r="J74" s="1252"/>
      <c r="K74" s="1252"/>
      <c r="L74" s="1251" t="s">
        <v>818</v>
      </c>
      <c r="M74" s="1252">
        <v>2023</v>
      </c>
    </row>
    <row r="75" spans="1:13" ht="33.75">
      <c r="A75" s="1252"/>
      <c r="B75" s="1252">
        <v>55</v>
      </c>
      <c r="C75" s="1252">
        <v>1.1</v>
      </c>
      <c r="D75" s="1252">
        <v>2.9</v>
      </c>
      <c r="E75" s="1252" t="s">
        <v>1624</v>
      </c>
      <c r="F75" s="1251" t="s">
        <v>811</v>
      </c>
      <c r="G75" s="162"/>
      <c r="H75" s="162"/>
      <c r="I75" s="1260"/>
      <c r="J75" s="1252"/>
      <c r="K75" s="1252"/>
      <c r="L75" s="1251" t="s">
        <v>819</v>
      </c>
      <c r="M75" s="1252">
        <v>2023</v>
      </c>
    </row>
    <row r="76" spans="1:13" ht="33.75">
      <c r="A76" s="1252"/>
      <c r="B76" s="1252">
        <v>61</v>
      </c>
      <c r="C76" s="1252">
        <v>15</v>
      </c>
      <c r="D76" s="1252">
        <v>1.5</v>
      </c>
      <c r="E76" s="1252" t="s">
        <v>1624</v>
      </c>
      <c r="F76" s="1251" t="s">
        <v>811</v>
      </c>
      <c r="G76" s="162"/>
      <c r="H76" s="162"/>
      <c r="I76" s="1260"/>
      <c r="J76" s="1252"/>
      <c r="K76" s="1252"/>
      <c r="L76" s="1251" t="s">
        <v>820</v>
      </c>
      <c r="M76" s="1252">
        <v>2023</v>
      </c>
    </row>
    <row r="77" spans="1:13" ht="33.75">
      <c r="A77" s="1252"/>
      <c r="B77" s="1252">
        <v>63</v>
      </c>
      <c r="C77" s="1252">
        <v>10</v>
      </c>
      <c r="D77" s="1252">
        <v>0.9</v>
      </c>
      <c r="E77" s="1252" t="s">
        <v>1616</v>
      </c>
      <c r="F77" s="1251" t="s">
        <v>811</v>
      </c>
      <c r="G77" s="162"/>
      <c r="H77" s="162"/>
      <c r="I77" s="1260"/>
      <c r="J77" s="1252"/>
      <c r="K77" s="1252"/>
      <c r="L77" s="1251" t="s">
        <v>819</v>
      </c>
      <c r="M77" s="1252">
        <v>2023</v>
      </c>
    </row>
    <row r="78" spans="1:13" ht="33.75">
      <c r="A78" s="1252"/>
      <c r="B78" s="1252">
        <v>66</v>
      </c>
      <c r="C78" s="1252">
        <v>17.1</v>
      </c>
      <c r="D78" s="1252">
        <v>1.5</v>
      </c>
      <c r="E78" s="1252" t="s">
        <v>1624</v>
      </c>
      <c r="F78" s="1251" t="s">
        <v>811</v>
      </c>
      <c r="G78" s="162"/>
      <c r="H78" s="162"/>
      <c r="I78" s="1260"/>
      <c r="J78" s="1252"/>
      <c r="K78" s="1252"/>
      <c r="L78" s="1251" t="s">
        <v>821</v>
      </c>
      <c r="M78" s="1252">
        <v>2023</v>
      </c>
    </row>
    <row r="79" spans="1:13" ht="33.75">
      <c r="A79" s="1252"/>
      <c r="B79" s="1252">
        <v>66</v>
      </c>
      <c r="C79" s="1252">
        <v>19.1</v>
      </c>
      <c r="D79" s="1252">
        <v>1.6</v>
      </c>
      <c r="E79" s="1252" t="s">
        <v>1624</v>
      </c>
      <c r="F79" s="1251" t="s">
        <v>811</v>
      </c>
      <c r="G79" s="162"/>
      <c r="H79" s="162"/>
      <c r="I79" s="1260"/>
      <c r="J79" s="1252"/>
      <c r="K79" s="1252"/>
      <c r="L79" s="1251" t="s">
        <v>821</v>
      </c>
      <c r="M79" s="1252">
        <v>2023</v>
      </c>
    </row>
    <row r="80" spans="1:13" ht="33.75">
      <c r="A80" s="1252"/>
      <c r="B80" s="1252">
        <v>66</v>
      </c>
      <c r="C80" s="1252">
        <v>23</v>
      </c>
      <c r="D80" s="1252">
        <v>0.9</v>
      </c>
      <c r="E80" s="1252" t="s">
        <v>1624</v>
      </c>
      <c r="F80" s="1251" t="s">
        <v>811</v>
      </c>
      <c r="G80" s="162"/>
      <c r="H80" s="162"/>
      <c r="I80" s="1260"/>
      <c r="J80" s="1252"/>
      <c r="K80" s="1252"/>
      <c r="L80" s="1251" t="s">
        <v>821</v>
      </c>
      <c r="M80" s="1252">
        <v>2023</v>
      </c>
    </row>
    <row r="81" spans="1:13" ht="33.75">
      <c r="A81" s="1252"/>
      <c r="B81" s="1252">
        <v>67</v>
      </c>
      <c r="C81" s="1252">
        <v>1.1</v>
      </c>
      <c r="D81" s="1252">
        <v>3.8</v>
      </c>
      <c r="E81" s="1252" t="s">
        <v>1634</v>
      </c>
      <c r="F81" s="1251" t="s">
        <v>811</v>
      </c>
      <c r="G81" s="162"/>
      <c r="H81" s="162"/>
      <c r="I81" s="1260"/>
      <c r="J81" s="1252"/>
      <c r="K81" s="1252"/>
      <c r="L81" s="1251" t="s">
        <v>822</v>
      </c>
      <c r="M81" s="1252">
        <v>2023</v>
      </c>
    </row>
    <row r="82" spans="1:13" ht="33.75">
      <c r="A82" s="1252"/>
      <c r="B82" s="1252">
        <v>70</v>
      </c>
      <c r="C82" s="1252">
        <v>9.2</v>
      </c>
      <c r="D82" s="1252">
        <v>0.6</v>
      </c>
      <c r="E82" s="1252" t="s">
        <v>1616</v>
      </c>
      <c r="F82" s="1251" t="s">
        <v>811</v>
      </c>
      <c r="G82" s="162"/>
      <c r="H82" s="162"/>
      <c r="I82" s="1260"/>
      <c r="J82" s="1252"/>
      <c r="K82" s="1252"/>
      <c r="L82" s="1251" t="s">
        <v>816</v>
      </c>
      <c r="M82" s="1252">
        <v>2023</v>
      </c>
    </row>
    <row r="83" spans="1:13" ht="33.75">
      <c r="A83" s="1252"/>
      <c r="B83" s="1252">
        <v>70</v>
      </c>
      <c r="C83" s="1252">
        <v>10.1</v>
      </c>
      <c r="D83" s="1252">
        <v>0.2</v>
      </c>
      <c r="E83" s="1252" t="s">
        <v>1624</v>
      </c>
      <c r="F83" s="1251" t="s">
        <v>811</v>
      </c>
      <c r="G83" s="162"/>
      <c r="H83" s="162"/>
      <c r="I83" s="1260"/>
      <c r="J83" s="1252"/>
      <c r="K83" s="1252"/>
      <c r="L83" s="1251" t="s">
        <v>816</v>
      </c>
      <c r="M83" s="1252">
        <v>2023</v>
      </c>
    </row>
    <row r="84" spans="1:13" ht="33.75">
      <c r="A84" s="1252"/>
      <c r="B84" s="1252">
        <v>76</v>
      </c>
      <c r="C84" s="1252">
        <v>11</v>
      </c>
      <c r="D84" s="1252">
        <v>0.8</v>
      </c>
      <c r="E84" s="1252" t="s">
        <v>1564</v>
      </c>
      <c r="F84" s="1251" t="s">
        <v>811</v>
      </c>
      <c r="G84" s="1289"/>
      <c r="H84" s="1289"/>
      <c r="I84" s="1260"/>
      <c r="J84" s="1252"/>
      <c r="K84" s="1252"/>
      <c r="L84" s="1251" t="s">
        <v>890</v>
      </c>
      <c r="M84" s="1252">
        <v>2023</v>
      </c>
    </row>
    <row r="85" spans="1:13" ht="33.75">
      <c r="A85" s="1252"/>
      <c r="B85" s="1252">
        <v>77</v>
      </c>
      <c r="C85" s="1252">
        <v>3.1</v>
      </c>
      <c r="D85" s="1252">
        <v>1.3</v>
      </c>
      <c r="E85" s="1252" t="s">
        <v>1564</v>
      </c>
      <c r="F85" s="1251" t="s">
        <v>811</v>
      </c>
      <c r="G85" s="1289"/>
      <c r="H85" s="1289"/>
      <c r="I85" s="1260"/>
      <c r="J85" s="1252"/>
      <c r="K85" s="1252"/>
      <c r="L85" s="1251" t="s">
        <v>891</v>
      </c>
      <c r="M85" s="1252">
        <v>2023</v>
      </c>
    </row>
    <row r="86" spans="1:13" ht="33.75">
      <c r="A86" s="1252"/>
      <c r="B86" s="1252">
        <v>79</v>
      </c>
      <c r="C86" s="1252">
        <v>9.1</v>
      </c>
      <c r="D86" s="1252">
        <v>1.8</v>
      </c>
      <c r="E86" s="1252" t="s">
        <v>1564</v>
      </c>
      <c r="F86" s="1251" t="s">
        <v>811</v>
      </c>
      <c r="G86" s="1289"/>
      <c r="H86" s="1289"/>
      <c r="I86" s="1260"/>
      <c r="J86" s="1252"/>
      <c r="K86" s="1252"/>
      <c r="L86" s="1251" t="s">
        <v>892</v>
      </c>
      <c r="M86" s="1252">
        <v>2023</v>
      </c>
    </row>
    <row r="87" spans="1:13" ht="33.75">
      <c r="A87" s="1252"/>
      <c r="B87" s="1252">
        <v>80</v>
      </c>
      <c r="C87" s="1252">
        <v>1.3</v>
      </c>
      <c r="D87" s="1252">
        <v>1.2</v>
      </c>
      <c r="E87" s="1252" t="s">
        <v>1564</v>
      </c>
      <c r="F87" s="1251" t="s">
        <v>811</v>
      </c>
      <c r="G87" s="1289"/>
      <c r="H87" s="1289"/>
      <c r="I87" s="1260"/>
      <c r="J87" s="1252"/>
      <c r="K87" s="1252"/>
      <c r="L87" s="1251" t="s">
        <v>893</v>
      </c>
      <c r="M87" s="1252">
        <v>2023</v>
      </c>
    </row>
    <row r="88" spans="1:13" ht="33.75">
      <c r="A88" s="1252"/>
      <c r="B88" s="1252">
        <v>83</v>
      </c>
      <c r="C88" s="1252">
        <v>12.2</v>
      </c>
      <c r="D88" s="1252">
        <v>0.6</v>
      </c>
      <c r="E88" s="1252" t="s">
        <v>1624</v>
      </c>
      <c r="F88" s="1251" t="s">
        <v>811</v>
      </c>
      <c r="G88" s="1289"/>
      <c r="H88" s="1289"/>
      <c r="I88" s="1260"/>
      <c r="J88" s="1252"/>
      <c r="K88" s="1252"/>
      <c r="L88" s="1251" t="s">
        <v>894</v>
      </c>
      <c r="M88" s="1252">
        <v>2023</v>
      </c>
    </row>
    <row r="89" spans="1:13" ht="33.75">
      <c r="A89" s="1252"/>
      <c r="B89" s="1252">
        <v>88</v>
      </c>
      <c r="C89" s="1252">
        <v>9.1</v>
      </c>
      <c r="D89" s="1252">
        <v>1</v>
      </c>
      <c r="E89" s="1252" t="s">
        <v>1624</v>
      </c>
      <c r="F89" s="1251" t="s">
        <v>811</v>
      </c>
      <c r="G89" s="1289"/>
      <c r="H89" s="1289"/>
      <c r="I89" s="1260"/>
      <c r="J89" s="1252"/>
      <c r="K89" s="1252"/>
      <c r="L89" s="1251" t="s">
        <v>895</v>
      </c>
      <c r="M89" s="1252">
        <v>2023</v>
      </c>
    </row>
    <row r="90" spans="1:13" ht="33.75">
      <c r="A90" s="1252"/>
      <c r="B90" s="1252">
        <v>103</v>
      </c>
      <c r="C90" s="1252">
        <v>9</v>
      </c>
      <c r="D90" s="1252">
        <v>1.7</v>
      </c>
      <c r="E90" s="1252" t="s">
        <v>1616</v>
      </c>
      <c r="F90" s="1251" t="s">
        <v>811</v>
      </c>
      <c r="G90" s="1289"/>
      <c r="H90" s="1289"/>
      <c r="I90" s="1260"/>
      <c r="J90" s="1252"/>
      <c r="K90" s="1252"/>
      <c r="L90" s="1251" t="s">
        <v>896</v>
      </c>
      <c r="M90" s="1252">
        <v>2023</v>
      </c>
    </row>
    <row r="91" spans="1:13" ht="15">
      <c r="A91" s="1266" t="s">
        <v>1553</v>
      </c>
      <c r="B91" s="1266"/>
      <c r="C91" s="1252"/>
      <c r="D91" s="1267">
        <v>40.4</v>
      </c>
      <c r="E91" s="1252"/>
      <c r="F91" s="1252"/>
      <c r="G91" s="220"/>
      <c r="H91" s="220"/>
      <c r="I91" s="1252"/>
      <c r="J91" s="1252"/>
      <c r="K91" s="1252"/>
      <c r="L91" s="1252"/>
      <c r="M91" s="1252"/>
    </row>
    <row r="92" spans="1:13" ht="15">
      <c r="A92" s="228"/>
      <c r="B92" s="227"/>
      <c r="C92" s="227"/>
      <c r="D92" s="227"/>
      <c r="E92" s="229"/>
      <c r="F92" s="1745" t="s">
        <v>1670</v>
      </c>
      <c r="G92" s="1746"/>
      <c r="H92" s="1746"/>
      <c r="I92" s="1747"/>
      <c r="J92" s="227"/>
      <c r="K92" s="227"/>
      <c r="L92" s="230"/>
      <c r="M92" s="227"/>
    </row>
    <row r="93" spans="1:13" ht="22.5">
      <c r="A93" s="1251" t="s">
        <v>1669</v>
      </c>
      <c r="B93" s="1252">
        <v>1</v>
      </c>
      <c r="C93" s="1252">
        <v>11.1</v>
      </c>
      <c r="D93" s="1261">
        <v>0.6</v>
      </c>
      <c r="E93" s="1258" t="s">
        <v>1624</v>
      </c>
      <c r="F93" s="1262" t="s">
        <v>811</v>
      </c>
      <c r="G93" s="162"/>
      <c r="H93" s="162"/>
      <c r="I93" s="1263"/>
      <c r="J93" s="1263"/>
      <c r="K93" s="1258"/>
      <c r="L93" s="1255" t="s">
        <v>823</v>
      </c>
      <c r="M93" s="1252">
        <v>2023</v>
      </c>
    </row>
    <row r="94" spans="1:13" ht="22.5">
      <c r="A94" s="1251"/>
      <c r="B94" s="1252">
        <v>1</v>
      </c>
      <c r="C94" s="1252">
        <v>11.2</v>
      </c>
      <c r="D94" s="1261">
        <v>1.5</v>
      </c>
      <c r="E94" s="1258" t="s">
        <v>1624</v>
      </c>
      <c r="F94" s="1262" t="s">
        <v>811</v>
      </c>
      <c r="G94" s="162"/>
      <c r="H94" s="162"/>
      <c r="I94" s="1263"/>
      <c r="J94" s="1263"/>
      <c r="K94" s="1258"/>
      <c r="L94" s="1255" t="s">
        <v>823</v>
      </c>
      <c r="M94" s="1252">
        <v>2023</v>
      </c>
    </row>
    <row r="95" spans="1:13" ht="22.5">
      <c r="A95" s="1251"/>
      <c r="B95" s="1252">
        <v>1</v>
      </c>
      <c r="C95" s="1252">
        <v>11.3</v>
      </c>
      <c r="D95" s="1261">
        <v>2.7</v>
      </c>
      <c r="E95" s="1258" t="s">
        <v>1624</v>
      </c>
      <c r="F95" s="1262" t="s">
        <v>811</v>
      </c>
      <c r="G95" s="162"/>
      <c r="H95" s="162"/>
      <c r="I95" s="1263"/>
      <c r="J95" s="1263"/>
      <c r="K95" s="1258"/>
      <c r="L95" s="1255" t="s">
        <v>823</v>
      </c>
      <c r="M95" s="1252">
        <v>2023</v>
      </c>
    </row>
    <row r="96" spans="1:13" ht="45">
      <c r="A96" s="1251"/>
      <c r="B96" s="1252">
        <v>5</v>
      </c>
      <c r="C96" s="1252">
        <v>1.1</v>
      </c>
      <c r="D96" s="1261">
        <v>0.2</v>
      </c>
      <c r="E96" s="1258" t="s">
        <v>1616</v>
      </c>
      <c r="F96" s="1262" t="s">
        <v>811</v>
      </c>
      <c r="G96" s="162"/>
      <c r="H96" s="162"/>
      <c r="I96" s="1263"/>
      <c r="J96" s="1263"/>
      <c r="K96" s="1258"/>
      <c r="L96" s="1255" t="s">
        <v>824</v>
      </c>
      <c r="M96" s="1252">
        <v>2023</v>
      </c>
    </row>
    <row r="97" spans="1:13" ht="33.75">
      <c r="A97" s="1251"/>
      <c r="B97" s="1252">
        <v>6</v>
      </c>
      <c r="C97" s="1252">
        <v>1.2</v>
      </c>
      <c r="D97" s="1261">
        <v>0.2</v>
      </c>
      <c r="E97" s="1258" t="s">
        <v>1624</v>
      </c>
      <c r="F97" s="1262" t="s">
        <v>811</v>
      </c>
      <c r="G97" s="162"/>
      <c r="H97" s="162"/>
      <c r="I97" s="1263"/>
      <c r="J97" s="1263"/>
      <c r="K97" s="1258"/>
      <c r="L97" s="1255" t="s">
        <v>825</v>
      </c>
      <c r="M97" s="1252">
        <v>2023</v>
      </c>
    </row>
    <row r="98" spans="1:13" ht="22.5">
      <c r="A98" s="1251"/>
      <c r="B98" s="1252">
        <v>6</v>
      </c>
      <c r="C98" s="1252">
        <v>8.1</v>
      </c>
      <c r="D98" s="1261">
        <v>1.8</v>
      </c>
      <c r="E98" s="1258" t="s">
        <v>1624</v>
      </c>
      <c r="F98" s="1262" t="s">
        <v>811</v>
      </c>
      <c r="G98" s="162"/>
      <c r="H98" s="162"/>
      <c r="I98" s="1263"/>
      <c r="J98" s="1263"/>
      <c r="K98" s="1258"/>
      <c r="L98" s="1255" t="s">
        <v>823</v>
      </c>
      <c r="M98" s="1252">
        <v>2023</v>
      </c>
    </row>
    <row r="99" spans="1:13" ht="22.5">
      <c r="A99" s="1251"/>
      <c r="B99" s="1252">
        <v>7</v>
      </c>
      <c r="C99" s="1252">
        <v>17.1</v>
      </c>
      <c r="D99" s="1261">
        <v>0.4</v>
      </c>
      <c r="E99" s="1258" t="s">
        <v>1624</v>
      </c>
      <c r="F99" s="1262" t="s">
        <v>811</v>
      </c>
      <c r="G99" s="162"/>
      <c r="H99" s="162"/>
      <c r="I99" s="1263"/>
      <c r="J99" s="1263"/>
      <c r="K99" s="1258"/>
      <c r="L99" s="1255" t="s">
        <v>826</v>
      </c>
      <c r="M99" s="1252">
        <v>2023</v>
      </c>
    </row>
    <row r="100" spans="1:13" ht="22.5">
      <c r="A100" s="1251"/>
      <c r="B100" s="1252">
        <v>19</v>
      </c>
      <c r="C100" s="1252">
        <v>8.1</v>
      </c>
      <c r="D100" s="1261">
        <v>2.8</v>
      </c>
      <c r="E100" s="1258" t="s">
        <v>1624</v>
      </c>
      <c r="F100" s="1262" t="s">
        <v>811</v>
      </c>
      <c r="G100" s="162"/>
      <c r="H100" s="162"/>
      <c r="I100" s="1263"/>
      <c r="J100" s="1263"/>
      <c r="K100" s="1258"/>
      <c r="L100" s="1255" t="s">
        <v>823</v>
      </c>
      <c r="M100" s="1252">
        <v>2023</v>
      </c>
    </row>
    <row r="101" spans="1:13" ht="33.75">
      <c r="A101" s="1251"/>
      <c r="B101" s="1252">
        <v>27</v>
      </c>
      <c r="C101" s="1252">
        <v>13.2</v>
      </c>
      <c r="D101" s="1261">
        <v>0.2</v>
      </c>
      <c r="E101" s="1258" t="s">
        <v>1624</v>
      </c>
      <c r="F101" s="1262" t="s">
        <v>811</v>
      </c>
      <c r="G101" s="162"/>
      <c r="H101" s="162"/>
      <c r="I101" s="1263"/>
      <c r="J101" s="1263"/>
      <c r="K101" s="1258"/>
      <c r="L101" s="1255" t="s">
        <v>827</v>
      </c>
      <c r="M101" s="1252">
        <v>2023</v>
      </c>
    </row>
    <row r="102" spans="1:13" ht="33.75">
      <c r="A102" s="1251"/>
      <c r="B102" s="1252">
        <v>41</v>
      </c>
      <c r="C102" s="1252">
        <v>9</v>
      </c>
      <c r="D102" s="1261">
        <v>1.7</v>
      </c>
      <c r="E102" s="1258" t="s">
        <v>1624</v>
      </c>
      <c r="F102" s="1262" t="s">
        <v>811</v>
      </c>
      <c r="G102" s="162"/>
      <c r="H102" s="162"/>
      <c r="I102" s="1263"/>
      <c r="J102" s="1263"/>
      <c r="K102" s="1258"/>
      <c r="L102" s="1255" t="s">
        <v>828</v>
      </c>
      <c r="M102" s="1252">
        <v>2023</v>
      </c>
    </row>
    <row r="103" spans="1:13" ht="33.75">
      <c r="A103" s="1251"/>
      <c r="B103" s="1252">
        <v>70</v>
      </c>
      <c r="C103" s="1252">
        <v>27.2</v>
      </c>
      <c r="D103" s="1261">
        <v>1.4</v>
      </c>
      <c r="E103" s="1258" t="s">
        <v>1624</v>
      </c>
      <c r="F103" s="1262" t="s">
        <v>811</v>
      </c>
      <c r="G103" s="1258"/>
      <c r="H103" s="1258"/>
      <c r="I103" s="1263"/>
      <c r="J103" s="1263"/>
      <c r="K103" s="1258"/>
      <c r="L103" s="1255" t="s">
        <v>829</v>
      </c>
      <c r="M103" s="1252">
        <v>2023</v>
      </c>
    </row>
    <row r="104" spans="1:13" ht="33.75">
      <c r="A104" s="1251"/>
      <c r="B104" s="1252">
        <v>75</v>
      </c>
      <c r="C104" s="1252">
        <v>11</v>
      </c>
      <c r="D104" s="1252">
        <v>2.1</v>
      </c>
      <c r="E104" s="220" t="s">
        <v>1624</v>
      </c>
      <c r="F104" s="1264" t="s">
        <v>811</v>
      </c>
      <c r="G104" s="220"/>
      <c r="H104" s="220"/>
      <c r="I104" s="1265"/>
      <c r="J104" s="1265"/>
      <c r="K104" s="220"/>
      <c r="L104" s="1255" t="s">
        <v>830</v>
      </c>
      <c r="M104" s="1252">
        <v>2023</v>
      </c>
    </row>
    <row r="105" spans="1:13" ht="33.75">
      <c r="A105" s="1251"/>
      <c r="B105" s="1252">
        <v>75</v>
      </c>
      <c r="C105" s="1252">
        <v>16</v>
      </c>
      <c r="D105" s="1252">
        <v>2.3</v>
      </c>
      <c r="E105" s="1252" t="s">
        <v>1616</v>
      </c>
      <c r="F105" s="1251" t="s">
        <v>811</v>
      </c>
      <c r="G105" s="1252"/>
      <c r="H105" s="1252"/>
      <c r="I105" s="1253"/>
      <c r="J105" s="1253"/>
      <c r="K105" s="1252"/>
      <c r="L105" s="1255" t="s">
        <v>831</v>
      </c>
      <c r="M105" s="1252">
        <v>2023</v>
      </c>
    </row>
    <row r="106" spans="1:13" ht="33.75">
      <c r="A106" s="1251"/>
      <c r="B106" s="1252">
        <v>78</v>
      </c>
      <c r="C106" s="1252">
        <v>12.1</v>
      </c>
      <c r="D106" s="1252">
        <v>2</v>
      </c>
      <c r="E106" s="1252" t="s">
        <v>1616</v>
      </c>
      <c r="F106" s="1251" t="s">
        <v>811</v>
      </c>
      <c r="G106" s="1252"/>
      <c r="H106" s="1252"/>
      <c r="I106" s="1253"/>
      <c r="J106" s="1253"/>
      <c r="K106" s="1252"/>
      <c r="L106" s="1255" t="s">
        <v>832</v>
      </c>
      <c r="M106" s="1252">
        <v>2023</v>
      </c>
    </row>
    <row r="107" spans="1:13" ht="33.75">
      <c r="A107" s="1251"/>
      <c r="B107" s="1252">
        <v>78</v>
      </c>
      <c r="C107" s="1252">
        <v>14.1</v>
      </c>
      <c r="D107" s="1252">
        <v>2.1</v>
      </c>
      <c r="E107" s="1252" t="s">
        <v>1616</v>
      </c>
      <c r="F107" s="1251" t="s">
        <v>811</v>
      </c>
      <c r="G107" s="1252"/>
      <c r="H107" s="1252"/>
      <c r="I107" s="1253"/>
      <c r="J107" s="1253"/>
      <c r="K107" s="1252"/>
      <c r="L107" s="1255" t="s">
        <v>832</v>
      </c>
      <c r="M107" s="1252">
        <v>2023</v>
      </c>
    </row>
    <row r="108" spans="1:13" ht="33.75">
      <c r="A108" s="1251"/>
      <c r="B108" s="1252">
        <v>84</v>
      </c>
      <c r="C108" s="1252">
        <v>14.1</v>
      </c>
      <c r="D108" s="1252">
        <v>2.6</v>
      </c>
      <c r="E108" s="1252" t="s">
        <v>1616</v>
      </c>
      <c r="F108" s="1251" t="s">
        <v>811</v>
      </c>
      <c r="G108" s="1252"/>
      <c r="H108" s="1252"/>
      <c r="I108" s="1253"/>
      <c r="J108" s="1253"/>
      <c r="K108" s="1252"/>
      <c r="L108" s="1255" t="s">
        <v>833</v>
      </c>
      <c r="M108" s="1252">
        <v>2023</v>
      </c>
    </row>
    <row r="109" spans="1:13" ht="33.75">
      <c r="A109" s="1251"/>
      <c r="B109" s="1252">
        <v>90</v>
      </c>
      <c r="C109" s="1252">
        <v>5.1</v>
      </c>
      <c r="D109" s="1252">
        <v>2</v>
      </c>
      <c r="E109" s="1252" t="s">
        <v>1624</v>
      </c>
      <c r="F109" s="1251" t="s">
        <v>811</v>
      </c>
      <c r="G109" s="1252"/>
      <c r="H109" s="1252"/>
      <c r="I109" s="1253"/>
      <c r="J109" s="1253"/>
      <c r="K109" s="1252"/>
      <c r="L109" s="1255" t="s">
        <v>834</v>
      </c>
      <c r="M109" s="1252">
        <v>2023</v>
      </c>
    </row>
    <row r="110" spans="1:13" ht="33.75">
      <c r="A110" s="1251"/>
      <c r="B110" s="1252">
        <v>95</v>
      </c>
      <c r="C110" s="1252">
        <v>17.2</v>
      </c>
      <c r="D110" s="1252">
        <v>0.4</v>
      </c>
      <c r="E110" s="1252" t="s">
        <v>1616</v>
      </c>
      <c r="F110" s="1251" t="s">
        <v>811</v>
      </c>
      <c r="G110" s="1252"/>
      <c r="H110" s="1252"/>
      <c r="I110" s="1253"/>
      <c r="J110" s="1253"/>
      <c r="K110" s="1252"/>
      <c r="L110" s="1255" t="s">
        <v>835</v>
      </c>
      <c r="M110" s="1252">
        <v>2023</v>
      </c>
    </row>
    <row r="111" spans="1:13" ht="33.75">
      <c r="A111" s="1251"/>
      <c r="B111" s="1252">
        <v>95</v>
      </c>
      <c r="C111" s="1252">
        <v>22.5</v>
      </c>
      <c r="D111" s="1252">
        <v>2.8</v>
      </c>
      <c r="E111" s="1252" t="s">
        <v>1624</v>
      </c>
      <c r="F111" s="1251" t="s">
        <v>811</v>
      </c>
      <c r="G111" s="1252"/>
      <c r="H111" s="1252"/>
      <c r="I111" s="1253"/>
      <c r="J111" s="1253"/>
      <c r="K111" s="1252"/>
      <c r="L111" s="1255" t="s">
        <v>836</v>
      </c>
      <c r="M111" s="1252">
        <v>2023</v>
      </c>
    </row>
    <row r="112" spans="1:13" ht="33.75">
      <c r="A112" s="1251"/>
      <c r="B112" s="1252">
        <v>95</v>
      </c>
      <c r="C112" s="1252">
        <v>22.6</v>
      </c>
      <c r="D112" s="1252">
        <v>2.3</v>
      </c>
      <c r="E112" s="1252" t="s">
        <v>1624</v>
      </c>
      <c r="F112" s="1251" t="s">
        <v>811</v>
      </c>
      <c r="G112" s="1252"/>
      <c r="H112" s="1252"/>
      <c r="I112" s="1253"/>
      <c r="J112" s="1253"/>
      <c r="K112" s="1252"/>
      <c r="L112" s="1255" t="s">
        <v>836</v>
      </c>
      <c r="M112" s="1252">
        <v>2023</v>
      </c>
    </row>
    <row r="113" spans="1:13" ht="33.75">
      <c r="A113" s="1251"/>
      <c r="B113" s="1252">
        <v>96</v>
      </c>
      <c r="C113" s="1252">
        <v>20.1</v>
      </c>
      <c r="D113" s="1252">
        <v>2.6</v>
      </c>
      <c r="E113" s="1252" t="s">
        <v>1624</v>
      </c>
      <c r="F113" s="1251" t="s">
        <v>811</v>
      </c>
      <c r="G113" s="1252"/>
      <c r="H113" s="1252"/>
      <c r="I113" s="1253"/>
      <c r="J113" s="1253"/>
      <c r="K113" s="1252"/>
      <c r="L113" s="1255" t="s">
        <v>837</v>
      </c>
      <c r="M113" s="1252">
        <v>2023</v>
      </c>
    </row>
    <row r="114" spans="1:13" ht="33.75">
      <c r="A114" s="1251"/>
      <c r="B114" s="1252">
        <v>96</v>
      </c>
      <c r="C114" s="1252">
        <v>20.2</v>
      </c>
      <c r="D114" s="1252">
        <v>1.4</v>
      </c>
      <c r="E114" s="1252" t="s">
        <v>1624</v>
      </c>
      <c r="F114" s="1251" t="s">
        <v>811</v>
      </c>
      <c r="G114" s="1252"/>
      <c r="H114" s="1252"/>
      <c r="I114" s="1253"/>
      <c r="J114" s="1253"/>
      <c r="K114" s="1252"/>
      <c r="L114" s="1255" t="s">
        <v>837</v>
      </c>
      <c r="M114" s="1252">
        <v>2023</v>
      </c>
    </row>
    <row r="115" spans="1:13" ht="33.75">
      <c r="A115" s="1251"/>
      <c r="B115" s="1252">
        <v>96</v>
      </c>
      <c r="C115" s="1252">
        <v>20.3</v>
      </c>
      <c r="D115" s="1252">
        <v>0.8</v>
      </c>
      <c r="E115" s="1252" t="s">
        <v>1624</v>
      </c>
      <c r="F115" s="1251" t="s">
        <v>811</v>
      </c>
      <c r="G115" s="1252"/>
      <c r="H115" s="1252"/>
      <c r="I115" s="1253"/>
      <c r="J115" s="1253"/>
      <c r="K115" s="1252"/>
      <c r="L115" s="1255" t="s">
        <v>837</v>
      </c>
      <c r="M115" s="1252">
        <v>2023</v>
      </c>
    </row>
    <row r="116" spans="1:13" ht="15">
      <c r="A116" s="1266" t="s">
        <v>1553</v>
      </c>
      <c r="B116" s="1266"/>
      <c r="C116" s="1252"/>
      <c r="D116" s="1267">
        <v>36.9</v>
      </c>
      <c r="E116" s="1252"/>
      <c r="F116" s="1252"/>
      <c r="G116" s="1252"/>
      <c r="H116" s="1252"/>
      <c r="I116" s="1252"/>
      <c r="J116" s="1252"/>
      <c r="K116" s="1252"/>
      <c r="L116" s="1252"/>
      <c r="M116" s="1252"/>
    </row>
    <row r="117" spans="1:13" ht="15.75">
      <c r="A117" s="231"/>
      <c r="B117" s="232"/>
      <c r="C117" s="232"/>
      <c r="D117" s="232"/>
      <c r="E117" s="232"/>
      <c r="F117" s="1742" t="s">
        <v>1671</v>
      </c>
      <c r="G117" s="1743"/>
      <c r="H117" s="1743"/>
      <c r="I117" s="1744"/>
      <c r="J117" s="233"/>
      <c r="K117" s="232"/>
      <c r="L117" s="231"/>
      <c r="M117" s="232"/>
    </row>
    <row r="118" spans="1:13" ht="33.75">
      <c r="A118" s="1251" t="s">
        <v>1669</v>
      </c>
      <c r="B118" s="1252">
        <v>2</v>
      </c>
      <c r="C118" s="1252">
        <v>20</v>
      </c>
      <c r="D118" s="1252">
        <v>0.8</v>
      </c>
      <c r="E118" s="1252" t="s">
        <v>1616</v>
      </c>
      <c r="F118" s="1251" t="s">
        <v>811</v>
      </c>
      <c r="G118" s="165"/>
      <c r="H118" s="165"/>
      <c r="I118" s="1259"/>
      <c r="J118" s="1253"/>
      <c r="K118" s="1252"/>
      <c r="L118" s="1255" t="s">
        <v>838</v>
      </c>
      <c r="M118" s="1252">
        <v>2023</v>
      </c>
    </row>
    <row r="119" spans="1:13" ht="33.75">
      <c r="A119" s="1251"/>
      <c r="B119" s="1252">
        <v>4</v>
      </c>
      <c r="C119" s="1252">
        <v>1.1</v>
      </c>
      <c r="D119" s="1252">
        <v>0.8</v>
      </c>
      <c r="E119" s="1252" t="s">
        <v>1616</v>
      </c>
      <c r="F119" s="1251" t="s">
        <v>811</v>
      </c>
      <c r="G119" s="165"/>
      <c r="H119" s="165"/>
      <c r="I119" s="1259"/>
      <c r="J119" s="1253"/>
      <c r="K119" s="1252"/>
      <c r="L119" s="1255" t="s">
        <v>839</v>
      </c>
      <c r="M119" s="1252">
        <v>2023</v>
      </c>
    </row>
    <row r="120" spans="1:13" ht="45">
      <c r="A120" s="1251"/>
      <c r="B120" s="1252">
        <v>32</v>
      </c>
      <c r="C120" s="1252">
        <v>9.2</v>
      </c>
      <c r="D120" s="1252">
        <v>1.2</v>
      </c>
      <c r="E120" s="1252" t="s">
        <v>1616</v>
      </c>
      <c r="F120" s="1251" t="s">
        <v>811</v>
      </c>
      <c r="G120" s="165"/>
      <c r="H120" s="165"/>
      <c r="I120" s="1259"/>
      <c r="J120" s="1253"/>
      <c r="K120" s="1252"/>
      <c r="L120" s="1251" t="s">
        <v>840</v>
      </c>
      <c r="M120" s="1252">
        <v>2023</v>
      </c>
    </row>
    <row r="121" spans="1:13" ht="33.75">
      <c r="A121" s="1251"/>
      <c r="B121" s="1252">
        <v>46</v>
      </c>
      <c r="C121" s="1252">
        <v>10.3</v>
      </c>
      <c r="D121" s="1252">
        <v>0.7</v>
      </c>
      <c r="E121" s="1252" t="s">
        <v>1624</v>
      </c>
      <c r="F121" s="1251" t="s">
        <v>811</v>
      </c>
      <c r="G121" s="165"/>
      <c r="H121" s="165"/>
      <c r="I121" s="1259"/>
      <c r="J121" s="1253"/>
      <c r="K121" s="1252"/>
      <c r="L121" s="1251" t="s">
        <v>841</v>
      </c>
      <c r="M121" s="1252">
        <v>2023</v>
      </c>
    </row>
    <row r="122" spans="1:13" ht="33.75">
      <c r="A122" s="1251"/>
      <c r="B122" s="1252">
        <v>49</v>
      </c>
      <c r="C122" s="1252">
        <v>14.1</v>
      </c>
      <c r="D122" s="1252">
        <v>1.4</v>
      </c>
      <c r="E122" s="1252" t="s">
        <v>1624</v>
      </c>
      <c r="F122" s="1251" t="s">
        <v>811</v>
      </c>
      <c r="G122" s="165"/>
      <c r="H122" s="165"/>
      <c r="I122" s="1259"/>
      <c r="J122" s="1253"/>
      <c r="K122" s="1252"/>
      <c r="L122" s="1251" t="s">
        <v>873</v>
      </c>
      <c r="M122" s="1252">
        <v>2023</v>
      </c>
    </row>
    <row r="123" spans="1:13" ht="33.75">
      <c r="A123" s="1251"/>
      <c r="B123" s="1252">
        <v>51</v>
      </c>
      <c r="C123" s="1252">
        <v>15.2</v>
      </c>
      <c r="D123" s="1252">
        <v>0.4</v>
      </c>
      <c r="E123" s="1252" t="s">
        <v>1616</v>
      </c>
      <c r="F123" s="1251" t="s">
        <v>811</v>
      </c>
      <c r="G123" s="165"/>
      <c r="H123" s="165"/>
      <c r="I123" s="1259"/>
      <c r="J123" s="1253"/>
      <c r="K123" s="1252"/>
      <c r="L123" s="1251" t="s">
        <v>874</v>
      </c>
      <c r="M123" s="1252">
        <v>2023</v>
      </c>
    </row>
    <row r="124" spans="1:13" ht="33.75">
      <c r="A124" s="1251"/>
      <c r="B124" s="1252">
        <v>51</v>
      </c>
      <c r="C124" s="1252">
        <v>15.3</v>
      </c>
      <c r="D124" s="1252">
        <v>0.2</v>
      </c>
      <c r="E124" s="1252" t="s">
        <v>1624</v>
      </c>
      <c r="F124" s="1251" t="s">
        <v>811</v>
      </c>
      <c r="G124" s="165"/>
      <c r="H124" s="165"/>
      <c r="I124" s="1259"/>
      <c r="J124" s="1253"/>
      <c r="K124" s="1252"/>
      <c r="L124" s="1251" t="s">
        <v>874</v>
      </c>
      <c r="M124" s="1252">
        <v>2023</v>
      </c>
    </row>
    <row r="125" spans="1:13" ht="33.75">
      <c r="A125" s="1251"/>
      <c r="B125" s="1252">
        <v>53</v>
      </c>
      <c r="C125" s="1252">
        <v>2</v>
      </c>
      <c r="D125" s="1252">
        <v>1.7</v>
      </c>
      <c r="E125" s="1252" t="s">
        <v>1628</v>
      </c>
      <c r="F125" s="1251" t="s">
        <v>811</v>
      </c>
      <c r="G125" s="165"/>
      <c r="H125" s="165"/>
      <c r="I125" s="1259"/>
      <c r="J125" s="1253"/>
      <c r="K125" s="1252"/>
      <c r="L125" s="1251" t="s">
        <v>873</v>
      </c>
      <c r="M125" s="1252">
        <v>2023</v>
      </c>
    </row>
    <row r="126" spans="1:13" ht="33.75">
      <c r="A126" s="1251"/>
      <c r="B126" s="1252">
        <v>55</v>
      </c>
      <c r="C126" s="1252">
        <v>9</v>
      </c>
      <c r="D126" s="1252">
        <v>0.1</v>
      </c>
      <c r="E126" s="1252" t="s">
        <v>1628</v>
      </c>
      <c r="F126" s="1251" t="s">
        <v>811</v>
      </c>
      <c r="G126" s="165"/>
      <c r="H126" s="165"/>
      <c r="I126" s="1259"/>
      <c r="J126" s="1253"/>
      <c r="K126" s="1252"/>
      <c r="L126" s="1251" t="s">
        <v>873</v>
      </c>
      <c r="M126" s="1252">
        <v>2023</v>
      </c>
    </row>
    <row r="127" spans="1:13" ht="33.75">
      <c r="A127" s="1251"/>
      <c r="B127" s="1252">
        <v>55</v>
      </c>
      <c r="C127" s="1252">
        <v>10.4</v>
      </c>
      <c r="D127" s="1252">
        <v>1.2</v>
      </c>
      <c r="E127" s="1252" t="s">
        <v>1624</v>
      </c>
      <c r="F127" s="1251" t="s">
        <v>811</v>
      </c>
      <c r="G127" s="165"/>
      <c r="H127" s="165"/>
      <c r="I127" s="1259"/>
      <c r="J127" s="1253"/>
      <c r="K127" s="1252"/>
      <c r="L127" s="1251" t="s">
        <v>873</v>
      </c>
      <c r="M127" s="1252">
        <v>2023</v>
      </c>
    </row>
    <row r="128" spans="1:13" ht="33.75">
      <c r="A128" s="1251"/>
      <c r="B128" s="1252">
        <v>55</v>
      </c>
      <c r="C128" s="1252">
        <v>10.4</v>
      </c>
      <c r="D128" s="1252">
        <v>0.1</v>
      </c>
      <c r="E128" s="1252" t="s">
        <v>1624</v>
      </c>
      <c r="F128" s="1251" t="s">
        <v>811</v>
      </c>
      <c r="G128" s="165"/>
      <c r="H128" s="165"/>
      <c r="I128" s="1259"/>
      <c r="J128" s="1253"/>
      <c r="K128" s="1252"/>
      <c r="L128" s="1251" t="s">
        <v>873</v>
      </c>
      <c r="M128" s="1252">
        <v>2023</v>
      </c>
    </row>
    <row r="129" spans="1:13" ht="33.75">
      <c r="A129" s="1251"/>
      <c r="B129" s="1252">
        <v>55</v>
      </c>
      <c r="C129" s="1252">
        <v>10.5</v>
      </c>
      <c r="D129" s="1252">
        <v>0.6</v>
      </c>
      <c r="E129" s="1252" t="s">
        <v>1624</v>
      </c>
      <c r="F129" s="1251" t="s">
        <v>811</v>
      </c>
      <c r="G129" s="165"/>
      <c r="H129" s="165"/>
      <c r="I129" s="1259"/>
      <c r="J129" s="1253"/>
      <c r="K129" s="1252"/>
      <c r="L129" s="1251" t="s">
        <v>873</v>
      </c>
      <c r="M129" s="1252">
        <v>2023</v>
      </c>
    </row>
    <row r="130" spans="1:13" ht="33.75">
      <c r="A130" s="1251"/>
      <c r="B130" s="1252">
        <v>55</v>
      </c>
      <c r="C130" s="1252">
        <v>11.2</v>
      </c>
      <c r="D130" s="1252">
        <v>1.3</v>
      </c>
      <c r="E130" s="1252" t="s">
        <v>1616</v>
      </c>
      <c r="F130" s="1251" t="s">
        <v>811</v>
      </c>
      <c r="G130" s="165"/>
      <c r="H130" s="165"/>
      <c r="I130" s="1259"/>
      <c r="J130" s="1253"/>
      <c r="K130" s="1252"/>
      <c r="L130" s="1251" t="s">
        <v>816</v>
      </c>
      <c r="M130" s="1252">
        <v>2023</v>
      </c>
    </row>
    <row r="131" spans="1:13" ht="33.75">
      <c r="A131" s="1251"/>
      <c r="B131" s="1252">
        <v>55</v>
      </c>
      <c r="C131" s="1252">
        <v>11.3</v>
      </c>
      <c r="D131" s="1252">
        <v>0.9</v>
      </c>
      <c r="E131" s="1252" t="s">
        <v>1624</v>
      </c>
      <c r="F131" s="1251" t="s">
        <v>811</v>
      </c>
      <c r="G131" s="165"/>
      <c r="H131" s="165"/>
      <c r="I131" s="1259"/>
      <c r="J131" s="1253"/>
      <c r="K131" s="1252"/>
      <c r="L131" s="1255" t="s">
        <v>816</v>
      </c>
      <c r="M131" s="1252">
        <v>2023</v>
      </c>
    </row>
    <row r="132" spans="1:13" ht="33.75">
      <c r="A132" s="1251"/>
      <c r="B132" s="1252">
        <v>57</v>
      </c>
      <c r="C132" s="1252">
        <v>6</v>
      </c>
      <c r="D132" s="1252">
        <v>0.9</v>
      </c>
      <c r="E132" s="1252" t="s">
        <v>1672</v>
      </c>
      <c r="F132" s="1251" t="s">
        <v>811</v>
      </c>
      <c r="G132" s="165"/>
      <c r="H132" s="165"/>
      <c r="I132" s="1259"/>
      <c r="J132" s="1253"/>
      <c r="K132" s="1252"/>
      <c r="L132" s="1251" t="s">
        <v>875</v>
      </c>
      <c r="M132" s="1252">
        <v>2023</v>
      </c>
    </row>
    <row r="133" spans="1:13" ht="33.75">
      <c r="A133" s="1251"/>
      <c r="B133" s="1252">
        <v>58</v>
      </c>
      <c r="C133" s="1252">
        <v>8.2</v>
      </c>
      <c r="D133" s="1252">
        <v>3</v>
      </c>
      <c r="E133" s="1252" t="s">
        <v>1624</v>
      </c>
      <c r="F133" s="1251" t="s">
        <v>811</v>
      </c>
      <c r="G133" s="165"/>
      <c r="H133" s="165"/>
      <c r="I133" s="1259"/>
      <c r="J133" s="1253"/>
      <c r="K133" s="1252"/>
      <c r="L133" s="1251" t="s">
        <v>873</v>
      </c>
      <c r="M133" s="1252">
        <v>2023</v>
      </c>
    </row>
    <row r="134" spans="1:13" ht="33.75">
      <c r="A134" s="1251"/>
      <c r="B134" s="1252">
        <v>59</v>
      </c>
      <c r="C134" s="1257">
        <v>3.3</v>
      </c>
      <c r="D134" s="1257">
        <v>1.4</v>
      </c>
      <c r="E134" s="1257" t="s">
        <v>1672</v>
      </c>
      <c r="F134" s="1268" t="s">
        <v>811</v>
      </c>
      <c r="G134" s="165"/>
      <c r="H134" s="165"/>
      <c r="I134" s="1259"/>
      <c r="J134" s="1253"/>
      <c r="K134" s="1252"/>
      <c r="L134" s="1251" t="s">
        <v>873</v>
      </c>
      <c r="M134" s="1252">
        <v>2023</v>
      </c>
    </row>
    <row r="135" spans="1:13" ht="33.75">
      <c r="A135" s="1251"/>
      <c r="B135" s="1261">
        <v>59</v>
      </c>
      <c r="C135" s="1258">
        <v>5.3</v>
      </c>
      <c r="D135" s="1258">
        <v>0.2</v>
      </c>
      <c r="E135" s="1258" t="s">
        <v>1672</v>
      </c>
      <c r="F135" s="1262" t="s">
        <v>811</v>
      </c>
      <c r="G135" s="165"/>
      <c r="H135" s="165"/>
      <c r="I135" s="1259"/>
      <c r="J135" s="1253"/>
      <c r="K135" s="1252"/>
      <c r="L135" s="1251" t="s">
        <v>873</v>
      </c>
      <c r="M135" s="1252">
        <v>2023</v>
      </c>
    </row>
    <row r="136" spans="1:13" ht="33.75">
      <c r="A136" s="1251"/>
      <c r="B136" s="1261">
        <v>60</v>
      </c>
      <c r="C136" s="1258">
        <v>3.2</v>
      </c>
      <c r="D136" s="1258">
        <v>1</v>
      </c>
      <c r="E136" s="1258" t="s">
        <v>1672</v>
      </c>
      <c r="F136" s="1262" t="s">
        <v>811</v>
      </c>
      <c r="G136" s="165"/>
      <c r="H136" s="165"/>
      <c r="I136" s="1259"/>
      <c r="J136" s="1253"/>
      <c r="K136" s="1252"/>
      <c r="L136" s="1251" t="s">
        <v>873</v>
      </c>
      <c r="M136" s="1252">
        <v>2023</v>
      </c>
    </row>
    <row r="137" spans="1:13" ht="33.75">
      <c r="A137" s="1251"/>
      <c r="B137" s="1261">
        <v>62</v>
      </c>
      <c r="C137" s="1258">
        <v>2.4</v>
      </c>
      <c r="D137" s="1258">
        <v>0.6</v>
      </c>
      <c r="E137" s="178" t="s">
        <v>1624</v>
      </c>
      <c r="F137" s="1262" t="s">
        <v>811</v>
      </c>
      <c r="G137" s="165"/>
      <c r="H137" s="165"/>
      <c r="I137" s="1259"/>
      <c r="J137" s="1253"/>
      <c r="K137" s="1252"/>
      <c r="L137" s="1251" t="s">
        <v>876</v>
      </c>
      <c r="M137" s="1252">
        <v>2023</v>
      </c>
    </row>
    <row r="138" spans="1:13" ht="33.75">
      <c r="A138" s="1251"/>
      <c r="B138" s="1261">
        <v>63</v>
      </c>
      <c r="C138" s="1258">
        <v>6.3</v>
      </c>
      <c r="D138" s="1258">
        <v>2.3</v>
      </c>
      <c r="E138" s="178" t="s">
        <v>1624</v>
      </c>
      <c r="F138" s="1262" t="s">
        <v>811</v>
      </c>
      <c r="G138" s="165"/>
      <c r="H138" s="165"/>
      <c r="I138" s="1259"/>
      <c r="J138" s="1253"/>
      <c r="K138" s="1252"/>
      <c r="L138" s="1251" t="s">
        <v>873</v>
      </c>
      <c r="M138" s="1252">
        <v>2023</v>
      </c>
    </row>
    <row r="139" spans="1:13" ht="33.75">
      <c r="A139" s="1251"/>
      <c r="B139" s="1261">
        <v>70</v>
      </c>
      <c r="C139" s="1258">
        <v>5.3</v>
      </c>
      <c r="D139" s="1258">
        <v>1.7</v>
      </c>
      <c r="E139" s="178" t="s">
        <v>1624</v>
      </c>
      <c r="F139" s="1262" t="s">
        <v>811</v>
      </c>
      <c r="G139" s="165"/>
      <c r="H139" s="165"/>
      <c r="I139" s="1259"/>
      <c r="J139" s="1253"/>
      <c r="K139" s="1252"/>
      <c r="L139" s="1251" t="s">
        <v>816</v>
      </c>
      <c r="M139" s="1252">
        <v>2023</v>
      </c>
    </row>
    <row r="140" spans="1:13" ht="33.75">
      <c r="A140" s="1251"/>
      <c r="B140" s="1261">
        <v>70</v>
      </c>
      <c r="C140" s="1258">
        <v>5.4</v>
      </c>
      <c r="D140" s="1258">
        <v>0.3</v>
      </c>
      <c r="E140" s="178" t="s">
        <v>1624</v>
      </c>
      <c r="F140" s="1262" t="s">
        <v>811</v>
      </c>
      <c r="G140" s="165"/>
      <c r="H140" s="165"/>
      <c r="I140" s="1259"/>
      <c r="J140" s="1253"/>
      <c r="K140" s="1252"/>
      <c r="L140" s="1251" t="s">
        <v>816</v>
      </c>
      <c r="M140" s="1252">
        <v>2023</v>
      </c>
    </row>
    <row r="141" spans="1:13" ht="33.75">
      <c r="A141" s="1251"/>
      <c r="B141" s="1261">
        <v>70</v>
      </c>
      <c r="C141" s="1258">
        <v>7</v>
      </c>
      <c r="D141" s="1258">
        <v>1.1</v>
      </c>
      <c r="E141" s="178" t="s">
        <v>1624</v>
      </c>
      <c r="F141" s="1262" t="s">
        <v>811</v>
      </c>
      <c r="G141" s="165"/>
      <c r="H141" s="165"/>
      <c r="I141" s="1259"/>
      <c r="J141" s="1253"/>
      <c r="K141" s="1252"/>
      <c r="L141" s="1251" t="s">
        <v>877</v>
      </c>
      <c r="M141" s="1252">
        <v>2023</v>
      </c>
    </row>
    <row r="142" spans="1:13" ht="33.75">
      <c r="A142" s="1251"/>
      <c r="B142" s="1261">
        <v>73</v>
      </c>
      <c r="C142" s="1258">
        <v>3.2</v>
      </c>
      <c r="D142" s="1258">
        <v>0.9</v>
      </c>
      <c r="E142" s="178" t="s">
        <v>1616</v>
      </c>
      <c r="F142" s="1262" t="s">
        <v>811</v>
      </c>
      <c r="G142" s="165"/>
      <c r="H142" s="165"/>
      <c r="I142" s="1259"/>
      <c r="J142" s="1253"/>
      <c r="K142" s="1252"/>
      <c r="L142" s="1251" t="s">
        <v>873</v>
      </c>
      <c r="M142" s="1252">
        <v>2023</v>
      </c>
    </row>
    <row r="143" spans="1:13" ht="33.75">
      <c r="A143" s="1251"/>
      <c r="B143" s="1261">
        <v>73</v>
      </c>
      <c r="C143" s="1258">
        <v>6.1</v>
      </c>
      <c r="D143" s="1258">
        <v>0.9</v>
      </c>
      <c r="E143" s="178" t="s">
        <v>1624</v>
      </c>
      <c r="F143" s="1262" t="s">
        <v>811</v>
      </c>
      <c r="G143" s="165"/>
      <c r="H143" s="165"/>
      <c r="I143" s="1259"/>
      <c r="J143" s="1253"/>
      <c r="K143" s="1252"/>
      <c r="L143" s="1251" t="s">
        <v>873</v>
      </c>
      <c r="M143" s="1252">
        <v>2023</v>
      </c>
    </row>
    <row r="144" spans="1:13" ht="33.75">
      <c r="A144" s="1251"/>
      <c r="B144" s="1261">
        <v>73</v>
      </c>
      <c r="C144" s="1258">
        <v>6.2</v>
      </c>
      <c r="D144" s="1258">
        <v>0.2</v>
      </c>
      <c r="E144" s="178" t="s">
        <v>1624</v>
      </c>
      <c r="F144" s="1262" t="s">
        <v>811</v>
      </c>
      <c r="G144" s="165"/>
      <c r="H144" s="165"/>
      <c r="I144" s="1259"/>
      <c r="J144" s="1253"/>
      <c r="K144" s="1252"/>
      <c r="L144" s="1251" t="s">
        <v>873</v>
      </c>
      <c r="M144" s="1252">
        <v>2023</v>
      </c>
    </row>
    <row r="145" spans="1:13" ht="33.75">
      <c r="A145" s="1251"/>
      <c r="B145" s="1261">
        <v>73</v>
      </c>
      <c r="C145" s="1258">
        <v>7.4</v>
      </c>
      <c r="D145" s="1258">
        <v>0.9</v>
      </c>
      <c r="E145" s="178" t="s">
        <v>1624</v>
      </c>
      <c r="F145" s="1262" t="s">
        <v>811</v>
      </c>
      <c r="G145" s="165"/>
      <c r="H145" s="165"/>
      <c r="I145" s="1259"/>
      <c r="J145" s="1253"/>
      <c r="K145" s="1252"/>
      <c r="L145" s="1251" t="s">
        <v>873</v>
      </c>
      <c r="M145" s="1252">
        <v>2023</v>
      </c>
    </row>
    <row r="146" spans="1:13" ht="33.75">
      <c r="A146" s="1251"/>
      <c r="B146" s="1261">
        <v>75</v>
      </c>
      <c r="C146" s="1258">
        <v>11.1</v>
      </c>
      <c r="D146" s="1258">
        <v>0.8</v>
      </c>
      <c r="E146" s="178" t="s">
        <v>1672</v>
      </c>
      <c r="F146" s="1262" t="s">
        <v>811</v>
      </c>
      <c r="G146" s="165"/>
      <c r="H146" s="165"/>
      <c r="I146" s="1259"/>
      <c r="J146" s="1253"/>
      <c r="K146" s="1252"/>
      <c r="L146" s="1251" t="s">
        <v>878</v>
      </c>
      <c r="M146" s="1252">
        <v>2023</v>
      </c>
    </row>
    <row r="147" spans="1:13" ht="33.75">
      <c r="A147" s="1251"/>
      <c r="B147" s="1261">
        <v>75</v>
      </c>
      <c r="C147" s="1258">
        <v>11.2</v>
      </c>
      <c r="D147" s="1258">
        <v>0.4</v>
      </c>
      <c r="E147" s="178" t="s">
        <v>1672</v>
      </c>
      <c r="F147" s="1262" t="s">
        <v>811</v>
      </c>
      <c r="G147" s="165"/>
      <c r="H147" s="165"/>
      <c r="I147" s="1259"/>
      <c r="J147" s="1253"/>
      <c r="K147" s="1252"/>
      <c r="L147" s="1251" t="s">
        <v>878</v>
      </c>
      <c r="M147" s="1252">
        <v>2023</v>
      </c>
    </row>
    <row r="148" spans="1:13" ht="33.75">
      <c r="A148" s="1251"/>
      <c r="B148" s="1261">
        <v>75</v>
      </c>
      <c r="C148" s="1258">
        <v>13</v>
      </c>
      <c r="D148" s="1258">
        <v>2</v>
      </c>
      <c r="E148" s="178" t="s">
        <v>1672</v>
      </c>
      <c r="F148" s="1262" t="s">
        <v>811</v>
      </c>
      <c r="G148" s="165"/>
      <c r="H148" s="165"/>
      <c r="I148" s="1259"/>
      <c r="J148" s="1253"/>
      <c r="K148" s="1252"/>
      <c r="L148" s="1255" t="s">
        <v>818</v>
      </c>
      <c r="M148" s="1252">
        <v>2023</v>
      </c>
    </row>
    <row r="149" spans="1:13" ht="33.75">
      <c r="A149" s="1251"/>
      <c r="B149" s="1261">
        <v>75</v>
      </c>
      <c r="C149" s="1258">
        <v>14</v>
      </c>
      <c r="D149" s="1258">
        <v>0.3</v>
      </c>
      <c r="E149" s="178" t="s">
        <v>1672</v>
      </c>
      <c r="F149" s="1262" t="s">
        <v>811</v>
      </c>
      <c r="G149" s="165"/>
      <c r="H149" s="165"/>
      <c r="I149" s="1259"/>
      <c r="J149" s="1253"/>
      <c r="K149" s="1252"/>
      <c r="L149" s="1251" t="s">
        <v>878</v>
      </c>
      <c r="M149" s="1252">
        <v>2023</v>
      </c>
    </row>
    <row r="150" spans="1:13" ht="33.75">
      <c r="A150" s="1251"/>
      <c r="B150" s="1261">
        <v>79</v>
      </c>
      <c r="C150" s="1258">
        <v>16</v>
      </c>
      <c r="D150" s="1258">
        <v>1.2</v>
      </c>
      <c r="E150" s="1258" t="s">
        <v>1624</v>
      </c>
      <c r="F150" s="1262" t="s">
        <v>811</v>
      </c>
      <c r="G150" s="165"/>
      <c r="H150" s="165"/>
      <c r="I150" s="1259"/>
      <c r="J150" s="1253"/>
      <c r="K150" s="1252"/>
      <c r="L150" s="1251" t="s">
        <v>879</v>
      </c>
      <c r="M150" s="1252">
        <v>2023</v>
      </c>
    </row>
    <row r="151" spans="1:13" ht="33.75">
      <c r="A151" s="1268"/>
      <c r="B151" s="1257">
        <v>80</v>
      </c>
      <c r="C151" s="1275">
        <v>18</v>
      </c>
      <c r="D151" s="1275">
        <v>0.8</v>
      </c>
      <c r="E151" s="1275" t="s">
        <v>1616</v>
      </c>
      <c r="F151" s="1276" t="s">
        <v>811</v>
      </c>
      <c r="G151" s="1275"/>
      <c r="H151" s="220"/>
      <c r="I151" s="1253"/>
      <c r="J151" s="1253"/>
      <c r="K151" s="1252"/>
      <c r="L151" s="1251" t="s">
        <v>880</v>
      </c>
      <c r="M151" s="1252">
        <v>2023</v>
      </c>
    </row>
    <row r="152" spans="1:13" ht="33.75">
      <c r="A152" s="1262"/>
      <c r="B152" s="1258">
        <v>84</v>
      </c>
      <c r="C152" s="1258">
        <v>2.4</v>
      </c>
      <c r="D152" s="1258">
        <v>0.4</v>
      </c>
      <c r="E152" s="1258" t="s">
        <v>1624</v>
      </c>
      <c r="F152" s="1262" t="s">
        <v>811</v>
      </c>
      <c r="G152" s="1258"/>
      <c r="H152" s="1260"/>
      <c r="I152" s="1253"/>
      <c r="J152" s="1253"/>
      <c r="K152" s="1252"/>
      <c r="L152" s="1251" t="s">
        <v>881</v>
      </c>
      <c r="M152" s="1252">
        <v>2023</v>
      </c>
    </row>
    <row r="153" spans="1:13" ht="33.75">
      <c r="A153" s="1272"/>
      <c r="B153" s="1272">
        <v>84</v>
      </c>
      <c r="C153" s="1258">
        <v>13.1</v>
      </c>
      <c r="D153" s="1277">
        <v>1.1</v>
      </c>
      <c r="E153" s="1258" t="s">
        <v>1624</v>
      </c>
      <c r="F153" s="1258" t="s">
        <v>811</v>
      </c>
      <c r="G153" s="1258"/>
      <c r="H153" s="1260"/>
      <c r="I153" s="1252"/>
      <c r="J153" s="1252"/>
      <c r="K153" s="1252"/>
      <c r="L153" s="1251" t="s">
        <v>882</v>
      </c>
      <c r="M153" s="1252">
        <v>2023</v>
      </c>
    </row>
    <row r="154" spans="1:13" ht="33.75">
      <c r="A154" s="1272"/>
      <c r="B154" s="1272">
        <v>84</v>
      </c>
      <c r="C154" s="1258">
        <v>13.2</v>
      </c>
      <c r="D154" s="1277">
        <v>0.9</v>
      </c>
      <c r="E154" s="1258" t="s">
        <v>1624</v>
      </c>
      <c r="F154" s="1262" t="s">
        <v>811</v>
      </c>
      <c r="G154" s="1278"/>
      <c r="H154" s="1270"/>
      <c r="I154" s="1270"/>
      <c r="J154" s="1269"/>
      <c r="K154" s="1269"/>
      <c r="L154" s="1271" t="s">
        <v>882</v>
      </c>
      <c r="M154" s="1269">
        <v>2023</v>
      </c>
    </row>
    <row r="155" spans="1:13" ht="33.75">
      <c r="A155" s="1262"/>
      <c r="B155" s="1258">
        <v>87</v>
      </c>
      <c r="C155" s="1258">
        <v>14</v>
      </c>
      <c r="D155" s="1263">
        <v>1.2</v>
      </c>
      <c r="E155" s="1258" t="s">
        <v>1624</v>
      </c>
      <c r="F155" s="1262" t="s">
        <v>811</v>
      </c>
      <c r="G155" s="1258"/>
      <c r="H155" s="1274"/>
      <c r="I155" s="1258"/>
      <c r="J155" s="1258"/>
      <c r="K155" s="1258"/>
      <c r="L155" s="1262" t="s">
        <v>873</v>
      </c>
      <c r="M155" s="1252">
        <v>2023</v>
      </c>
    </row>
    <row r="156" spans="1:13" ht="15">
      <c r="A156" s="1272" t="s">
        <v>1553</v>
      </c>
      <c r="B156" s="1258"/>
      <c r="C156" s="1258"/>
      <c r="D156" s="1279">
        <v>35.9</v>
      </c>
      <c r="E156" s="1258"/>
      <c r="F156" s="1273"/>
      <c r="G156" s="1272"/>
      <c r="H156" s="1258"/>
      <c r="I156" s="1258"/>
      <c r="J156" s="1258"/>
      <c r="K156" s="1258"/>
      <c r="L156" s="1262"/>
      <c r="M156" s="1252"/>
    </row>
    <row r="157" spans="1:13" ht="15.75">
      <c r="A157" s="234"/>
      <c r="B157" s="234"/>
      <c r="C157" s="235"/>
      <c r="D157" s="236"/>
      <c r="E157" s="235"/>
      <c r="F157" s="1749" t="s">
        <v>1673</v>
      </c>
      <c r="G157" s="1749"/>
      <c r="H157" s="1749"/>
      <c r="I157" s="1749"/>
      <c r="J157" s="235"/>
      <c r="K157" s="235"/>
      <c r="L157" s="235"/>
      <c r="M157" s="235"/>
    </row>
    <row r="158" spans="1:13" ht="24" customHeight="1">
      <c r="A158" s="1272" t="s">
        <v>1669</v>
      </c>
      <c r="B158" s="1272">
        <v>6</v>
      </c>
      <c r="C158" s="1258">
        <v>8.1</v>
      </c>
      <c r="D158" s="1277">
        <v>1</v>
      </c>
      <c r="E158" s="1258" t="s">
        <v>1628</v>
      </c>
      <c r="F158" s="1258" t="s">
        <v>811</v>
      </c>
      <c r="G158" s="1258"/>
      <c r="H158" s="1258"/>
      <c r="I158" s="1258"/>
      <c r="J158" s="1258"/>
      <c r="K158" s="1258"/>
      <c r="L158" s="1262" t="s">
        <v>883</v>
      </c>
      <c r="M158" s="1258">
        <v>2023</v>
      </c>
    </row>
    <row r="159" spans="1:13" ht="23.25" customHeight="1">
      <c r="A159" s="53"/>
      <c r="B159" s="176">
        <v>6</v>
      </c>
      <c r="C159" s="176">
        <v>13.1</v>
      </c>
      <c r="D159" s="176">
        <v>1.6</v>
      </c>
      <c r="E159" s="176" t="s">
        <v>1628</v>
      </c>
      <c r="F159" s="1262" t="s">
        <v>811</v>
      </c>
      <c r="G159" s="1280"/>
      <c r="H159" s="1280"/>
      <c r="I159" s="1280"/>
      <c r="L159" s="1281" t="s">
        <v>884</v>
      </c>
      <c r="M159">
        <v>2023</v>
      </c>
    </row>
    <row r="160" spans="1:13" ht="21.75" customHeight="1">
      <c r="A160" s="1273"/>
      <c r="B160" s="1262">
        <v>17</v>
      </c>
      <c r="C160" s="1262">
        <v>3</v>
      </c>
      <c r="D160" s="1262">
        <v>2.7</v>
      </c>
      <c r="E160" s="1262" t="s">
        <v>1107</v>
      </c>
      <c r="F160" s="1262" t="s">
        <v>811</v>
      </c>
      <c r="G160" s="1251"/>
      <c r="H160" s="1252"/>
      <c r="I160" s="1251"/>
      <c r="J160" s="1282"/>
      <c r="K160" s="1251"/>
      <c r="L160" s="1255" t="s">
        <v>885</v>
      </c>
      <c r="M160" s="1251">
        <v>2023</v>
      </c>
    </row>
    <row r="161" spans="1:13" ht="15">
      <c r="A161" s="1284" t="s">
        <v>1553</v>
      </c>
      <c r="B161" s="1264"/>
      <c r="C161" s="1264"/>
      <c r="D161" s="1285">
        <v>5.3</v>
      </c>
      <c r="E161" s="1264"/>
      <c r="F161" s="1262"/>
      <c r="G161" s="1283"/>
      <c r="H161" s="1252"/>
      <c r="I161" s="1251"/>
      <c r="J161" s="1282"/>
      <c r="K161" s="1251"/>
      <c r="L161" s="1255"/>
      <c r="M161" s="1251"/>
    </row>
    <row r="162" spans="1:13" ht="15.75">
      <c r="A162" s="237"/>
      <c r="B162" s="237"/>
      <c r="C162" s="237"/>
      <c r="D162" s="237"/>
      <c r="E162" s="237"/>
      <c r="F162" s="1748" t="s">
        <v>1644</v>
      </c>
      <c r="G162" s="1748"/>
      <c r="H162" s="1748"/>
      <c r="I162" s="1748"/>
      <c r="J162" s="237"/>
      <c r="K162" s="237"/>
      <c r="L162" s="237"/>
      <c r="M162" s="237"/>
    </row>
    <row r="163" spans="1:13" ht="15">
      <c r="A163" s="1252" t="s">
        <v>1669</v>
      </c>
      <c r="B163" s="1252">
        <v>13</v>
      </c>
      <c r="C163" s="1252">
        <v>5.1</v>
      </c>
      <c r="D163" s="1252">
        <v>1.3</v>
      </c>
      <c r="E163" s="1252" t="s">
        <v>1647</v>
      </c>
      <c r="F163" s="1262" t="s">
        <v>811</v>
      </c>
      <c r="G163" s="1252" t="s">
        <v>886</v>
      </c>
      <c r="H163" s="1252" t="s">
        <v>1674</v>
      </c>
      <c r="I163" s="1253">
        <v>7.4</v>
      </c>
      <c r="J163" s="1254">
        <v>0.8</v>
      </c>
      <c r="K163" s="1251" t="s">
        <v>887</v>
      </c>
      <c r="L163" s="1255"/>
      <c r="M163" s="1251">
        <v>2025</v>
      </c>
    </row>
    <row r="164" spans="1:13" ht="15">
      <c r="A164" s="1252"/>
      <c r="B164" s="1252">
        <v>16</v>
      </c>
      <c r="C164" s="1252">
        <v>16</v>
      </c>
      <c r="D164" s="1252">
        <v>2.2</v>
      </c>
      <c r="E164" s="1252" t="s">
        <v>1647</v>
      </c>
      <c r="F164" s="1262" t="s">
        <v>811</v>
      </c>
      <c r="G164" s="1252" t="s">
        <v>888</v>
      </c>
      <c r="H164" s="1252" t="s">
        <v>1674</v>
      </c>
      <c r="I164" s="1253">
        <v>8.1</v>
      </c>
      <c r="J164" s="1254">
        <v>0.1</v>
      </c>
      <c r="K164" s="1251" t="s">
        <v>887</v>
      </c>
      <c r="L164" s="1255"/>
      <c r="M164" s="1251">
        <v>2022</v>
      </c>
    </row>
    <row r="165" spans="1:13" ht="15">
      <c r="A165" s="1252"/>
      <c r="B165" s="1252">
        <v>41</v>
      </c>
      <c r="C165" s="1252">
        <v>8.1</v>
      </c>
      <c r="D165" s="1252">
        <v>3.8</v>
      </c>
      <c r="E165" s="1252" t="s">
        <v>1647</v>
      </c>
      <c r="F165" s="1262" t="s">
        <v>811</v>
      </c>
      <c r="G165" s="1252" t="s">
        <v>886</v>
      </c>
      <c r="H165" s="1252" t="s">
        <v>1674</v>
      </c>
      <c r="I165" s="1253">
        <v>7.6</v>
      </c>
      <c r="J165" s="1254">
        <v>0.9</v>
      </c>
      <c r="K165" s="1251" t="s">
        <v>887</v>
      </c>
      <c r="L165" s="1255"/>
      <c r="M165" s="1251">
        <v>2025</v>
      </c>
    </row>
    <row r="166" spans="1:13" ht="15">
      <c r="A166" s="1257"/>
      <c r="B166" s="1257">
        <v>46</v>
      </c>
      <c r="C166" s="1257">
        <v>6.1</v>
      </c>
      <c r="D166" s="1257">
        <v>4.7</v>
      </c>
      <c r="E166" s="1257" t="s">
        <v>1647</v>
      </c>
      <c r="F166" s="1286" t="s">
        <v>811</v>
      </c>
      <c r="G166" s="1257" t="s">
        <v>889</v>
      </c>
      <c r="H166" s="1257" t="s">
        <v>1674</v>
      </c>
      <c r="I166" s="1287">
        <v>7.7</v>
      </c>
      <c r="J166" s="1287">
        <v>1</v>
      </c>
      <c r="K166" s="1268" t="s">
        <v>887</v>
      </c>
      <c r="L166" s="1288"/>
      <c r="M166" s="1268">
        <v>2025</v>
      </c>
    </row>
    <row r="167" spans="1:13" ht="15">
      <c r="A167" s="1272"/>
      <c r="B167" s="1258">
        <v>51</v>
      </c>
      <c r="C167" s="1258">
        <v>18.1</v>
      </c>
      <c r="D167" s="1258">
        <v>2.6</v>
      </c>
      <c r="E167" s="1258" t="s">
        <v>1647</v>
      </c>
      <c r="F167" s="1258" t="s">
        <v>811</v>
      </c>
      <c r="G167" s="1258" t="s">
        <v>886</v>
      </c>
      <c r="H167" s="1258" t="s">
        <v>1674</v>
      </c>
      <c r="I167" s="1258">
        <v>8.1</v>
      </c>
      <c r="J167" s="1258">
        <v>0.9</v>
      </c>
      <c r="K167" s="1258" t="s">
        <v>887</v>
      </c>
      <c r="L167" s="1262"/>
      <c r="M167" s="1258">
        <v>2025</v>
      </c>
    </row>
    <row r="168" spans="1:13" ht="15">
      <c r="A168" s="162"/>
      <c r="B168" s="1258">
        <v>57</v>
      </c>
      <c r="C168" s="1258">
        <v>1</v>
      </c>
      <c r="D168" s="1263">
        <v>3.5</v>
      </c>
      <c r="E168" s="1258" t="s">
        <v>1647</v>
      </c>
      <c r="F168" s="1258" t="s">
        <v>811</v>
      </c>
      <c r="G168" s="1258" t="s">
        <v>889</v>
      </c>
      <c r="H168" s="1258" t="s">
        <v>1674</v>
      </c>
      <c r="I168" s="1258">
        <v>7.9</v>
      </c>
      <c r="J168" s="1258">
        <v>0.8</v>
      </c>
      <c r="K168" s="1258" t="s">
        <v>887</v>
      </c>
      <c r="L168" s="1262"/>
      <c r="M168" s="1258">
        <v>2025</v>
      </c>
    </row>
    <row r="169" spans="1:13" ht="15">
      <c r="A169" s="53"/>
      <c r="B169" s="1258">
        <v>65</v>
      </c>
      <c r="C169" s="1258">
        <v>17.1</v>
      </c>
      <c r="D169" s="1258">
        <v>5</v>
      </c>
      <c r="E169" s="1258" t="s">
        <v>1647</v>
      </c>
      <c r="F169" s="1258" t="s">
        <v>811</v>
      </c>
      <c r="G169" s="1258" t="s">
        <v>886</v>
      </c>
      <c r="H169" s="1258" t="s">
        <v>1674</v>
      </c>
      <c r="I169" s="1258">
        <v>7.9</v>
      </c>
      <c r="J169" s="1258">
        <v>1.2</v>
      </c>
      <c r="K169" s="1258" t="s">
        <v>887</v>
      </c>
      <c r="L169" s="1262"/>
      <c r="M169" s="1258">
        <v>2025</v>
      </c>
    </row>
    <row r="170" spans="1:13" ht="15">
      <c r="A170" s="53" t="s">
        <v>1553</v>
      </c>
      <c r="B170" s="53"/>
      <c r="C170" s="53"/>
      <c r="D170" s="1396">
        <v>23.1</v>
      </c>
      <c r="E170" s="53"/>
      <c r="F170" s="53"/>
      <c r="G170" s="53"/>
      <c r="H170" s="53"/>
      <c r="I170" s="53"/>
      <c r="J170" s="53"/>
      <c r="K170" s="167"/>
      <c r="L170" s="53"/>
      <c r="M170" s="53"/>
    </row>
    <row r="171" spans="1:13" ht="15">
      <c r="A171" s="1731" t="s">
        <v>1676</v>
      </c>
      <c r="B171" s="1732"/>
      <c r="C171" s="787"/>
      <c r="D171" s="1376">
        <f>D170+D161+D156+D116+D91+D61</f>
        <v>163.8</v>
      </c>
      <c r="E171" s="54"/>
      <c r="F171" s="54"/>
      <c r="G171" s="54"/>
      <c r="H171" s="54"/>
      <c r="I171" s="54"/>
      <c r="J171" s="54"/>
      <c r="K171" s="54"/>
      <c r="L171" s="54"/>
      <c r="M171" s="54"/>
    </row>
  </sheetData>
  <sheetProtection/>
  <mergeCells count="45">
    <mergeCell ref="A1:S1"/>
    <mergeCell ref="A2:T2"/>
    <mergeCell ref="A3:T3"/>
    <mergeCell ref="I6:I7"/>
    <mergeCell ref="J6:J7"/>
    <mergeCell ref="M6:M7"/>
    <mergeCell ref="H5:H7"/>
    <mergeCell ref="I5:J5"/>
    <mergeCell ref="D5:D7"/>
    <mergeCell ref="N6:U6"/>
    <mergeCell ref="M5:U5"/>
    <mergeCell ref="E5:E7"/>
    <mergeCell ref="F5:F7"/>
    <mergeCell ref="G5:G7"/>
    <mergeCell ref="K5:K7"/>
    <mergeCell ref="A5:A7"/>
    <mergeCell ref="B5:B7"/>
    <mergeCell ref="C5:C7"/>
    <mergeCell ref="L5:L7"/>
    <mergeCell ref="B40:D40"/>
    <mergeCell ref="I9:L9"/>
    <mergeCell ref="B11:D11"/>
    <mergeCell ref="I12:K12"/>
    <mergeCell ref="B15:D15"/>
    <mergeCell ref="B26:D26"/>
    <mergeCell ref="B39:D39"/>
    <mergeCell ref="A42:M42"/>
    <mergeCell ref="A43:M43"/>
    <mergeCell ref="E45:E46"/>
    <mergeCell ref="M45:M46"/>
    <mergeCell ref="G45:K45"/>
    <mergeCell ref="A45:A46"/>
    <mergeCell ref="B45:B46"/>
    <mergeCell ref="C45:C46"/>
    <mergeCell ref="L45:L46"/>
    <mergeCell ref="D45:D46"/>
    <mergeCell ref="A171:B171"/>
    <mergeCell ref="F48:I48"/>
    <mergeCell ref="A61:B61"/>
    <mergeCell ref="A62:B62"/>
    <mergeCell ref="F62:I62"/>
    <mergeCell ref="F117:I117"/>
    <mergeCell ref="F92:I92"/>
    <mergeCell ref="F162:I162"/>
    <mergeCell ref="F157:I1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U163"/>
  <sheetViews>
    <sheetView zoomScalePageLayoutView="0" workbookViewId="0" topLeftCell="A1">
      <selection activeCell="H158" sqref="H158"/>
    </sheetView>
  </sheetViews>
  <sheetFormatPr defaultColWidth="9.140625" defaultRowHeight="15"/>
  <cols>
    <col min="1" max="1" width="7.57421875" style="0" customWidth="1"/>
    <col min="2" max="2" width="6.421875" style="0" customWidth="1"/>
    <col min="3" max="3" width="7.8515625" style="0" customWidth="1"/>
    <col min="4" max="4" width="10.140625" style="0" customWidth="1"/>
    <col min="5" max="5" width="11.57421875" style="0" customWidth="1"/>
    <col min="6" max="6" width="15.28125" style="0" customWidth="1"/>
    <col min="7" max="7" width="16.00390625" style="0" customWidth="1"/>
    <col min="8" max="8" width="13.421875" style="0" customWidth="1"/>
    <col min="9" max="9" width="12.421875" style="0" customWidth="1"/>
    <col min="11" max="11" width="22.00390625" style="0" customWidth="1"/>
    <col min="12" max="12" width="12.57421875" style="0" customWidth="1"/>
    <col min="13" max="13" width="12.00390625" style="0" bestFit="1" customWidth="1"/>
    <col min="14" max="14" width="13.57421875" style="0" customWidth="1"/>
    <col min="17" max="19" width="0" style="0" hidden="1" customWidth="1"/>
    <col min="20" max="20" width="14.28125" style="0" customWidth="1"/>
    <col min="21" max="21" width="11.140625" style="0" customWidth="1"/>
  </cols>
  <sheetData>
    <row r="2" spans="1:21" ht="18.75">
      <c r="A2" s="1787" t="s">
        <v>1604</v>
      </c>
      <c r="B2" s="1787"/>
      <c r="C2" s="1787"/>
      <c r="D2" s="1787"/>
      <c r="E2" s="1787"/>
      <c r="F2" s="1787"/>
      <c r="G2" s="1787"/>
      <c r="H2" s="1787"/>
      <c r="I2" s="1787"/>
      <c r="J2" s="1787"/>
      <c r="K2" s="1787"/>
      <c r="L2" s="1787"/>
      <c r="M2" s="1787"/>
      <c r="N2" s="1787"/>
      <c r="O2" s="1787"/>
      <c r="P2" s="1787"/>
      <c r="Q2" s="1787"/>
      <c r="R2" s="44"/>
      <c r="S2" s="44"/>
      <c r="T2" s="44"/>
      <c r="U2" s="44"/>
    </row>
    <row r="3" spans="1:21" ht="18.75">
      <c r="A3" s="1787" t="s">
        <v>842</v>
      </c>
      <c r="B3" s="1787"/>
      <c r="C3" s="1787"/>
      <c r="D3" s="1787"/>
      <c r="E3" s="1787"/>
      <c r="F3" s="1787"/>
      <c r="G3" s="1787"/>
      <c r="H3" s="1787"/>
      <c r="I3" s="1787"/>
      <c r="J3" s="1787"/>
      <c r="K3" s="1787"/>
      <c r="L3" s="1787"/>
      <c r="M3" s="1787"/>
      <c r="N3" s="1787"/>
      <c r="O3" s="1787"/>
      <c r="P3" s="1787"/>
      <c r="Q3" s="1787"/>
      <c r="R3" s="1787"/>
      <c r="S3" s="1787"/>
      <c r="T3" s="1787"/>
      <c r="U3" s="1787"/>
    </row>
    <row r="4" spans="1:21" ht="18.75">
      <c r="A4" s="1793" t="s">
        <v>1678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4"/>
      <c r="M4" s="1794"/>
      <c r="N4" s="1794"/>
      <c r="O4" s="1794"/>
      <c r="P4" s="1794"/>
      <c r="Q4" s="1794"/>
      <c r="R4" s="851"/>
      <c r="S4" s="851"/>
      <c r="T4" s="851"/>
      <c r="U4" s="851"/>
    </row>
    <row r="5" spans="1:21" ht="15">
      <c r="A5" s="1775" t="s">
        <v>1071</v>
      </c>
      <c r="B5" s="1775" t="s">
        <v>1072</v>
      </c>
      <c r="C5" s="1781" t="s">
        <v>1073</v>
      </c>
      <c r="D5" s="1784" t="s">
        <v>1679</v>
      </c>
      <c r="E5" s="1775" t="s">
        <v>1075</v>
      </c>
      <c r="F5" s="1781" t="s">
        <v>1680</v>
      </c>
      <c r="G5" s="1775" t="s">
        <v>1681</v>
      </c>
      <c r="H5" s="1778" t="s">
        <v>1682</v>
      </c>
      <c r="I5" s="1779"/>
      <c r="J5" s="1775" t="s">
        <v>1079</v>
      </c>
      <c r="K5" s="1771" t="s">
        <v>1080</v>
      </c>
      <c r="L5" s="1790" t="s">
        <v>1683</v>
      </c>
      <c r="M5" s="1791"/>
      <c r="N5" s="1791"/>
      <c r="O5" s="1791"/>
      <c r="P5" s="1791"/>
      <c r="Q5" s="1791"/>
      <c r="R5" s="1791"/>
      <c r="S5" s="1791"/>
      <c r="T5" s="1791"/>
      <c r="U5" s="1792"/>
    </row>
    <row r="6" spans="1:21" ht="15">
      <c r="A6" s="1776"/>
      <c r="B6" s="1776"/>
      <c r="C6" s="1782"/>
      <c r="D6" s="1785"/>
      <c r="E6" s="1776"/>
      <c r="F6" s="1782"/>
      <c r="G6" s="1776"/>
      <c r="H6" s="1775" t="s">
        <v>1684</v>
      </c>
      <c r="I6" s="1795" t="s">
        <v>1685</v>
      </c>
      <c r="J6" s="1776"/>
      <c r="K6" s="1780"/>
      <c r="L6" s="1773" t="s">
        <v>1553</v>
      </c>
      <c r="M6" s="1790" t="s">
        <v>1686</v>
      </c>
      <c r="N6" s="1791"/>
      <c r="O6" s="1791"/>
      <c r="P6" s="1791"/>
      <c r="Q6" s="1791"/>
      <c r="R6" s="1791"/>
      <c r="S6" s="1791"/>
      <c r="T6" s="1791"/>
      <c r="U6" s="1792"/>
    </row>
    <row r="7" spans="1:21" ht="27" customHeight="1">
      <c r="A7" s="1776"/>
      <c r="B7" s="1776"/>
      <c r="C7" s="1782"/>
      <c r="D7" s="1785"/>
      <c r="E7" s="1776"/>
      <c r="F7" s="1782"/>
      <c r="G7" s="1776"/>
      <c r="H7" s="1776"/>
      <c r="I7" s="1796"/>
      <c r="J7" s="1776"/>
      <c r="K7" s="1780"/>
      <c r="L7" s="1798"/>
      <c r="M7" s="1773" t="s">
        <v>1687</v>
      </c>
      <c r="N7" s="1771" t="s">
        <v>1688</v>
      </c>
      <c r="O7" s="1771" t="s">
        <v>1689</v>
      </c>
      <c r="P7" s="1771" t="s">
        <v>1690</v>
      </c>
      <c r="Q7" s="1773" t="s">
        <v>1691</v>
      </c>
      <c r="R7" s="1773" t="s">
        <v>1692</v>
      </c>
      <c r="S7" s="1771" t="s">
        <v>1693</v>
      </c>
      <c r="T7" s="1771" t="s">
        <v>1694</v>
      </c>
      <c r="U7" s="1771" t="s">
        <v>1695</v>
      </c>
    </row>
    <row r="8" spans="1:21" ht="29.25" customHeight="1">
      <c r="A8" s="1777"/>
      <c r="B8" s="1777"/>
      <c r="C8" s="1783"/>
      <c r="D8" s="1786"/>
      <c r="E8" s="1777"/>
      <c r="F8" s="1783"/>
      <c r="G8" s="1777"/>
      <c r="H8" s="1777"/>
      <c r="I8" s="1797"/>
      <c r="J8" s="1777"/>
      <c r="K8" s="1772"/>
      <c r="L8" s="1774"/>
      <c r="M8" s="1774"/>
      <c r="N8" s="1772"/>
      <c r="O8" s="1772"/>
      <c r="P8" s="1772"/>
      <c r="Q8" s="1774"/>
      <c r="R8" s="1774"/>
      <c r="S8" s="1772"/>
      <c r="T8" s="1772"/>
      <c r="U8" s="1772"/>
    </row>
    <row r="9" spans="1:21" ht="15">
      <c r="A9" s="238" t="s">
        <v>1696</v>
      </c>
      <c r="B9" s="239"/>
      <c r="C9" s="239"/>
      <c r="D9" s="239"/>
      <c r="E9" s="239"/>
      <c r="F9" s="240"/>
      <c r="G9" s="240"/>
      <c r="H9" s="239"/>
      <c r="I9" s="239"/>
      <c r="J9" s="240"/>
      <c r="K9" s="240"/>
      <c r="L9" s="239"/>
      <c r="M9" s="239"/>
      <c r="N9" s="239"/>
      <c r="O9" s="239"/>
      <c r="P9" s="239"/>
      <c r="Q9" s="239"/>
      <c r="R9" s="1"/>
      <c r="S9" s="1"/>
      <c r="T9" s="1"/>
      <c r="U9" s="1"/>
    </row>
    <row r="10" spans="1:21" ht="15">
      <c r="A10" s="1540" t="s">
        <v>1697</v>
      </c>
      <c r="B10" s="1541"/>
      <c r="C10" s="1541"/>
      <c r="D10" s="1541"/>
      <c r="E10" s="46"/>
      <c r="F10" s="47"/>
      <c r="G10" s="47"/>
      <c r="H10" s="46"/>
      <c r="I10" s="46"/>
      <c r="J10" s="47"/>
      <c r="K10" s="47"/>
      <c r="L10" s="46"/>
      <c r="M10" s="46"/>
      <c r="N10" s="46"/>
      <c r="O10" s="46"/>
      <c r="P10" s="46"/>
      <c r="Q10" s="46"/>
      <c r="R10" s="48"/>
      <c r="S10" s="48"/>
      <c r="T10" s="48"/>
      <c r="U10" s="48"/>
    </row>
    <row r="11" spans="1:21" ht="15">
      <c r="A11" s="2">
        <v>1</v>
      </c>
      <c r="B11" s="8">
        <v>17</v>
      </c>
      <c r="C11" s="6" t="s">
        <v>843</v>
      </c>
      <c r="D11" s="9">
        <v>0.6</v>
      </c>
      <c r="E11" s="6" t="s">
        <v>1733</v>
      </c>
      <c r="F11" s="6" t="s">
        <v>1616</v>
      </c>
      <c r="G11" s="6" t="s">
        <v>1699</v>
      </c>
      <c r="H11" s="4" t="s">
        <v>1700</v>
      </c>
      <c r="I11" s="4" t="s">
        <v>1701</v>
      </c>
      <c r="J11" s="6" t="s">
        <v>1714</v>
      </c>
      <c r="K11" s="6" t="s">
        <v>1734</v>
      </c>
      <c r="L11" s="7">
        <f aca="true" t="shared" si="0" ref="L11:L18">SUM(M11:U11)</f>
        <v>1.99</v>
      </c>
      <c r="M11" s="1"/>
      <c r="N11" s="1">
        <v>1.99</v>
      </c>
      <c r="O11" s="1"/>
      <c r="P11" s="1"/>
      <c r="Q11" s="1"/>
      <c r="R11" s="1"/>
      <c r="S11" s="1"/>
      <c r="T11" s="1"/>
      <c r="U11" s="1"/>
    </row>
    <row r="12" spans="1:21" ht="15">
      <c r="A12" s="2">
        <v>2</v>
      </c>
      <c r="B12" s="8">
        <v>16</v>
      </c>
      <c r="C12" s="6" t="s">
        <v>844</v>
      </c>
      <c r="D12" s="9">
        <v>4.9</v>
      </c>
      <c r="E12" s="6" t="s">
        <v>1705</v>
      </c>
      <c r="F12" s="6" t="s">
        <v>1634</v>
      </c>
      <c r="G12" s="6" t="s">
        <v>1699</v>
      </c>
      <c r="H12" s="4" t="s">
        <v>1700</v>
      </c>
      <c r="I12" s="4" t="s">
        <v>1701</v>
      </c>
      <c r="J12" s="12" t="s">
        <v>1652</v>
      </c>
      <c r="K12" s="6" t="s">
        <v>1707</v>
      </c>
      <c r="L12" s="7">
        <f t="shared" si="0"/>
        <v>12.25</v>
      </c>
      <c r="M12" s="1"/>
      <c r="N12" s="1"/>
      <c r="O12" s="1">
        <v>12.25</v>
      </c>
      <c r="P12" s="1"/>
      <c r="Q12" s="1"/>
      <c r="R12" s="1"/>
      <c r="S12" s="1"/>
      <c r="T12" s="1"/>
      <c r="U12" s="1"/>
    </row>
    <row r="13" spans="1:21" ht="15">
      <c r="A13" s="2">
        <v>3</v>
      </c>
      <c r="B13" s="8">
        <v>20</v>
      </c>
      <c r="C13" s="6" t="s">
        <v>1755</v>
      </c>
      <c r="D13" s="9">
        <v>3.2</v>
      </c>
      <c r="E13" s="6" t="s">
        <v>1705</v>
      </c>
      <c r="F13" s="6" t="s">
        <v>1634</v>
      </c>
      <c r="G13" s="6" t="s">
        <v>1699</v>
      </c>
      <c r="H13" s="4" t="s">
        <v>1096</v>
      </c>
      <c r="I13" s="4" t="s">
        <v>1701</v>
      </c>
      <c r="J13" s="6" t="s">
        <v>1714</v>
      </c>
      <c r="K13" s="6" t="s">
        <v>1707</v>
      </c>
      <c r="L13" s="7">
        <f t="shared" si="0"/>
        <v>10.65</v>
      </c>
      <c r="M13" s="1"/>
      <c r="N13" s="1"/>
      <c r="O13" s="1">
        <v>10.65</v>
      </c>
      <c r="P13" s="1"/>
      <c r="Q13" s="1"/>
      <c r="R13" s="1"/>
      <c r="S13" s="1"/>
      <c r="T13" s="1"/>
      <c r="U13" s="1"/>
    </row>
    <row r="14" spans="1:21" ht="15">
      <c r="A14" s="2">
        <v>4</v>
      </c>
      <c r="B14" s="8">
        <v>35</v>
      </c>
      <c r="C14" s="6" t="s">
        <v>434</v>
      </c>
      <c r="D14" s="9">
        <v>2.3</v>
      </c>
      <c r="E14" s="6" t="s">
        <v>101</v>
      </c>
      <c r="F14" s="6" t="s">
        <v>1616</v>
      </c>
      <c r="G14" s="6" t="s">
        <v>1699</v>
      </c>
      <c r="H14" s="4" t="s">
        <v>1096</v>
      </c>
      <c r="I14" s="4" t="s">
        <v>1701</v>
      </c>
      <c r="J14" s="6" t="s">
        <v>1655</v>
      </c>
      <c r="K14" s="6" t="s">
        <v>845</v>
      </c>
      <c r="L14" s="7">
        <f t="shared" si="0"/>
        <v>17.62</v>
      </c>
      <c r="M14" s="1"/>
      <c r="N14" s="1"/>
      <c r="O14" s="1">
        <v>4.56</v>
      </c>
      <c r="P14" s="1">
        <v>13.06</v>
      </c>
      <c r="Q14" s="1"/>
      <c r="R14" s="1"/>
      <c r="S14" s="1"/>
      <c r="T14" s="1"/>
      <c r="U14" s="1"/>
    </row>
    <row r="15" spans="1:21" ht="15">
      <c r="A15" s="2">
        <v>5</v>
      </c>
      <c r="B15" s="8">
        <v>40</v>
      </c>
      <c r="C15" s="6" t="s">
        <v>1637</v>
      </c>
      <c r="D15" s="9">
        <v>0.8</v>
      </c>
      <c r="E15" s="6" t="s">
        <v>1698</v>
      </c>
      <c r="F15" s="6" t="s">
        <v>1616</v>
      </c>
      <c r="G15" s="6" t="s">
        <v>1699</v>
      </c>
      <c r="H15" s="4" t="s">
        <v>1700</v>
      </c>
      <c r="I15" s="4" t="s">
        <v>1701</v>
      </c>
      <c r="J15" s="6" t="s">
        <v>1655</v>
      </c>
      <c r="K15" s="12" t="s">
        <v>1703</v>
      </c>
      <c r="L15" s="7">
        <f t="shared" si="0"/>
        <v>25.99</v>
      </c>
      <c r="M15" s="1">
        <v>15.2</v>
      </c>
      <c r="N15" s="1">
        <v>10.79</v>
      </c>
      <c r="O15" s="1"/>
      <c r="P15" s="1"/>
      <c r="Q15" s="1"/>
      <c r="R15" s="1"/>
      <c r="S15" s="1"/>
      <c r="T15" s="1"/>
      <c r="U15" s="1"/>
    </row>
    <row r="16" spans="1:21" ht="15">
      <c r="A16" s="2">
        <v>6</v>
      </c>
      <c r="B16" s="8">
        <v>46</v>
      </c>
      <c r="C16" s="6" t="s">
        <v>1716</v>
      </c>
      <c r="D16" s="9">
        <v>3.8</v>
      </c>
      <c r="E16" s="6" t="s">
        <v>1733</v>
      </c>
      <c r="F16" s="6" t="s">
        <v>1616</v>
      </c>
      <c r="G16" s="6" t="s">
        <v>1699</v>
      </c>
      <c r="H16" s="4" t="s">
        <v>1700</v>
      </c>
      <c r="I16" s="4" t="s">
        <v>1701</v>
      </c>
      <c r="J16" s="6" t="s">
        <v>1706</v>
      </c>
      <c r="K16" s="6" t="s">
        <v>1734</v>
      </c>
      <c r="L16" s="7">
        <f t="shared" si="0"/>
        <v>15.2</v>
      </c>
      <c r="M16" s="23"/>
      <c r="N16" s="23">
        <v>15.2</v>
      </c>
      <c r="O16" s="23"/>
      <c r="P16" s="1"/>
      <c r="Q16" s="1"/>
      <c r="R16" s="1"/>
      <c r="S16" s="1"/>
      <c r="T16" s="1"/>
      <c r="U16" s="1"/>
    </row>
    <row r="17" spans="1:21" ht="15">
      <c r="A17" s="2">
        <v>7</v>
      </c>
      <c r="B17" s="8">
        <v>48</v>
      </c>
      <c r="C17" s="6" t="s">
        <v>406</v>
      </c>
      <c r="D17" s="9">
        <v>2.1</v>
      </c>
      <c r="E17" s="6" t="s">
        <v>1698</v>
      </c>
      <c r="F17" s="6" t="s">
        <v>1624</v>
      </c>
      <c r="G17" s="6" t="s">
        <v>1699</v>
      </c>
      <c r="H17" s="4" t="s">
        <v>1700</v>
      </c>
      <c r="I17" s="4" t="s">
        <v>1701</v>
      </c>
      <c r="J17" s="6" t="s">
        <v>846</v>
      </c>
      <c r="K17" s="6" t="s">
        <v>847</v>
      </c>
      <c r="L17" s="7">
        <f t="shared" si="0"/>
        <v>5.25</v>
      </c>
      <c r="M17" s="23">
        <v>5.25</v>
      </c>
      <c r="N17" s="23"/>
      <c r="O17" s="23"/>
      <c r="P17" s="1"/>
      <c r="Q17" s="1"/>
      <c r="R17" s="1"/>
      <c r="S17" s="1"/>
      <c r="T17" s="1"/>
      <c r="U17" s="1"/>
    </row>
    <row r="18" spans="1:21" ht="15">
      <c r="A18" s="2">
        <v>8</v>
      </c>
      <c r="B18" s="8">
        <v>54</v>
      </c>
      <c r="C18" s="6" t="s">
        <v>1750</v>
      </c>
      <c r="D18" s="9">
        <v>1.5</v>
      </c>
      <c r="E18" s="6" t="s">
        <v>1698</v>
      </c>
      <c r="F18" s="6" t="s">
        <v>1616</v>
      </c>
      <c r="G18" s="6" t="s">
        <v>1699</v>
      </c>
      <c r="H18" s="4" t="s">
        <v>1700</v>
      </c>
      <c r="I18" s="4" t="s">
        <v>1701</v>
      </c>
      <c r="J18" s="6" t="s">
        <v>1655</v>
      </c>
      <c r="K18" s="12" t="s">
        <v>1703</v>
      </c>
      <c r="L18" s="7">
        <f t="shared" si="0"/>
        <v>14.23</v>
      </c>
      <c r="M18" s="23">
        <v>8.52</v>
      </c>
      <c r="N18" s="23">
        <v>5.71</v>
      </c>
      <c r="O18" s="23"/>
      <c r="P18" s="1"/>
      <c r="Q18" s="1"/>
      <c r="R18" s="1"/>
      <c r="S18" s="1"/>
      <c r="T18" s="1"/>
      <c r="U18" s="1"/>
    </row>
    <row r="19" spans="1:21" ht="15">
      <c r="A19" s="241" t="s">
        <v>1553</v>
      </c>
      <c r="B19" s="242"/>
      <c r="C19" s="6"/>
      <c r="D19" s="1542">
        <f>SUM(D11:D18)</f>
        <v>19.200000000000003</v>
      </c>
      <c r="E19" s="9"/>
      <c r="F19" s="9"/>
      <c r="G19" s="9"/>
      <c r="H19" s="9"/>
      <c r="I19" s="9"/>
      <c r="J19" s="9"/>
      <c r="K19" s="9"/>
      <c r="L19" s="1">
        <f aca="true" t="shared" si="1" ref="L19:U19">SUM(L11:L18)</f>
        <v>103.18</v>
      </c>
      <c r="M19" s="1">
        <f t="shared" si="1"/>
        <v>28.97</v>
      </c>
      <c r="N19" s="1">
        <f t="shared" si="1"/>
        <v>33.69</v>
      </c>
      <c r="O19" s="1">
        <f t="shared" si="1"/>
        <v>27.459999999999997</v>
      </c>
      <c r="P19" s="1">
        <f t="shared" si="1"/>
        <v>13.06</v>
      </c>
      <c r="Q19" s="1">
        <f t="shared" si="1"/>
        <v>0</v>
      </c>
      <c r="R19" s="1">
        <f t="shared" si="1"/>
        <v>0</v>
      </c>
      <c r="S19" s="1">
        <f t="shared" si="1"/>
        <v>0</v>
      </c>
      <c r="T19" s="1">
        <f t="shared" si="1"/>
        <v>0</v>
      </c>
      <c r="U19" s="1">
        <f t="shared" si="1"/>
        <v>0</v>
      </c>
    </row>
    <row r="20" spans="1:21" ht="15">
      <c r="A20" s="1544" t="s">
        <v>1711</v>
      </c>
      <c r="B20" s="1545"/>
      <c r="C20" s="1545"/>
      <c r="D20" s="154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</row>
    <row r="21" spans="1:21" ht="15">
      <c r="A21" s="10">
        <v>1</v>
      </c>
      <c r="B21" s="11">
        <v>29</v>
      </c>
      <c r="C21" s="12" t="s">
        <v>414</v>
      </c>
      <c r="D21" s="13">
        <v>1.5</v>
      </c>
      <c r="E21" s="14" t="s">
        <v>1712</v>
      </c>
      <c r="F21" s="12" t="s">
        <v>1616</v>
      </c>
      <c r="G21" s="12" t="s">
        <v>1699</v>
      </c>
      <c r="H21" s="14" t="s">
        <v>1700</v>
      </c>
      <c r="I21" s="4" t="s">
        <v>1701</v>
      </c>
      <c r="J21" s="12" t="s">
        <v>1655</v>
      </c>
      <c r="K21" s="12" t="s">
        <v>1703</v>
      </c>
      <c r="L21" s="15">
        <f>SUM(M21:U21)</f>
        <v>8.52</v>
      </c>
      <c r="M21" s="16">
        <v>5.71</v>
      </c>
      <c r="N21" s="16">
        <v>2.81</v>
      </c>
      <c r="O21" s="17"/>
      <c r="P21" s="17"/>
      <c r="Q21" s="17"/>
      <c r="R21" s="17"/>
      <c r="S21" s="17"/>
      <c r="T21" s="17"/>
      <c r="U21" s="17"/>
    </row>
    <row r="22" spans="1:21" ht="15">
      <c r="A22" s="10">
        <v>2</v>
      </c>
      <c r="B22" s="11">
        <v>29</v>
      </c>
      <c r="C22" s="12" t="s">
        <v>1579</v>
      </c>
      <c r="D22" s="13">
        <v>0.9</v>
      </c>
      <c r="E22" s="14" t="s">
        <v>1712</v>
      </c>
      <c r="F22" s="12" t="s">
        <v>1107</v>
      </c>
      <c r="G22" s="12" t="s">
        <v>1699</v>
      </c>
      <c r="H22" s="14" t="s">
        <v>1700</v>
      </c>
      <c r="I22" s="4" t="s">
        <v>1701</v>
      </c>
      <c r="J22" s="12" t="s">
        <v>1655</v>
      </c>
      <c r="K22" s="12" t="s">
        <v>1703</v>
      </c>
      <c r="L22" s="15">
        <f aca="true" t="shared" si="2" ref="L22:L30">SUM(M22:U22)</f>
        <v>5.109999999999999</v>
      </c>
      <c r="M22" s="16">
        <v>3.42</v>
      </c>
      <c r="N22" s="16">
        <v>1.69</v>
      </c>
      <c r="O22" s="17"/>
      <c r="P22" s="17"/>
      <c r="Q22" s="17"/>
      <c r="R22" s="17"/>
      <c r="S22" s="17"/>
      <c r="T22" s="17"/>
      <c r="U22" s="17"/>
    </row>
    <row r="23" spans="1:21" ht="15">
      <c r="A23" s="10">
        <v>3</v>
      </c>
      <c r="B23" s="11">
        <v>29</v>
      </c>
      <c r="C23" s="12" t="s">
        <v>1594</v>
      </c>
      <c r="D23" s="13">
        <v>1.4</v>
      </c>
      <c r="E23" s="14" t="s">
        <v>1713</v>
      </c>
      <c r="F23" s="12" t="s">
        <v>1107</v>
      </c>
      <c r="G23" s="12" t="s">
        <v>1699</v>
      </c>
      <c r="H23" s="14" t="s">
        <v>1700</v>
      </c>
      <c r="I23" s="4" t="s">
        <v>1701</v>
      </c>
      <c r="J23" s="12" t="s">
        <v>1714</v>
      </c>
      <c r="K23" s="6" t="s">
        <v>1734</v>
      </c>
      <c r="L23" s="15">
        <f t="shared" si="2"/>
        <v>4.66</v>
      </c>
      <c r="M23" s="16"/>
      <c r="N23" s="16">
        <v>4.66</v>
      </c>
      <c r="O23" s="17"/>
      <c r="P23" s="17"/>
      <c r="Q23" s="17"/>
      <c r="R23" s="17"/>
      <c r="S23" s="17"/>
      <c r="T23" s="17"/>
      <c r="U23" s="17"/>
    </row>
    <row r="24" spans="1:21" ht="15">
      <c r="A24" s="10">
        <v>4</v>
      </c>
      <c r="B24" s="11">
        <v>41</v>
      </c>
      <c r="C24" s="12" t="s">
        <v>429</v>
      </c>
      <c r="D24" s="13">
        <v>1.7</v>
      </c>
      <c r="E24" s="14" t="s">
        <v>1712</v>
      </c>
      <c r="F24" s="12" t="s">
        <v>1624</v>
      </c>
      <c r="G24" s="12" t="s">
        <v>1699</v>
      </c>
      <c r="H24" s="14" t="s">
        <v>1700</v>
      </c>
      <c r="I24" s="4" t="s">
        <v>1701</v>
      </c>
      <c r="J24" s="12" t="s">
        <v>1633</v>
      </c>
      <c r="K24" s="12" t="s">
        <v>1732</v>
      </c>
      <c r="L24" s="15">
        <f t="shared" si="2"/>
        <v>17</v>
      </c>
      <c r="M24" s="16">
        <v>13.6</v>
      </c>
      <c r="N24" s="16"/>
      <c r="O24" s="17"/>
      <c r="P24" s="17"/>
      <c r="Q24" s="17"/>
      <c r="R24" s="17"/>
      <c r="S24" s="17"/>
      <c r="T24" s="17"/>
      <c r="U24" s="17">
        <v>3.4</v>
      </c>
    </row>
    <row r="25" spans="1:21" ht="15">
      <c r="A25" s="10">
        <v>5</v>
      </c>
      <c r="B25" s="11">
        <v>44</v>
      </c>
      <c r="C25" s="12" t="s">
        <v>436</v>
      </c>
      <c r="D25" s="13">
        <v>1.8</v>
      </c>
      <c r="E25" s="6" t="s">
        <v>1705</v>
      </c>
      <c r="F25" s="12" t="s">
        <v>1634</v>
      </c>
      <c r="G25" s="12" t="s">
        <v>1699</v>
      </c>
      <c r="H25" s="14" t="s">
        <v>1700</v>
      </c>
      <c r="I25" s="4" t="s">
        <v>1701</v>
      </c>
      <c r="J25" s="12" t="s">
        <v>1652</v>
      </c>
      <c r="K25" s="6" t="s">
        <v>1707</v>
      </c>
      <c r="L25" s="15">
        <f t="shared" si="2"/>
        <v>7</v>
      </c>
      <c r="M25" s="16"/>
      <c r="N25" s="16"/>
      <c r="O25" s="17">
        <v>7</v>
      </c>
      <c r="P25" s="17"/>
      <c r="Q25" s="17"/>
      <c r="R25" s="17"/>
      <c r="S25" s="17"/>
      <c r="T25" s="17"/>
      <c r="U25" s="17"/>
    </row>
    <row r="26" spans="1:21" ht="15">
      <c r="A26" s="10">
        <v>6</v>
      </c>
      <c r="B26" s="11">
        <v>45</v>
      </c>
      <c r="C26" s="12" t="s">
        <v>1729</v>
      </c>
      <c r="D26" s="13">
        <v>2.7</v>
      </c>
      <c r="E26" s="14" t="s">
        <v>1712</v>
      </c>
      <c r="F26" s="12" t="s">
        <v>1616</v>
      </c>
      <c r="G26" s="12" t="s">
        <v>1699</v>
      </c>
      <c r="H26" s="14" t="s">
        <v>1700</v>
      </c>
      <c r="I26" s="4" t="s">
        <v>1701</v>
      </c>
      <c r="J26" s="12" t="s">
        <v>1655</v>
      </c>
      <c r="K26" s="12" t="s">
        <v>1703</v>
      </c>
      <c r="L26" s="15">
        <f t="shared" si="2"/>
        <v>15.329999999999998</v>
      </c>
      <c r="M26" s="16">
        <v>10.27</v>
      </c>
      <c r="N26" s="16">
        <v>5.06</v>
      </c>
      <c r="O26" s="17"/>
      <c r="P26" s="17"/>
      <c r="Q26" s="17"/>
      <c r="R26" s="17"/>
      <c r="S26" s="17"/>
      <c r="T26" s="17"/>
      <c r="U26" s="17"/>
    </row>
    <row r="27" spans="1:21" ht="15">
      <c r="A27" s="10">
        <v>7</v>
      </c>
      <c r="B27" s="11">
        <v>59</v>
      </c>
      <c r="C27" s="12" t="s">
        <v>848</v>
      </c>
      <c r="D27" s="13">
        <v>1.7</v>
      </c>
      <c r="E27" s="14" t="s">
        <v>1712</v>
      </c>
      <c r="F27" s="12" t="s">
        <v>1616</v>
      </c>
      <c r="G27" s="12" t="s">
        <v>1699</v>
      </c>
      <c r="H27" s="14" t="s">
        <v>1700</v>
      </c>
      <c r="I27" s="4" t="s">
        <v>1701</v>
      </c>
      <c r="J27" s="12" t="s">
        <v>1633</v>
      </c>
      <c r="K27" s="12" t="s">
        <v>1732</v>
      </c>
      <c r="L27" s="15">
        <f t="shared" si="2"/>
        <v>17</v>
      </c>
      <c r="M27" s="16">
        <v>13.6</v>
      </c>
      <c r="N27" s="16"/>
      <c r="O27" s="17"/>
      <c r="P27" s="17"/>
      <c r="Q27" s="17"/>
      <c r="R27" s="17"/>
      <c r="S27" s="17"/>
      <c r="T27" s="17"/>
      <c r="U27" s="17">
        <v>3.4</v>
      </c>
    </row>
    <row r="28" spans="1:21" ht="15">
      <c r="A28" s="10">
        <v>8</v>
      </c>
      <c r="B28" s="11">
        <v>12</v>
      </c>
      <c r="C28" s="12" t="s">
        <v>1721</v>
      </c>
      <c r="D28" s="13">
        <v>2</v>
      </c>
      <c r="E28" s="14" t="s">
        <v>1712</v>
      </c>
      <c r="F28" s="12" t="s">
        <v>1616</v>
      </c>
      <c r="G28" s="12" t="s">
        <v>1699</v>
      </c>
      <c r="H28" s="14" t="s">
        <v>1700</v>
      </c>
      <c r="I28" s="4" t="s">
        <v>1701</v>
      </c>
      <c r="J28" s="12" t="s">
        <v>1655</v>
      </c>
      <c r="K28" s="12" t="s">
        <v>1703</v>
      </c>
      <c r="L28" s="15">
        <f t="shared" si="2"/>
        <v>11.36</v>
      </c>
      <c r="M28" s="16">
        <v>7.61</v>
      </c>
      <c r="N28" s="16">
        <v>3.75</v>
      </c>
      <c r="O28" s="17"/>
      <c r="P28" s="17"/>
      <c r="Q28" s="17"/>
      <c r="R28" s="17"/>
      <c r="S28" s="17"/>
      <c r="T28" s="17"/>
      <c r="U28" s="17"/>
    </row>
    <row r="29" spans="1:21" ht="15">
      <c r="A29" s="10">
        <v>9</v>
      </c>
      <c r="B29" s="11">
        <v>30</v>
      </c>
      <c r="C29" s="12" t="s">
        <v>407</v>
      </c>
      <c r="D29" s="13">
        <v>2.6</v>
      </c>
      <c r="E29" s="14" t="s">
        <v>1712</v>
      </c>
      <c r="F29" s="12" t="s">
        <v>1107</v>
      </c>
      <c r="G29" s="12" t="s">
        <v>1699</v>
      </c>
      <c r="H29" s="14" t="s">
        <v>1700</v>
      </c>
      <c r="I29" s="4" t="s">
        <v>1701</v>
      </c>
      <c r="J29" s="12" t="s">
        <v>1655</v>
      </c>
      <c r="K29" s="12" t="s">
        <v>1703</v>
      </c>
      <c r="L29" s="15">
        <f t="shared" si="2"/>
        <v>20.45</v>
      </c>
      <c r="M29" s="16">
        <v>13.7</v>
      </c>
      <c r="N29" s="16">
        <v>6.75</v>
      </c>
      <c r="O29" s="17"/>
      <c r="P29" s="17"/>
      <c r="Q29" s="17"/>
      <c r="R29" s="17"/>
      <c r="S29" s="17"/>
      <c r="T29" s="17"/>
      <c r="U29" s="17"/>
    </row>
    <row r="30" spans="1:21" ht="15">
      <c r="A30" s="10">
        <v>10</v>
      </c>
      <c r="B30" s="11">
        <v>12</v>
      </c>
      <c r="C30" s="12" t="s">
        <v>1623</v>
      </c>
      <c r="D30" s="13">
        <v>0.6</v>
      </c>
      <c r="E30" s="12" t="s">
        <v>1705</v>
      </c>
      <c r="F30" s="12" t="s">
        <v>1634</v>
      </c>
      <c r="G30" s="12" t="s">
        <v>1699</v>
      </c>
      <c r="H30" s="12" t="s">
        <v>1096</v>
      </c>
      <c r="I30" s="6" t="s">
        <v>1701</v>
      </c>
      <c r="J30" s="12" t="s">
        <v>849</v>
      </c>
      <c r="K30" s="12" t="s">
        <v>850</v>
      </c>
      <c r="L30" s="16">
        <f t="shared" si="2"/>
        <v>1.5</v>
      </c>
      <c r="M30" s="16"/>
      <c r="N30" s="16"/>
      <c r="O30" s="17">
        <v>1.5</v>
      </c>
      <c r="P30" s="17"/>
      <c r="Q30" s="17"/>
      <c r="R30" s="17"/>
      <c r="S30" s="17"/>
      <c r="T30" s="17"/>
      <c r="U30" s="17"/>
    </row>
    <row r="31" spans="1:21" ht="15">
      <c r="A31" s="241" t="s">
        <v>1553</v>
      </c>
      <c r="B31" s="246"/>
      <c r="C31" s="41"/>
      <c r="D31" s="1546">
        <f>SUM(D21:D30)</f>
        <v>16.900000000000002</v>
      </c>
      <c r="E31" s="42"/>
      <c r="F31" s="42"/>
      <c r="G31" s="42"/>
      <c r="H31" s="42"/>
      <c r="I31" s="42"/>
      <c r="J31" s="42"/>
      <c r="K31" s="42"/>
      <c r="L31" s="1543">
        <f aca="true" t="shared" si="3" ref="L31:U31">SUM(L21:L29)</f>
        <v>106.43</v>
      </c>
      <c r="M31" s="1543">
        <f t="shared" si="3"/>
        <v>67.91</v>
      </c>
      <c r="N31" s="1543">
        <f t="shared" si="3"/>
        <v>24.72</v>
      </c>
      <c r="O31" s="20">
        <f t="shared" si="3"/>
        <v>7</v>
      </c>
      <c r="P31" s="20">
        <f t="shared" si="3"/>
        <v>0</v>
      </c>
      <c r="Q31" s="20">
        <f t="shared" si="3"/>
        <v>0</v>
      </c>
      <c r="R31" s="20">
        <f t="shared" si="3"/>
        <v>0</v>
      </c>
      <c r="S31" s="20">
        <f t="shared" si="3"/>
        <v>0</v>
      </c>
      <c r="T31" s="20">
        <f t="shared" si="3"/>
        <v>0</v>
      </c>
      <c r="U31" s="20">
        <f t="shared" si="3"/>
        <v>6.8</v>
      </c>
    </row>
    <row r="32" spans="1:21" ht="15">
      <c r="A32" s="1544" t="s">
        <v>1719</v>
      </c>
      <c r="B32" s="1545"/>
      <c r="C32" s="1545"/>
      <c r="D32" s="1545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4"/>
    </row>
    <row r="33" spans="1:21" ht="15">
      <c r="A33" s="10">
        <v>1</v>
      </c>
      <c r="B33" s="11">
        <v>19</v>
      </c>
      <c r="C33" s="12" t="s">
        <v>1269</v>
      </c>
      <c r="D33" s="13">
        <v>2.2</v>
      </c>
      <c r="E33" s="14" t="s">
        <v>1712</v>
      </c>
      <c r="F33" s="12" t="s">
        <v>1616</v>
      </c>
      <c r="G33" s="12" t="s">
        <v>1699</v>
      </c>
      <c r="H33" s="14" t="s">
        <v>1700</v>
      </c>
      <c r="I33" s="4" t="s">
        <v>1701</v>
      </c>
      <c r="J33" s="12" t="s">
        <v>1655</v>
      </c>
      <c r="K33" s="12" t="s">
        <v>1703</v>
      </c>
      <c r="L33" s="15">
        <f>SUM(M33:U33)</f>
        <v>12.850000000000001</v>
      </c>
      <c r="M33" s="16">
        <v>8.73</v>
      </c>
      <c r="N33" s="16">
        <v>4.12</v>
      </c>
      <c r="O33" s="17"/>
      <c r="P33" s="17"/>
      <c r="Q33" s="17"/>
      <c r="R33" s="17"/>
      <c r="S33" s="17"/>
      <c r="T33" s="17"/>
      <c r="U33" s="17"/>
    </row>
    <row r="34" spans="1:21" ht="15">
      <c r="A34" s="10">
        <v>2</v>
      </c>
      <c r="B34" s="11">
        <v>19</v>
      </c>
      <c r="C34" s="12" t="s">
        <v>851</v>
      </c>
      <c r="D34" s="13">
        <v>3.6</v>
      </c>
      <c r="E34" s="14" t="s">
        <v>1705</v>
      </c>
      <c r="F34" s="12" t="s">
        <v>1616</v>
      </c>
      <c r="G34" s="12" t="s">
        <v>1699</v>
      </c>
      <c r="H34" s="14" t="s">
        <v>1700</v>
      </c>
      <c r="I34" s="4" t="s">
        <v>1701</v>
      </c>
      <c r="J34" s="12" t="s">
        <v>1652</v>
      </c>
      <c r="K34" s="12" t="s">
        <v>1707</v>
      </c>
      <c r="L34" s="15">
        <f aca="true" t="shared" si="4" ref="L34:L44">SUM(M34:U34)</f>
        <v>9</v>
      </c>
      <c r="M34" s="16"/>
      <c r="N34" s="16"/>
      <c r="O34" s="17">
        <v>9</v>
      </c>
      <c r="P34" s="17"/>
      <c r="Q34" s="17"/>
      <c r="R34" s="17"/>
      <c r="S34" s="17"/>
      <c r="T34" s="17"/>
      <c r="U34" s="17"/>
    </row>
    <row r="35" spans="1:21" ht="15">
      <c r="A35" s="10">
        <v>3</v>
      </c>
      <c r="B35" s="11">
        <v>26</v>
      </c>
      <c r="C35" s="12" t="s">
        <v>1269</v>
      </c>
      <c r="D35" s="13">
        <v>0.9</v>
      </c>
      <c r="E35" s="14" t="s">
        <v>1733</v>
      </c>
      <c r="F35" s="12" t="s">
        <v>1616</v>
      </c>
      <c r="G35" s="12" t="s">
        <v>1699</v>
      </c>
      <c r="H35" s="14" t="s">
        <v>1700</v>
      </c>
      <c r="I35" s="4" t="s">
        <v>1701</v>
      </c>
      <c r="J35" s="12" t="s">
        <v>1655</v>
      </c>
      <c r="K35" s="12" t="s">
        <v>852</v>
      </c>
      <c r="L35" s="15">
        <f t="shared" si="4"/>
        <v>5.1</v>
      </c>
      <c r="M35" s="16">
        <v>1.02</v>
      </c>
      <c r="N35" s="16">
        <v>4.08</v>
      </c>
      <c r="O35" s="17"/>
      <c r="P35" s="17"/>
      <c r="Q35" s="17"/>
      <c r="R35" s="17"/>
      <c r="S35" s="17"/>
      <c r="T35" s="17"/>
      <c r="U35" s="17"/>
    </row>
    <row r="36" spans="1:21" ht="15">
      <c r="A36" s="10">
        <v>4</v>
      </c>
      <c r="B36" s="11">
        <v>33</v>
      </c>
      <c r="C36" s="12" t="s">
        <v>853</v>
      </c>
      <c r="D36" s="13">
        <v>2.8</v>
      </c>
      <c r="E36" s="14" t="s">
        <v>1712</v>
      </c>
      <c r="F36" s="12" t="s">
        <v>1616</v>
      </c>
      <c r="G36" s="12" t="s">
        <v>1699</v>
      </c>
      <c r="H36" s="14" t="s">
        <v>1700</v>
      </c>
      <c r="I36" s="4" t="s">
        <v>1701</v>
      </c>
      <c r="J36" s="12" t="s">
        <v>1655</v>
      </c>
      <c r="K36" s="12" t="s">
        <v>1703</v>
      </c>
      <c r="L36" s="15">
        <f t="shared" si="4"/>
        <v>15.9</v>
      </c>
      <c r="M36" s="16">
        <v>10.65</v>
      </c>
      <c r="N36" s="16">
        <v>5.25</v>
      </c>
      <c r="O36" s="17"/>
      <c r="P36" s="17"/>
      <c r="Q36" s="17"/>
      <c r="R36" s="17"/>
      <c r="S36" s="17"/>
      <c r="T36" s="17"/>
      <c r="U36" s="17"/>
    </row>
    <row r="37" spans="1:21" ht="15">
      <c r="A37" s="10">
        <v>5</v>
      </c>
      <c r="B37" s="11">
        <v>39</v>
      </c>
      <c r="C37" s="12" t="s">
        <v>1710</v>
      </c>
      <c r="D37" s="13">
        <v>2.3</v>
      </c>
      <c r="E37" s="14" t="s">
        <v>1733</v>
      </c>
      <c r="F37" s="12" t="s">
        <v>1616</v>
      </c>
      <c r="G37" s="12" t="s">
        <v>1699</v>
      </c>
      <c r="H37" s="14" t="s">
        <v>1700</v>
      </c>
      <c r="I37" s="4" t="s">
        <v>1701</v>
      </c>
      <c r="J37" s="12" t="s">
        <v>1655</v>
      </c>
      <c r="K37" s="6" t="s">
        <v>1734</v>
      </c>
      <c r="L37" s="15">
        <f t="shared" si="4"/>
        <v>7.66</v>
      </c>
      <c r="M37" s="16"/>
      <c r="N37" s="16">
        <v>7.66</v>
      </c>
      <c r="O37" s="17"/>
      <c r="P37" s="17"/>
      <c r="Q37" s="17"/>
      <c r="R37" s="17"/>
      <c r="S37" s="17"/>
      <c r="T37" s="17"/>
      <c r="U37" s="17"/>
    </row>
    <row r="38" spans="1:21" ht="15">
      <c r="A38" s="10">
        <v>6</v>
      </c>
      <c r="B38" s="11">
        <v>40</v>
      </c>
      <c r="C38" s="12" t="s">
        <v>437</v>
      </c>
      <c r="D38" s="13">
        <v>2.2</v>
      </c>
      <c r="E38" s="14" t="s">
        <v>1712</v>
      </c>
      <c r="F38" s="12" t="s">
        <v>1616</v>
      </c>
      <c r="G38" s="12" t="s">
        <v>1699</v>
      </c>
      <c r="H38" s="14" t="s">
        <v>1700</v>
      </c>
      <c r="I38" s="4" t="s">
        <v>1701</v>
      </c>
      <c r="J38" s="12" t="s">
        <v>1655</v>
      </c>
      <c r="K38" s="12" t="s">
        <v>1703</v>
      </c>
      <c r="L38" s="15">
        <f t="shared" si="4"/>
        <v>12.489999999999998</v>
      </c>
      <c r="M38" s="16">
        <v>8.37</v>
      </c>
      <c r="N38" s="16">
        <v>4.12</v>
      </c>
      <c r="O38" s="17"/>
      <c r="P38" s="17"/>
      <c r="Q38" s="17"/>
      <c r="R38" s="17"/>
      <c r="S38" s="17"/>
      <c r="T38" s="17"/>
      <c r="U38" s="17"/>
    </row>
    <row r="39" spans="1:21" ht="15">
      <c r="A39" s="10">
        <v>7</v>
      </c>
      <c r="B39" s="11">
        <v>42</v>
      </c>
      <c r="C39" s="12" t="s">
        <v>844</v>
      </c>
      <c r="D39" s="13">
        <v>2.2</v>
      </c>
      <c r="E39" s="14" t="s">
        <v>1698</v>
      </c>
      <c r="F39" s="12" t="s">
        <v>1616</v>
      </c>
      <c r="G39" s="12" t="s">
        <v>1699</v>
      </c>
      <c r="H39" s="14" t="s">
        <v>1700</v>
      </c>
      <c r="I39" s="4" t="s">
        <v>1701</v>
      </c>
      <c r="J39" s="12" t="s">
        <v>1655</v>
      </c>
      <c r="K39" s="12" t="s">
        <v>1703</v>
      </c>
      <c r="L39" s="15">
        <f t="shared" si="4"/>
        <v>12.489999999999998</v>
      </c>
      <c r="M39" s="16">
        <v>8.37</v>
      </c>
      <c r="N39" s="16">
        <v>4.12</v>
      </c>
      <c r="O39" s="17"/>
      <c r="P39" s="17"/>
      <c r="Q39" s="17"/>
      <c r="R39" s="17"/>
      <c r="S39" s="17"/>
      <c r="T39" s="17"/>
      <c r="U39" s="17"/>
    </row>
    <row r="40" spans="1:21" ht="15">
      <c r="A40" s="10">
        <v>8</v>
      </c>
      <c r="B40" s="11">
        <v>49</v>
      </c>
      <c r="C40" s="12" t="s">
        <v>415</v>
      </c>
      <c r="D40" s="13">
        <v>1.2</v>
      </c>
      <c r="E40" s="14" t="s">
        <v>1733</v>
      </c>
      <c r="F40" s="12" t="s">
        <v>1616</v>
      </c>
      <c r="G40" s="12" t="s">
        <v>1699</v>
      </c>
      <c r="H40" s="14" t="s">
        <v>1700</v>
      </c>
      <c r="I40" s="4" t="s">
        <v>1701</v>
      </c>
      <c r="J40" s="12" t="s">
        <v>1655</v>
      </c>
      <c r="K40" s="6" t="s">
        <v>1734</v>
      </c>
      <c r="L40" s="15">
        <f t="shared" si="4"/>
        <v>3.97</v>
      </c>
      <c r="M40" s="16"/>
      <c r="N40" s="16">
        <v>3.97</v>
      </c>
      <c r="O40" s="17"/>
      <c r="P40" s="17"/>
      <c r="Q40" s="17"/>
      <c r="R40" s="17"/>
      <c r="S40" s="17"/>
      <c r="T40" s="17"/>
      <c r="U40" s="17"/>
    </row>
    <row r="41" spans="1:21" ht="15">
      <c r="A41" s="10">
        <v>9</v>
      </c>
      <c r="B41" s="11">
        <v>53</v>
      </c>
      <c r="C41" s="12" t="s">
        <v>1599</v>
      </c>
      <c r="D41" s="13">
        <v>0.7</v>
      </c>
      <c r="E41" s="14" t="s">
        <v>1733</v>
      </c>
      <c r="F41" s="12" t="s">
        <v>1616</v>
      </c>
      <c r="G41" s="12" t="s">
        <v>1699</v>
      </c>
      <c r="H41" s="14" t="s">
        <v>1700</v>
      </c>
      <c r="I41" s="4" t="s">
        <v>1701</v>
      </c>
      <c r="J41" s="12" t="s">
        <v>1655</v>
      </c>
      <c r="K41" s="6" t="s">
        <v>1734</v>
      </c>
      <c r="L41" s="15">
        <f t="shared" si="4"/>
        <v>2.31</v>
      </c>
      <c r="M41" s="16"/>
      <c r="N41" s="16">
        <v>2.31</v>
      </c>
      <c r="O41" s="17"/>
      <c r="P41" s="17"/>
      <c r="Q41" s="17"/>
      <c r="R41" s="17"/>
      <c r="S41" s="17"/>
      <c r="T41" s="17"/>
      <c r="U41" s="17"/>
    </row>
    <row r="42" spans="1:21" ht="15">
      <c r="A42" s="10">
        <v>10</v>
      </c>
      <c r="B42" s="11">
        <v>24</v>
      </c>
      <c r="C42" s="12" t="s">
        <v>1737</v>
      </c>
      <c r="D42" s="13">
        <v>1.9</v>
      </c>
      <c r="E42" s="14" t="s">
        <v>1712</v>
      </c>
      <c r="F42" s="12" t="s">
        <v>1616</v>
      </c>
      <c r="G42" s="12" t="s">
        <v>1699</v>
      </c>
      <c r="H42" s="14" t="s">
        <v>1700</v>
      </c>
      <c r="I42" s="4" t="s">
        <v>1701</v>
      </c>
      <c r="J42" s="12" t="s">
        <v>1655</v>
      </c>
      <c r="K42" s="12" t="s">
        <v>1703</v>
      </c>
      <c r="L42" s="15">
        <f t="shared" si="4"/>
        <v>10.790000000000001</v>
      </c>
      <c r="M42" s="16">
        <v>7.23</v>
      </c>
      <c r="N42" s="16">
        <v>3.56</v>
      </c>
      <c r="O42" s="17"/>
      <c r="P42" s="17"/>
      <c r="Q42" s="17"/>
      <c r="R42" s="17"/>
      <c r="S42" s="17"/>
      <c r="T42" s="17"/>
      <c r="U42" s="17"/>
    </row>
    <row r="43" spans="1:21" ht="15">
      <c r="A43" s="10">
        <v>11</v>
      </c>
      <c r="B43" s="11">
        <v>24</v>
      </c>
      <c r="C43" s="12" t="s">
        <v>854</v>
      </c>
      <c r="D43" s="13">
        <v>1.7</v>
      </c>
      <c r="E43" s="14" t="s">
        <v>1712</v>
      </c>
      <c r="F43" s="12" t="s">
        <v>1616</v>
      </c>
      <c r="G43" s="12" t="s">
        <v>1699</v>
      </c>
      <c r="H43" s="14" t="s">
        <v>1700</v>
      </c>
      <c r="I43" s="4" t="s">
        <v>1701</v>
      </c>
      <c r="J43" s="12" t="s">
        <v>1655</v>
      </c>
      <c r="K43" s="12" t="s">
        <v>1703</v>
      </c>
      <c r="L43" s="15">
        <f t="shared" si="4"/>
        <v>9.65</v>
      </c>
      <c r="M43" s="16">
        <v>6.47</v>
      </c>
      <c r="N43" s="16">
        <v>3.18</v>
      </c>
      <c r="O43" s="17"/>
      <c r="P43" s="17"/>
      <c r="Q43" s="17"/>
      <c r="R43" s="17"/>
      <c r="S43" s="17"/>
      <c r="T43" s="17"/>
      <c r="U43" s="17"/>
    </row>
    <row r="44" spans="1:21" ht="15">
      <c r="A44" s="10">
        <v>12</v>
      </c>
      <c r="B44" s="11">
        <v>16</v>
      </c>
      <c r="C44" s="12" t="s">
        <v>1748</v>
      </c>
      <c r="D44" s="13">
        <v>0.8</v>
      </c>
      <c r="E44" s="14" t="s">
        <v>1712</v>
      </c>
      <c r="F44" s="12" t="s">
        <v>1616</v>
      </c>
      <c r="G44" s="12" t="s">
        <v>1699</v>
      </c>
      <c r="H44" s="14" t="s">
        <v>1700</v>
      </c>
      <c r="I44" s="4" t="s">
        <v>1701</v>
      </c>
      <c r="J44" s="12" t="s">
        <v>1655</v>
      </c>
      <c r="K44" s="12" t="s">
        <v>1703</v>
      </c>
      <c r="L44" s="15">
        <f t="shared" si="4"/>
        <v>4.55</v>
      </c>
      <c r="M44" s="16">
        <v>3.05</v>
      </c>
      <c r="N44" s="16">
        <v>1.5</v>
      </c>
      <c r="O44" s="17"/>
      <c r="P44" s="17"/>
      <c r="Q44" s="17"/>
      <c r="R44" s="17"/>
      <c r="S44" s="17"/>
      <c r="T44" s="17"/>
      <c r="U44" s="17"/>
    </row>
    <row r="45" spans="1:21" ht="15">
      <c r="A45" s="241" t="s">
        <v>1553</v>
      </c>
      <c r="B45" s="242"/>
      <c r="C45" s="18"/>
      <c r="D45" s="1542">
        <f>SUM(D33:D44)</f>
        <v>22.499999999999996</v>
      </c>
      <c r="E45" s="19"/>
      <c r="F45" s="19"/>
      <c r="G45" s="19"/>
      <c r="H45" s="19"/>
      <c r="I45" s="19"/>
      <c r="J45" s="19"/>
      <c r="K45" s="19"/>
      <c r="L45" s="20">
        <f aca="true" t="shared" si="5" ref="L45:U45">SUM(L33:L44)</f>
        <v>106.76</v>
      </c>
      <c r="M45" s="20">
        <f t="shared" si="5"/>
        <v>53.889999999999986</v>
      </c>
      <c r="N45" s="20">
        <f t="shared" si="5"/>
        <v>43.870000000000005</v>
      </c>
      <c r="O45" s="20">
        <f t="shared" si="5"/>
        <v>9</v>
      </c>
      <c r="P45" s="20">
        <f t="shared" si="5"/>
        <v>0</v>
      </c>
      <c r="Q45" s="20">
        <f t="shared" si="5"/>
        <v>0</v>
      </c>
      <c r="R45" s="20">
        <f t="shared" si="5"/>
        <v>0</v>
      </c>
      <c r="S45" s="20">
        <f t="shared" si="5"/>
        <v>0</v>
      </c>
      <c r="T45" s="20">
        <f t="shared" si="5"/>
        <v>0</v>
      </c>
      <c r="U45" s="20">
        <f t="shared" si="5"/>
        <v>0</v>
      </c>
    </row>
    <row r="46" spans="1:21" ht="15">
      <c r="A46" s="1544" t="s">
        <v>1724</v>
      </c>
      <c r="B46" s="1545"/>
      <c r="C46" s="1545"/>
      <c r="D46" s="1545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</row>
    <row r="47" spans="1:21" ht="15">
      <c r="A47" s="10">
        <v>1</v>
      </c>
      <c r="B47" s="11">
        <v>6</v>
      </c>
      <c r="C47" s="12" t="s">
        <v>1645</v>
      </c>
      <c r="D47" s="13">
        <v>2.4</v>
      </c>
      <c r="E47" s="14" t="s">
        <v>1712</v>
      </c>
      <c r="F47" s="12" t="s">
        <v>1616</v>
      </c>
      <c r="G47" s="12" t="s">
        <v>1699</v>
      </c>
      <c r="H47" s="14" t="s">
        <v>1700</v>
      </c>
      <c r="I47" s="4" t="s">
        <v>1701</v>
      </c>
      <c r="J47" s="12" t="s">
        <v>1655</v>
      </c>
      <c r="K47" s="12" t="s">
        <v>1703</v>
      </c>
      <c r="L47" s="15">
        <f>SUM(M47:U47)</f>
        <v>13.620000000000001</v>
      </c>
      <c r="M47" s="15">
        <v>9.13</v>
      </c>
      <c r="N47" s="15">
        <v>4.49</v>
      </c>
      <c r="O47" s="245"/>
      <c r="P47" s="17"/>
      <c r="Q47" s="17"/>
      <c r="R47" s="17"/>
      <c r="S47" s="17"/>
      <c r="T47" s="17"/>
      <c r="U47" s="17"/>
    </row>
    <row r="48" spans="1:21" ht="15">
      <c r="A48" s="10">
        <v>2</v>
      </c>
      <c r="B48" s="11">
        <v>7</v>
      </c>
      <c r="C48" s="12" t="s">
        <v>1594</v>
      </c>
      <c r="D48" s="13">
        <v>2.8</v>
      </c>
      <c r="E48" s="14" t="s">
        <v>1712</v>
      </c>
      <c r="F48" s="12" t="s">
        <v>1107</v>
      </c>
      <c r="G48" s="12" t="s">
        <v>1699</v>
      </c>
      <c r="H48" s="14" t="s">
        <v>1700</v>
      </c>
      <c r="I48" s="4" t="s">
        <v>1701</v>
      </c>
      <c r="J48" s="12" t="s">
        <v>1655</v>
      </c>
      <c r="K48" s="12" t="s">
        <v>1703</v>
      </c>
      <c r="L48" s="15">
        <f aca="true" t="shared" si="6" ref="L48:L57">SUM(M48:U48)</f>
        <v>15.9</v>
      </c>
      <c r="M48" s="16">
        <v>10.65</v>
      </c>
      <c r="N48" s="16">
        <v>5.25</v>
      </c>
      <c r="O48" s="17"/>
      <c r="P48" s="17"/>
      <c r="Q48" s="17"/>
      <c r="R48" s="17"/>
      <c r="S48" s="17"/>
      <c r="T48" s="17"/>
      <c r="U48" s="17"/>
    </row>
    <row r="49" spans="1:21" ht="15">
      <c r="A49" s="10">
        <v>3</v>
      </c>
      <c r="B49" s="11">
        <v>11</v>
      </c>
      <c r="C49" s="12" t="s">
        <v>1594</v>
      </c>
      <c r="D49" s="13">
        <v>1</v>
      </c>
      <c r="E49" s="14" t="s">
        <v>1712</v>
      </c>
      <c r="F49" s="12" t="s">
        <v>1624</v>
      </c>
      <c r="G49" s="12" t="s">
        <v>1699</v>
      </c>
      <c r="H49" s="14" t="s">
        <v>1700</v>
      </c>
      <c r="I49" s="4" t="s">
        <v>1701</v>
      </c>
      <c r="J49" s="12" t="s">
        <v>1702</v>
      </c>
      <c r="K49" s="12" t="s">
        <v>1732</v>
      </c>
      <c r="L49" s="15">
        <f t="shared" si="6"/>
        <v>5.68</v>
      </c>
      <c r="M49" s="16">
        <v>4.54</v>
      </c>
      <c r="N49" s="16"/>
      <c r="O49" s="17"/>
      <c r="P49" s="17"/>
      <c r="Q49" s="17"/>
      <c r="R49" s="17"/>
      <c r="S49" s="17"/>
      <c r="T49" s="17"/>
      <c r="U49" s="17">
        <v>1.14</v>
      </c>
    </row>
    <row r="50" spans="1:21" ht="15">
      <c r="A50" s="10">
        <v>4</v>
      </c>
      <c r="B50" s="11">
        <v>11</v>
      </c>
      <c r="C50" s="12" t="s">
        <v>1754</v>
      </c>
      <c r="D50" s="13">
        <v>0.3</v>
      </c>
      <c r="E50" s="14" t="s">
        <v>1712</v>
      </c>
      <c r="F50" s="12" t="s">
        <v>1624</v>
      </c>
      <c r="G50" s="12" t="s">
        <v>1699</v>
      </c>
      <c r="H50" s="14" t="s">
        <v>1700</v>
      </c>
      <c r="I50" s="4" t="s">
        <v>1701</v>
      </c>
      <c r="J50" s="12" t="s">
        <v>1702</v>
      </c>
      <c r="K50" s="12" t="s">
        <v>1732</v>
      </c>
      <c r="L50" s="15">
        <f t="shared" si="6"/>
        <v>1.7</v>
      </c>
      <c r="M50" s="16">
        <v>1.14</v>
      </c>
      <c r="N50" s="16"/>
      <c r="O50" s="17"/>
      <c r="P50" s="17"/>
      <c r="Q50" s="17"/>
      <c r="R50" s="17"/>
      <c r="S50" s="17"/>
      <c r="T50" s="17"/>
      <c r="U50" s="17">
        <v>0.56</v>
      </c>
    </row>
    <row r="51" spans="1:21" ht="15">
      <c r="A51" s="10">
        <v>5</v>
      </c>
      <c r="B51" s="11">
        <v>17</v>
      </c>
      <c r="C51" s="12" t="s">
        <v>1589</v>
      </c>
      <c r="D51" s="13">
        <v>0.8</v>
      </c>
      <c r="E51" s="14" t="s">
        <v>1712</v>
      </c>
      <c r="F51" s="12" t="s">
        <v>1624</v>
      </c>
      <c r="G51" s="12" t="s">
        <v>1699</v>
      </c>
      <c r="H51" s="14" t="s">
        <v>1700</v>
      </c>
      <c r="I51" s="4" t="s">
        <v>1701</v>
      </c>
      <c r="J51" s="12" t="s">
        <v>1655</v>
      </c>
      <c r="K51" s="12" t="s">
        <v>1732</v>
      </c>
      <c r="L51" s="15">
        <f t="shared" si="6"/>
        <v>4.54</v>
      </c>
      <c r="M51" s="16">
        <v>3.04</v>
      </c>
      <c r="N51" s="16"/>
      <c r="O51" s="17"/>
      <c r="P51" s="17"/>
      <c r="Q51" s="17"/>
      <c r="R51" s="17"/>
      <c r="S51" s="17"/>
      <c r="T51" s="17"/>
      <c r="U51" s="17">
        <v>1.5</v>
      </c>
    </row>
    <row r="52" spans="1:21" ht="15">
      <c r="A52" s="10">
        <v>6</v>
      </c>
      <c r="B52" s="11">
        <v>21</v>
      </c>
      <c r="C52" s="12" t="s">
        <v>451</v>
      </c>
      <c r="D52" s="13">
        <v>1.4</v>
      </c>
      <c r="E52" s="14" t="s">
        <v>1712</v>
      </c>
      <c r="F52" s="12" t="s">
        <v>1107</v>
      </c>
      <c r="G52" s="12" t="s">
        <v>1699</v>
      </c>
      <c r="H52" s="14" t="s">
        <v>1700</v>
      </c>
      <c r="I52" s="4" t="s">
        <v>1701</v>
      </c>
      <c r="J52" s="12" t="s">
        <v>1655</v>
      </c>
      <c r="K52" s="12" t="s">
        <v>1718</v>
      </c>
      <c r="L52" s="15">
        <f t="shared" si="6"/>
        <v>7.99</v>
      </c>
      <c r="M52" s="16">
        <v>5.72</v>
      </c>
      <c r="N52" s="16">
        <v>2.27</v>
      </c>
      <c r="O52" s="17"/>
      <c r="P52" s="17"/>
      <c r="Q52" s="17"/>
      <c r="R52" s="17"/>
      <c r="S52" s="17"/>
      <c r="T52" s="17"/>
      <c r="U52" s="17"/>
    </row>
    <row r="53" spans="1:21" ht="15">
      <c r="A53" s="10">
        <v>7</v>
      </c>
      <c r="B53" s="11">
        <v>57</v>
      </c>
      <c r="C53" s="12" t="s">
        <v>406</v>
      </c>
      <c r="D53" s="13">
        <v>3</v>
      </c>
      <c r="E53" s="14" t="s">
        <v>1713</v>
      </c>
      <c r="F53" s="12" t="s">
        <v>1616</v>
      </c>
      <c r="G53" s="12" t="s">
        <v>1699</v>
      </c>
      <c r="H53" s="14" t="s">
        <v>1700</v>
      </c>
      <c r="I53" s="4" t="s">
        <v>1701</v>
      </c>
      <c r="J53" s="12" t="s">
        <v>1714</v>
      </c>
      <c r="K53" s="12" t="s">
        <v>1715</v>
      </c>
      <c r="L53" s="15">
        <f t="shared" si="6"/>
        <v>9.99</v>
      </c>
      <c r="M53" s="16"/>
      <c r="N53" s="16">
        <v>9.99</v>
      </c>
      <c r="O53" s="17"/>
      <c r="P53" s="17"/>
      <c r="Q53" s="17"/>
      <c r="R53" s="17"/>
      <c r="S53" s="17"/>
      <c r="T53" s="17"/>
      <c r="U53" s="17"/>
    </row>
    <row r="54" spans="1:21" ht="15">
      <c r="A54" s="10">
        <v>8</v>
      </c>
      <c r="B54" s="11">
        <v>28</v>
      </c>
      <c r="C54" s="12" t="s">
        <v>438</v>
      </c>
      <c r="D54" s="13">
        <v>0.9</v>
      </c>
      <c r="E54" s="14" t="s">
        <v>1712</v>
      </c>
      <c r="F54" s="12" t="s">
        <v>1616</v>
      </c>
      <c r="G54" s="12" t="s">
        <v>1699</v>
      </c>
      <c r="H54" s="14" t="s">
        <v>1700</v>
      </c>
      <c r="I54" s="4" t="s">
        <v>1701</v>
      </c>
      <c r="J54" s="12" t="s">
        <v>1655</v>
      </c>
      <c r="K54" s="12" t="s">
        <v>1703</v>
      </c>
      <c r="L54" s="15">
        <f t="shared" si="6"/>
        <v>5.1</v>
      </c>
      <c r="M54" s="16">
        <v>3.42</v>
      </c>
      <c r="N54" s="16">
        <v>1.68</v>
      </c>
      <c r="O54" s="17"/>
      <c r="P54" s="17"/>
      <c r="Q54" s="17"/>
      <c r="R54" s="17"/>
      <c r="S54" s="17"/>
      <c r="T54" s="17"/>
      <c r="U54" s="17"/>
    </row>
    <row r="55" spans="1:21" ht="15">
      <c r="A55" s="10">
        <v>9</v>
      </c>
      <c r="B55" s="11">
        <v>60</v>
      </c>
      <c r="C55" s="12" t="s">
        <v>1269</v>
      </c>
      <c r="D55" s="13">
        <v>2.4</v>
      </c>
      <c r="E55" s="14" t="s">
        <v>1713</v>
      </c>
      <c r="F55" s="12" t="s">
        <v>1616</v>
      </c>
      <c r="G55" s="12" t="s">
        <v>1699</v>
      </c>
      <c r="H55" s="14" t="s">
        <v>1700</v>
      </c>
      <c r="I55" s="4" t="s">
        <v>1701</v>
      </c>
      <c r="J55" s="12" t="s">
        <v>1714</v>
      </c>
      <c r="K55" s="12" t="s">
        <v>1715</v>
      </c>
      <c r="L55" s="15">
        <f t="shared" si="6"/>
        <v>7.99</v>
      </c>
      <c r="M55" s="16"/>
      <c r="N55" s="16">
        <v>7.99</v>
      </c>
      <c r="O55" s="17"/>
      <c r="P55" s="17"/>
      <c r="Q55" s="17"/>
      <c r="R55" s="17"/>
      <c r="S55" s="17"/>
      <c r="T55" s="17"/>
      <c r="U55" s="17"/>
    </row>
    <row r="56" spans="1:21" ht="15">
      <c r="A56" s="10">
        <v>10</v>
      </c>
      <c r="B56" s="11">
        <v>50</v>
      </c>
      <c r="C56" s="12" t="s">
        <v>403</v>
      </c>
      <c r="D56" s="13">
        <v>3.4</v>
      </c>
      <c r="E56" s="14" t="s">
        <v>1705</v>
      </c>
      <c r="F56" s="12" t="s">
        <v>1634</v>
      </c>
      <c r="G56" s="12" t="s">
        <v>1699</v>
      </c>
      <c r="H56" s="14" t="s">
        <v>1096</v>
      </c>
      <c r="I56" s="4" t="s">
        <v>1701</v>
      </c>
      <c r="J56" s="12" t="s">
        <v>1714</v>
      </c>
      <c r="K56" s="12" t="s">
        <v>1707</v>
      </c>
      <c r="L56" s="15">
        <f t="shared" si="6"/>
        <v>0</v>
      </c>
      <c r="M56" s="16"/>
      <c r="N56" s="16"/>
      <c r="O56" s="17"/>
      <c r="P56" s="17"/>
      <c r="Q56" s="17"/>
      <c r="R56" s="17"/>
      <c r="S56" s="17"/>
      <c r="T56" s="17"/>
      <c r="U56" s="17"/>
    </row>
    <row r="57" spans="1:21" ht="15">
      <c r="A57" s="10">
        <v>11</v>
      </c>
      <c r="B57" s="11">
        <v>20</v>
      </c>
      <c r="C57" s="12" t="s">
        <v>1579</v>
      </c>
      <c r="D57" s="13">
        <v>1.1</v>
      </c>
      <c r="E57" s="14" t="s">
        <v>1698</v>
      </c>
      <c r="F57" s="12" t="s">
        <v>1628</v>
      </c>
      <c r="G57" s="12" t="s">
        <v>1699</v>
      </c>
      <c r="H57" s="14" t="s">
        <v>1700</v>
      </c>
      <c r="I57" s="4" t="s">
        <v>1701</v>
      </c>
      <c r="J57" s="12" t="s">
        <v>1714</v>
      </c>
      <c r="K57" s="12" t="s">
        <v>1732</v>
      </c>
      <c r="L57" s="15">
        <f t="shared" si="6"/>
        <v>8.31</v>
      </c>
      <c r="M57" s="16">
        <v>4.19</v>
      </c>
      <c r="N57" s="16">
        <v>2.06</v>
      </c>
      <c r="O57" s="17">
        <v>2.06</v>
      </c>
      <c r="P57" s="17"/>
      <c r="Q57" s="17"/>
      <c r="R57" s="17"/>
      <c r="S57" s="17"/>
      <c r="T57" s="17"/>
      <c r="U57" s="17"/>
    </row>
    <row r="58" spans="1:21" ht="15">
      <c r="A58" s="241" t="s">
        <v>1553</v>
      </c>
      <c r="B58" s="246"/>
      <c r="C58" s="41"/>
      <c r="D58" s="1546">
        <f>SUM(D47:D57)</f>
        <v>19.5</v>
      </c>
      <c r="E58" s="42"/>
      <c r="F58" s="42"/>
      <c r="G58" s="42"/>
      <c r="H58" s="42"/>
      <c r="I58" s="42"/>
      <c r="J58" s="42"/>
      <c r="K58" s="42"/>
      <c r="L58" s="20">
        <f aca="true" t="shared" si="7" ref="L58:U58">SUM(L47:L57)</f>
        <v>80.82000000000001</v>
      </c>
      <c r="M58" s="20">
        <f t="shared" si="7"/>
        <v>41.83</v>
      </c>
      <c r="N58" s="20">
        <f t="shared" si="7"/>
        <v>33.730000000000004</v>
      </c>
      <c r="O58" s="20">
        <f t="shared" si="7"/>
        <v>2.06</v>
      </c>
      <c r="P58" s="20">
        <f t="shared" si="7"/>
        <v>0</v>
      </c>
      <c r="Q58" s="20">
        <f t="shared" si="7"/>
        <v>0</v>
      </c>
      <c r="R58" s="20">
        <f t="shared" si="7"/>
        <v>0</v>
      </c>
      <c r="S58" s="20">
        <f t="shared" si="7"/>
        <v>0</v>
      </c>
      <c r="T58" s="20">
        <f t="shared" si="7"/>
        <v>0</v>
      </c>
      <c r="U58" s="20">
        <f t="shared" si="7"/>
        <v>3.2</v>
      </c>
    </row>
    <row r="59" spans="1:21" ht="15">
      <c r="A59" s="1544" t="s">
        <v>1728</v>
      </c>
      <c r="B59" s="1545"/>
      <c r="C59" s="1545"/>
      <c r="D59" s="1545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0"/>
    </row>
    <row r="60" spans="1:21" ht="15">
      <c r="A60" s="2">
        <v>1</v>
      </c>
      <c r="B60" s="3">
        <v>2</v>
      </c>
      <c r="C60" s="4" t="s">
        <v>1736</v>
      </c>
      <c r="D60" s="5">
        <v>1.5</v>
      </c>
      <c r="E60" s="6" t="s">
        <v>1698</v>
      </c>
      <c r="F60" s="6" t="s">
        <v>1616</v>
      </c>
      <c r="G60" s="6" t="s">
        <v>1699</v>
      </c>
      <c r="H60" s="4" t="s">
        <v>1700</v>
      </c>
      <c r="I60" s="4" t="s">
        <v>1701</v>
      </c>
      <c r="J60" s="6" t="s">
        <v>1655</v>
      </c>
      <c r="K60" s="12" t="s">
        <v>1703</v>
      </c>
      <c r="L60" s="7">
        <f aca="true" t="shared" si="8" ref="L60:L71">SUM(M60:U60)</f>
        <v>8.52</v>
      </c>
      <c r="M60" s="7">
        <v>5.71</v>
      </c>
      <c r="N60" s="7">
        <v>2.81</v>
      </c>
      <c r="O60" s="7"/>
      <c r="P60" s="7"/>
      <c r="Q60" s="7"/>
      <c r="R60" s="1"/>
      <c r="S60" s="1"/>
      <c r="T60" s="1"/>
      <c r="U60" s="1"/>
    </row>
    <row r="61" spans="1:21" ht="15">
      <c r="A61" s="2">
        <v>2</v>
      </c>
      <c r="B61" s="8">
        <v>18</v>
      </c>
      <c r="C61" s="6" t="s">
        <v>844</v>
      </c>
      <c r="D61" s="9">
        <v>0.9</v>
      </c>
      <c r="E61" s="6" t="s">
        <v>1698</v>
      </c>
      <c r="F61" s="6" t="s">
        <v>1616</v>
      </c>
      <c r="G61" s="6" t="s">
        <v>1699</v>
      </c>
      <c r="H61" s="4" t="s">
        <v>1700</v>
      </c>
      <c r="I61" s="4" t="s">
        <v>1701</v>
      </c>
      <c r="J61" s="6" t="s">
        <v>1655</v>
      </c>
      <c r="K61" s="12" t="s">
        <v>1703</v>
      </c>
      <c r="L61" s="7">
        <f t="shared" si="8"/>
        <v>5.1</v>
      </c>
      <c r="M61" s="1">
        <v>3.42</v>
      </c>
      <c r="N61" s="1">
        <v>1.68</v>
      </c>
      <c r="O61" s="1"/>
      <c r="P61" s="1"/>
      <c r="Q61" s="1"/>
      <c r="R61" s="1"/>
      <c r="S61" s="1"/>
      <c r="T61" s="1"/>
      <c r="U61" s="1"/>
    </row>
    <row r="62" spans="1:21" ht="15">
      <c r="A62" s="2">
        <v>3</v>
      </c>
      <c r="B62" s="8">
        <v>26</v>
      </c>
      <c r="C62" s="6" t="s">
        <v>1754</v>
      </c>
      <c r="D62" s="9">
        <v>1.9</v>
      </c>
      <c r="E62" s="6" t="s">
        <v>1705</v>
      </c>
      <c r="F62" s="6" t="s">
        <v>1634</v>
      </c>
      <c r="G62" s="6" t="s">
        <v>1699</v>
      </c>
      <c r="H62" s="4" t="s">
        <v>1700</v>
      </c>
      <c r="I62" s="4" t="s">
        <v>1701</v>
      </c>
      <c r="J62" s="6" t="s">
        <v>1706</v>
      </c>
      <c r="K62" s="12" t="s">
        <v>1707</v>
      </c>
      <c r="L62" s="7">
        <f t="shared" si="8"/>
        <v>7.6</v>
      </c>
      <c r="M62" s="1"/>
      <c r="N62" s="1"/>
      <c r="O62" s="1">
        <v>7.6</v>
      </c>
      <c r="P62" s="1"/>
      <c r="Q62" s="1"/>
      <c r="R62" s="1"/>
      <c r="S62" s="1"/>
      <c r="T62" s="1"/>
      <c r="U62" s="1"/>
    </row>
    <row r="63" spans="1:21" ht="15">
      <c r="A63" s="2">
        <v>4</v>
      </c>
      <c r="B63" s="8">
        <v>35</v>
      </c>
      <c r="C63" s="6" t="s">
        <v>855</v>
      </c>
      <c r="D63" s="9">
        <v>3.5</v>
      </c>
      <c r="E63" s="6" t="s">
        <v>1698</v>
      </c>
      <c r="F63" s="6" t="s">
        <v>1616</v>
      </c>
      <c r="G63" s="6" t="s">
        <v>1699</v>
      </c>
      <c r="H63" s="4" t="s">
        <v>1700</v>
      </c>
      <c r="I63" s="4" t="s">
        <v>1701</v>
      </c>
      <c r="J63" s="6" t="s">
        <v>1655</v>
      </c>
      <c r="K63" s="12" t="s">
        <v>1703</v>
      </c>
      <c r="L63" s="7">
        <f t="shared" si="8"/>
        <v>19.88</v>
      </c>
      <c r="M63" s="1">
        <v>13.32</v>
      </c>
      <c r="N63" s="1">
        <v>6.56</v>
      </c>
      <c r="O63" s="1"/>
      <c r="P63" s="1"/>
      <c r="Q63" s="1"/>
      <c r="R63" s="1"/>
      <c r="S63" s="1"/>
      <c r="T63" s="1"/>
      <c r="U63" s="1"/>
    </row>
    <row r="64" spans="1:21" ht="15">
      <c r="A64" s="2">
        <v>5</v>
      </c>
      <c r="B64" s="8">
        <v>35</v>
      </c>
      <c r="C64" s="6" t="s">
        <v>1651</v>
      </c>
      <c r="D64" s="9">
        <v>2.5</v>
      </c>
      <c r="E64" s="6" t="s">
        <v>1698</v>
      </c>
      <c r="F64" s="6" t="s">
        <v>1616</v>
      </c>
      <c r="G64" s="6" t="s">
        <v>1699</v>
      </c>
      <c r="H64" s="4" t="s">
        <v>1700</v>
      </c>
      <c r="I64" s="4" t="s">
        <v>1701</v>
      </c>
      <c r="J64" s="6" t="s">
        <v>1655</v>
      </c>
      <c r="K64" s="12" t="s">
        <v>1703</v>
      </c>
      <c r="L64" s="7">
        <f t="shared" si="8"/>
        <v>14.19</v>
      </c>
      <c r="M64" s="1">
        <v>9.51</v>
      </c>
      <c r="N64" s="1">
        <v>4.68</v>
      </c>
      <c r="O64" s="1"/>
      <c r="P64" s="1"/>
      <c r="Q64" s="1"/>
      <c r="R64" s="1"/>
      <c r="S64" s="1"/>
      <c r="T64" s="1"/>
      <c r="U64" s="1"/>
    </row>
    <row r="65" spans="1:21" ht="15">
      <c r="A65" s="2">
        <v>6</v>
      </c>
      <c r="B65" s="8">
        <v>36</v>
      </c>
      <c r="C65" s="6" t="s">
        <v>785</v>
      </c>
      <c r="D65" s="9">
        <v>0.4</v>
      </c>
      <c r="E65" s="6" t="s">
        <v>1698</v>
      </c>
      <c r="F65" s="6" t="s">
        <v>1107</v>
      </c>
      <c r="G65" s="6" t="s">
        <v>1699</v>
      </c>
      <c r="H65" s="4" t="s">
        <v>1700</v>
      </c>
      <c r="I65" s="4" t="s">
        <v>1701</v>
      </c>
      <c r="J65" s="6" t="s">
        <v>1655</v>
      </c>
      <c r="K65" s="12" t="s">
        <v>1703</v>
      </c>
      <c r="L65" s="7">
        <f t="shared" si="8"/>
        <v>7.95</v>
      </c>
      <c r="M65" s="1">
        <v>5.33</v>
      </c>
      <c r="N65" s="1">
        <v>2.62</v>
      </c>
      <c r="O65" s="1"/>
      <c r="P65" s="1"/>
      <c r="Q65" s="1"/>
      <c r="R65" s="1"/>
      <c r="S65" s="1"/>
      <c r="T65" s="1"/>
      <c r="U65" s="1"/>
    </row>
    <row r="66" spans="1:21" ht="15">
      <c r="A66" s="2">
        <v>7</v>
      </c>
      <c r="B66" s="8">
        <v>44</v>
      </c>
      <c r="C66" s="6" t="s">
        <v>856</v>
      </c>
      <c r="D66" s="9">
        <v>0.8</v>
      </c>
      <c r="E66" s="6" t="s">
        <v>1698</v>
      </c>
      <c r="F66" s="6" t="s">
        <v>1616</v>
      </c>
      <c r="G66" s="6" t="s">
        <v>1699</v>
      </c>
      <c r="H66" s="4" t="s">
        <v>1700</v>
      </c>
      <c r="I66" s="4" t="s">
        <v>1701</v>
      </c>
      <c r="J66" s="6" t="s">
        <v>1655</v>
      </c>
      <c r="K66" s="12" t="s">
        <v>1703</v>
      </c>
      <c r="L66" s="7">
        <f t="shared" si="8"/>
        <v>4.54</v>
      </c>
      <c r="M66" s="1">
        <v>3.04</v>
      </c>
      <c r="N66" s="1">
        <v>1.5</v>
      </c>
      <c r="O66" s="1"/>
      <c r="P66" s="1"/>
      <c r="Q66" s="1"/>
      <c r="R66" s="1"/>
      <c r="S66" s="1"/>
      <c r="T66" s="1"/>
      <c r="U66" s="1"/>
    </row>
    <row r="67" spans="1:21" ht="15">
      <c r="A67" s="2">
        <v>8</v>
      </c>
      <c r="B67" s="8">
        <v>40</v>
      </c>
      <c r="C67" s="6" t="s">
        <v>1737</v>
      </c>
      <c r="D67" s="9">
        <v>1</v>
      </c>
      <c r="E67" s="6" t="s">
        <v>1733</v>
      </c>
      <c r="F67" s="6" t="s">
        <v>1616</v>
      </c>
      <c r="G67" s="6" t="s">
        <v>1699</v>
      </c>
      <c r="H67" s="4" t="s">
        <v>1700</v>
      </c>
      <c r="I67" s="4" t="s">
        <v>1701</v>
      </c>
      <c r="J67" s="6" t="s">
        <v>1714</v>
      </c>
      <c r="K67" s="12" t="s">
        <v>1747</v>
      </c>
      <c r="L67" s="7">
        <f t="shared" si="8"/>
        <v>3.33</v>
      </c>
      <c r="M67" s="23"/>
      <c r="N67" s="23">
        <v>3.33</v>
      </c>
      <c r="O67" s="1"/>
      <c r="P67" s="1"/>
      <c r="Q67" s="1"/>
      <c r="R67" s="1"/>
      <c r="S67" s="1"/>
      <c r="T67" s="1"/>
      <c r="U67" s="1"/>
    </row>
    <row r="68" spans="1:21" ht="15">
      <c r="A68" s="2">
        <v>9</v>
      </c>
      <c r="B68" s="8">
        <v>50</v>
      </c>
      <c r="C68" s="6" t="s">
        <v>1720</v>
      </c>
      <c r="D68" s="9">
        <v>1.5</v>
      </c>
      <c r="E68" s="6" t="s">
        <v>1698</v>
      </c>
      <c r="F68" s="6" t="s">
        <v>1616</v>
      </c>
      <c r="G68" s="6" t="s">
        <v>1699</v>
      </c>
      <c r="H68" s="4" t="s">
        <v>1700</v>
      </c>
      <c r="I68" s="4" t="s">
        <v>1701</v>
      </c>
      <c r="J68" s="6" t="s">
        <v>1655</v>
      </c>
      <c r="K68" s="12" t="s">
        <v>1703</v>
      </c>
      <c r="L68" s="7">
        <f t="shared" si="8"/>
        <v>8.52</v>
      </c>
      <c r="M68" s="23">
        <v>5.71</v>
      </c>
      <c r="N68" s="23">
        <v>2.81</v>
      </c>
      <c r="O68" s="1"/>
      <c r="P68" s="1"/>
      <c r="Q68" s="1"/>
      <c r="R68" s="1"/>
      <c r="S68" s="1"/>
      <c r="T68" s="1"/>
      <c r="U68" s="1"/>
    </row>
    <row r="69" spans="1:21" ht="15">
      <c r="A69" s="2">
        <v>10</v>
      </c>
      <c r="B69" s="8">
        <v>40</v>
      </c>
      <c r="C69" s="6" t="s">
        <v>805</v>
      </c>
      <c r="D69" s="9">
        <v>1.3</v>
      </c>
      <c r="E69" s="6" t="s">
        <v>1698</v>
      </c>
      <c r="F69" s="6" t="s">
        <v>1616</v>
      </c>
      <c r="G69" s="6" t="s">
        <v>1699</v>
      </c>
      <c r="H69" s="4" t="s">
        <v>1700</v>
      </c>
      <c r="I69" s="4" t="s">
        <v>1701</v>
      </c>
      <c r="J69" s="6" t="s">
        <v>1655</v>
      </c>
      <c r="K69" s="12" t="s">
        <v>847</v>
      </c>
      <c r="L69" s="7">
        <f t="shared" si="8"/>
        <v>13.064</v>
      </c>
      <c r="M69" s="23">
        <v>13.064</v>
      </c>
      <c r="N69" s="23"/>
      <c r="O69" s="1"/>
      <c r="P69" s="1"/>
      <c r="Q69" s="1"/>
      <c r="R69" s="1"/>
      <c r="S69" s="1"/>
      <c r="T69" s="1"/>
      <c r="U69" s="1"/>
    </row>
    <row r="70" spans="1:21" ht="15">
      <c r="A70" s="2">
        <v>11</v>
      </c>
      <c r="B70" s="8">
        <v>16</v>
      </c>
      <c r="C70" s="6" t="s">
        <v>1637</v>
      </c>
      <c r="D70" s="9">
        <v>0.3</v>
      </c>
      <c r="E70" s="6" t="s">
        <v>1698</v>
      </c>
      <c r="F70" s="6" t="s">
        <v>1616</v>
      </c>
      <c r="G70" s="6" t="s">
        <v>1699</v>
      </c>
      <c r="H70" s="4" t="s">
        <v>1700</v>
      </c>
      <c r="I70" s="4" t="s">
        <v>1701</v>
      </c>
      <c r="J70" s="6" t="s">
        <v>1655</v>
      </c>
      <c r="K70" s="12" t="s">
        <v>847</v>
      </c>
      <c r="L70" s="7">
        <f t="shared" si="8"/>
        <v>1.7</v>
      </c>
      <c r="M70" s="23">
        <v>1.7</v>
      </c>
      <c r="N70" s="23"/>
      <c r="O70" s="1"/>
      <c r="P70" s="1"/>
      <c r="Q70" s="1"/>
      <c r="R70" s="1"/>
      <c r="S70" s="1"/>
      <c r="T70" s="1"/>
      <c r="U70" s="1"/>
    </row>
    <row r="71" spans="1:21" ht="15">
      <c r="A71" s="2">
        <v>12</v>
      </c>
      <c r="B71" s="8">
        <v>11</v>
      </c>
      <c r="C71" s="6" t="s">
        <v>1645</v>
      </c>
      <c r="D71" s="9">
        <v>0.3</v>
      </c>
      <c r="E71" s="6" t="s">
        <v>1698</v>
      </c>
      <c r="F71" s="6" t="s">
        <v>1628</v>
      </c>
      <c r="G71" s="6" t="s">
        <v>1699</v>
      </c>
      <c r="H71" s="4" t="s">
        <v>1700</v>
      </c>
      <c r="I71" s="4" t="s">
        <v>1701</v>
      </c>
      <c r="J71" s="6" t="s">
        <v>1655</v>
      </c>
      <c r="K71" s="12" t="s">
        <v>847</v>
      </c>
      <c r="L71" s="7">
        <f t="shared" si="8"/>
        <v>1.7</v>
      </c>
      <c r="M71" s="23">
        <v>1.7</v>
      </c>
      <c r="N71" s="23"/>
      <c r="O71" s="1"/>
      <c r="P71" s="1"/>
      <c r="Q71" s="1"/>
      <c r="R71" s="1"/>
      <c r="S71" s="1"/>
      <c r="T71" s="1"/>
      <c r="U71" s="1"/>
    </row>
    <row r="72" spans="1:21" ht="15">
      <c r="A72" s="241" t="s">
        <v>1553</v>
      </c>
      <c r="B72" s="242"/>
      <c r="C72" s="6"/>
      <c r="D72" s="1542">
        <f>SUM(D60:D71)</f>
        <v>15.900000000000004</v>
      </c>
      <c r="E72" s="9"/>
      <c r="F72" s="9"/>
      <c r="G72" s="9"/>
      <c r="H72" s="9"/>
      <c r="I72" s="9"/>
      <c r="J72" s="9"/>
      <c r="K72" s="9"/>
      <c r="L72" s="1">
        <f aca="true" t="shared" si="9" ref="L72:U72">SUM(L60:L71)</f>
        <v>96.094</v>
      </c>
      <c r="M72" s="1">
        <f t="shared" si="9"/>
        <v>62.504000000000005</v>
      </c>
      <c r="N72" s="1">
        <f t="shared" si="9"/>
        <v>25.99</v>
      </c>
      <c r="O72" s="1">
        <f t="shared" si="9"/>
        <v>7.6</v>
      </c>
      <c r="P72" s="1">
        <f t="shared" si="9"/>
        <v>0</v>
      </c>
      <c r="Q72" s="1">
        <f t="shared" si="9"/>
        <v>0</v>
      </c>
      <c r="R72" s="1">
        <f t="shared" si="9"/>
        <v>0</v>
      </c>
      <c r="S72" s="1">
        <f t="shared" si="9"/>
        <v>0</v>
      </c>
      <c r="T72" s="1">
        <f t="shared" si="9"/>
        <v>0</v>
      </c>
      <c r="U72" s="1">
        <f t="shared" si="9"/>
        <v>0</v>
      </c>
    </row>
    <row r="73" spans="1:21" ht="15">
      <c r="A73" s="1544" t="s">
        <v>1735</v>
      </c>
      <c r="B73" s="1545"/>
      <c r="C73" s="1545"/>
      <c r="D73" s="1545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50"/>
    </row>
    <row r="74" spans="1:21" ht="15">
      <c r="A74" s="10">
        <v>1</v>
      </c>
      <c r="B74" s="12" t="s">
        <v>1598</v>
      </c>
      <c r="C74" s="12" t="s">
        <v>857</v>
      </c>
      <c r="D74" s="13">
        <v>0.7</v>
      </c>
      <c r="E74" s="14" t="s">
        <v>1713</v>
      </c>
      <c r="F74" s="12" t="s">
        <v>1102</v>
      </c>
      <c r="G74" s="12" t="s">
        <v>1699</v>
      </c>
      <c r="H74" s="14" t="s">
        <v>1700</v>
      </c>
      <c r="I74" s="14" t="s">
        <v>1701</v>
      </c>
      <c r="J74" s="12" t="s">
        <v>1714</v>
      </c>
      <c r="K74" s="12" t="s">
        <v>1715</v>
      </c>
      <c r="L74" s="15">
        <f aca="true" t="shared" si="10" ref="L74:L79">SUM(M74:U74)</f>
        <v>2.33</v>
      </c>
      <c r="M74" s="16"/>
      <c r="N74" s="16">
        <v>2.33</v>
      </c>
      <c r="O74" s="17"/>
      <c r="P74" s="17"/>
      <c r="Q74" s="17"/>
      <c r="R74" s="17"/>
      <c r="S74" s="17"/>
      <c r="T74" s="17"/>
      <c r="U74" s="17"/>
    </row>
    <row r="75" spans="1:21" ht="15">
      <c r="A75" s="10">
        <v>2</v>
      </c>
      <c r="B75" s="12" t="s">
        <v>1576</v>
      </c>
      <c r="C75" s="12" t="s">
        <v>1755</v>
      </c>
      <c r="D75" s="13">
        <v>0.6</v>
      </c>
      <c r="E75" s="14" t="s">
        <v>1713</v>
      </c>
      <c r="F75" s="12" t="s">
        <v>1094</v>
      </c>
      <c r="G75" s="12" t="s">
        <v>1699</v>
      </c>
      <c r="H75" s="14" t="s">
        <v>1700</v>
      </c>
      <c r="I75" s="14" t="s">
        <v>1701</v>
      </c>
      <c r="J75" s="12" t="s">
        <v>1714</v>
      </c>
      <c r="K75" s="12" t="s">
        <v>1715</v>
      </c>
      <c r="L75" s="15">
        <f t="shared" si="10"/>
        <v>2</v>
      </c>
      <c r="M75" s="16"/>
      <c r="N75" s="16">
        <v>2</v>
      </c>
      <c r="O75" s="17"/>
      <c r="P75" s="17"/>
      <c r="Q75" s="17"/>
      <c r="R75" s="17"/>
      <c r="S75" s="17"/>
      <c r="T75" s="17"/>
      <c r="U75" s="17"/>
    </row>
    <row r="76" spans="1:21" ht="15">
      <c r="A76" s="10">
        <v>3</v>
      </c>
      <c r="B76" s="12" t="s">
        <v>1576</v>
      </c>
      <c r="C76" s="12" t="s">
        <v>1576</v>
      </c>
      <c r="D76" s="13">
        <v>1</v>
      </c>
      <c r="E76" s="14" t="s">
        <v>1712</v>
      </c>
      <c r="F76" s="12" t="s">
        <v>1616</v>
      </c>
      <c r="G76" s="12" t="s">
        <v>1699</v>
      </c>
      <c r="H76" s="14" t="s">
        <v>1700</v>
      </c>
      <c r="I76" s="14" t="s">
        <v>1701</v>
      </c>
      <c r="J76" s="12" t="s">
        <v>1655</v>
      </c>
      <c r="K76" s="12" t="s">
        <v>1703</v>
      </c>
      <c r="L76" s="15">
        <f t="shared" si="10"/>
        <v>5.68</v>
      </c>
      <c r="M76" s="16">
        <v>3.81</v>
      </c>
      <c r="N76" s="16">
        <v>1.87</v>
      </c>
      <c r="O76" s="17"/>
      <c r="P76" s="17"/>
      <c r="Q76" s="17"/>
      <c r="R76" s="17"/>
      <c r="S76" s="17"/>
      <c r="T76" s="17"/>
      <c r="U76" s="17"/>
    </row>
    <row r="77" spans="1:21" ht="15">
      <c r="A77" s="10">
        <v>4</v>
      </c>
      <c r="B77" s="12" t="s">
        <v>1590</v>
      </c>
      <c r="C77" s="12" t="s">
        <v>1748</v>
      </c>
      <c r="D77" s="13">
        <v>1.8</v>
      </c>
      <c r="E77" s="14" t="s">
        <v>1712</v>
      </c>
      <c r="F77" s="12" t="s">
        <v>1624</v>
      </c>
      <c r="G77" s="12" t="s">
        <v>1699</v>
      </c>
      <c r="H77" s="14" t="s">
        <v>1700</v>
      </c>
      <c r="I77" s="14" t="s">
        <v>1701</v>
      </c>
      <c r="J77" s="12" t="s">
        <v>1655</v>
      </c>
      <c r="K77" s="12" t="s">
        <v>1727</v>
      </c>
      <c r="L77" s="15">
        <f t="shared" si="10"/>
        <v>10.23</v>
      </c>
      <c r="M77" s="16">
        <v>7.67</v>
      </c>
      <c r="N77" s="16"/>
      <c r="O77" s="17"/>
      <c r="P77" s="17"/>
      <c r="Q77" s="17"/>
      <c r="R77" s="17"/>
      <c r="S77" s="17"/>
      <c r="T77" s="17"/>
      <c r="U77" s="17">
        <v>2.56</v>
      </c>
    </row>
    <row r="78" spans="1:21" ht="15">
      <c r="A78" s="10">
        <v>5</v>
      </c>
      <c r="B78" s="12" t="s">
        <v>858</v>
      </c>
      <c r="C78" s="12" t="s">
        <v>1741</v>
      </c>
      <c r="D78" s="13">
        <v>0.5</v>
      </c>
      <c r="E78" s="14" t="s">
        <v>1713</v>
      </c>
      <c r="F78" s="12" t="s">
        <v>1616</v>
      </c>
      <c r="G78" s="12" t="s">
        <v>1699</v>
      </c>
      <c r="H78" s="14" t="s">
        <v>1700</v>
      </c>
      <c r="I78" s="14" t="s">
        <v>1701</v>
      </c>
      <c r="J78" s="12" t="s">
        <v>1655</v>
      </c>
      <c r="K78" s="12" t="s">
        <v>852</v>
      </c>
      <c r="L78" s="15">
        <f t="shared" si="10"/>
        <v>2.84</v>
      </c>
      <c r="M78" s="16">
        <v>0.57</v>
      </c>
      <c r="N78" s="16">
        <v>2.27</v>
      </c>
      <c r="O78" s="17"/>
      <c r="P78" s="17"/>
      <c r="Q78" s="17"/>
      <c r="R78" s="17"/>
      <c r="S78" s="17"/>
      <c r="T78" s="17"/>
      <c r="U78" s="17"/>
    </row>
    <row r="79" spans="1:21" ht="15">
      <c r="A79" s="10">
        <v>6</v>
      </c>
      <c r="B79" s="12" t="s">
        <v>1738</v>
      </c>
      <c r="C79" s="12" t="s">
        <v>439</v>
      </c>
      <c r="D79" s="13">
        <v>1</v>
      </c>
      <c r="E79" s="14" t="s">
        <v>1712</v>
      </c>
      <c r="F79" s="12" t="s">
        <v>1628</v>
      </c>
      <c r="G79" s="12" t="s">
        <v>1699</v>
      </c>
      <c r="H79" s="14" t="s">
        <v>1700</v>
      </c>
      <c r="I79" s="14" t="s">
        <v>1701</v>
      </c>
      <c r="J79" s="12" t="s">
        <v>1655</v>
      </c>
      <c r="K79" s="12" t="s">
        <v>1732</v>
      </c>
      <c r="L79" s="15">
        <f t="shared" si="10"/>
        <v>5.68</v>
      </c>
      <c r="M79" s="16">
        <v>4.54</v>
      </c>
      <c r="N79" s="16"/>
      <c r="O79" s="17"/>
      <c r="P79" s="17"/>
      <c r="Q79" s="17"/>
      <c r="R79" s="17"/>
      <c r="S79" s="17"/>
      <c r="T79" s="17"/>
      <c r="U79" s="17">
        <v>1.14</v>
      </c>
    </row>
    <row r="80" spans="1:21" ht="15">
      <c r="A80" s="241" t="s">
        <v>1553</v>
      </c>
      <c r="B80" s="18"/>
      <c r="C80" s="18"/>
      <c r="D80" s="1542">
        <f>SUM(D74:D79)</f>
        <v>5.6</v>
      </c>
      <c r="E80" s="19"/>
      <c r="F80" s="19"/>
      <c r="G80" s="19"/>
      <c r="H80" s="19"/>
      <c r="I80" s="19"/>
      <c r="J80" s="19"/>
      <c r="K80" s="19"/>
      <c r="L80" s="20">
        <f aca="true" t="shared" si="11" ref="L80:U80">SUM(L74:L79)</f>
        <v>28.76</v>
      </c>
      <c r="M80" s="20">
        <f t="shared" si="11"/>
        <v>16.59</v>
      </c>
      <c r="N80" s="20">
        <f t="shared" si="11"/>
        <v>8.47</v>
      </c>
      <c r="O80" s="20">
        <f t="shared" si="11"/>
        <v>0</v>
      </c>
      <c r="P80" s="20">
        <f t="shared" si="11"/>
        <v>0</v>
      </c>
      <c r="Q80" s="20">
        <f t="shared" si="11"/>
        <v>0</v>
      </c>
      <c r="R80" s="20">
        <f t="shared" si="11"/>
        <v>0</v>
      </c>
      <c r="S80" s="20">
        <f t="shared" si="11"/>
        <v>0</v>
      </c>
      <c r="T80" s="20">
        <f t="shared" si="11"/>
        <v>0</v>
      </c>
      <c r="U80" s="20">
        <f t="shared" si="11"/>
        <v>3.7</v>
      </c>
    </row>
    <row r="81" spans="1:21" ht="15">
      <c r="A81" s="1544" t="s">
        <v>1742</v>
      </c>
      <c r="B81" s="1545"/>
      <c r="C81" s="1545"/>
      <c r="D81" s="1545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50"/>
    </row>
    <row r="82" spans="1:21" ht="15">
      <c r="A82" s="2">
        <v>1</v>
      </c>
      <c r="B82" s="3">
        <v>12</v>
      </c>
      <c r="C82" s="4" t="s">
        <v>859</v>
      </c>
      <c r="D82" s="5">
        <v>1.8</v>
      </c>
      <c r="E82" s="6" t="s">
        <v>1698</v>
      </c>
      <c r="F82" s="6" t="s">
        <v>1616</v>
      </c>
      <c r="G82" s="6" t="s">
        <v>1699</v>
      </c>
      <c r="H82" s="4" t="s">
        <v>1700</v>
      </c>
      <c r="I82" s="4" t="s">
        <v>1701</v>
      </c>
      <c r="J82" s="6" t="s">
        <v>1655</v>
      </c>
      <c r="K82" s="6" t="s">
        <v>1744</v>
      </c>
      <c r="L82" s="1">
        <f>SUM(M82:U82)</f>
        <v>10.219999999999999</v>
      </c>
      <c r="M82" s="247">
        <v>6.85</v>
      </c>
      <c r="N82" s="247">
        <v>3.37</v>
      </c>
      <c r="O82" s="247"/>
      <c r="P82" s="7"/>
      <c r="Q82" s="7"/>
      <c r="R82" s="1"/>
      <c r="S82" s="1"/>
      <c r="T82" s="1"/>
      <c r="U82" s="1"/>
    </row>
    <row r="83" spans="1:21" ht="15">
      <c r="A83" s="2">
        <v>2</v>
      </c>
      <c r="B83" s="3">
        <v>45</v>
      </c>
      <c r="C83" s="4" t="s">
        <v>1111</v>
      </c>
      <c r="D83" s="5">
        <v>1.8</v>
      </c>
      <c r="E83" s="6" t="s">
        <v>1698</v>
      </c>
      <c r="F83" s="6" t="s">
        <v>1107</v>
      </c>
      <c r="G83" s="6" t="s">
        <v>1699</v>
      </c>
      <c r="H83" s="4" t="s">
        <v>1700</v>
      </c>
      <c r="I83" s="4" t="s">
        <v>1701</v>
      </c>
      <c r="J83" s="6" t="s">
        <v>1655</v>
      </c>
      <c r="K83" s="12" t="s">
        <v>1718</v>
      </c>
      <c r="L83" s="1">
        <f>SUM(M83:U83)</f>
        <v>10.21</v>
      </c>
      <c r="M83" s="247">
        <v>7.25</v>
      </c>
      <c r="N83" s="247">
        <v>2.96</v>
      </c>
      <c r="O83" s="247"/>
      <c r="P83" s="7"/>
      <c r="Q83" s="7"/>
      <c r="R83" s="1"/>
      <c r="S83" s="1"/>
      <c r="T83" s="1"/>
      <c r="U83" s="1"/>
    </row>
    <row r="84" spans="1:21" ht="15">
      <c r="A84" s="2">
        <v>3</v>
      </c>
      <c r="B84" s="3">
        <v>46</v>
      </c>
      <c r="C84" s="4" t="s">
        <v>1589</v>
      </c>
      <c r="D84" s="5">
        <v>1.1</v>
      </c>
      <c r="E84" s="6" t="s">
        <v>1698</v>
      </c>
      <c r="F84" s="6" t="s">
        <v>1107</v>
      </c>
      <c r="G84" s="6" t="s">
        <v>1699</v>
      </c>
      <c r="H84" s="4" t="s">
        <v>1700</v>
      </c>
      <c r="I84" s="4" t="s">
        <v>1701</v>
      </c>
      <c r="J84" s="6" t="s">
        <v>1655</v>
      </c>
      <c r="K84" s="12" t="s">
        <v>1703</v>
      </c>
      <c r="L84" s="1">
        <f>SUM(M84:U84)</f>
        <v>6.25</v>
      </c>
      <c r="M84" s="247">
        <v>4.19</v>
      </c>
      <c r="N84" s="247">
        <v>2.06</v>
      </c>
      <c r="O84" s="247"/>
      <c r="P84" s="7"/>
      <c r="Q84" s="7"/>
      <c r="R84" s="1"/>
      <c r="S84" s="1"/>
      <c r="T84" s="1"/>
      <c r="U84" s="1"/>
    </row>
    <row r="85" spans="1:21" ht="15">
      <c r="A85" s="2">
        <v>4</v>
      </c>
      <c r="B85" s="3">
        <v>47</v>
      </c>
      <c r="C85" s="4" t="s">
        <v>1717</v>
      </c>
      <c r="D85" s="5">
        <v>1.9</v>
      </c>
      <c r="E85" s="6" t="s">
        <v>1698</v>
      </c>
      <c r="F85" s="6" t="s">
        <v>1107</v>
      </c>
      <c r="G85" s="6" t="s">
        <v>1699</v>
      </c>
      <c r="H85" s="4" t="s">
        <v>1700</v>
      </c>
      <c r="I85" s="4" t="s">
        <v>1701</v>
      </c>
      <c r="J85" s="6" t="s">
        <v>1655</v>
      </c>
      <c r="K85" s="12" t="s">
        <v>1703</v>
      </c>
      <c r="L85" s="1">
        <f>SUM(M85:U85)</f>
        <v>10.790000000000001</v>
      </c>
      <c r="M85" s="247">
        <v>7.23</v>
      </c>
      <c r="N85" s="247">
        <v>3.56</v>
      </c>
      <c r="O85" s="247"/>
      <c r="P85" s="7"/>
      <c r="Q85" s="7"/>
      <c r="R85" s="1"/>
      <c r="S85" s="1"/>
      <c r="T85" s="1"/>
      <c r="U85" s="1"/>
    </row>
    <row r="86" spans="1:21" ht="15">
      <c r="A86" s="2">
        <v>5</v>
      </c>
      <c r="B86" s="3">
        <v>49</v>
      </c>
      <c r="C86" s="4" t="s">
        <v>1729</v>
      </c>
      <c r="D86" s="5">
        <v>1.4</v>
      </c>
      <c r="E86" s="6" t="s">
        <v>1698</v>
      </c>
      <c r="F86" s="6" t="s">
        <v>1107</v>
      </c>
      <c r="G86" s="6" t="s">
        <v>1699</v>
      </c>
      <c r="H86" s="4" t="s">
        <v>1700</v>
      </c>
      <c r="I86" s="4" t="s">
        <v>1701</v>
      </c>
      <c r="J86" s="6" t="s">
        <v>1655</v>
      </c>
      <c r="K86" s="12" t="s">
        <v>1703</v>
      </c>
      <c r="L86" s="1">
        <f>SUM(M86:U86)</f>
        <v>7.94</v>
      </c>
      <c r="M86" s="247">
        <v>5.32</v>
      </c>
      <c r="N86" s="247">
        <v>2.62</v>
      </c>
      <c r="O86" s="247"/>
      <c r="P86" s="7"/>
      <c r="Q86" s="7"/>
      <c r="R86" s="1"/>
      <c r="S86" s="1"/>
      <c r="T86" s="1"/>
      <c r="U86" s="1"/>
    </row>
    <row r="87" spans="1:21" ht="15">
      <c r="A87" s="241" t="s">
        <v>1553</v>
      </c>
      <c r="B87" s="242"/>
      <c r="C87" s="6"/>
      <c r="D87" s="1542">
        <f>SUM(D82:D86)</f>
        <v>8</v>
      </c>
      <c r="E87" s="9"/>
      <c r="F87" s="9"/>
      <c r="G87" s="9"/>
      <c r="H87" s="9"/>
      <c r="I87" s="9"/>
      <c r="J87" s="9"/>
      <c r="K87" s="9"/>
      <c r="L87" s="1">
        <f aca="true" t="shared" si="12" ref="L87:U87">SUM(L82:L86)</f>
        <v>45.41</v>
      </c>
      <c r="M87" s="1">
        <f t="shared" si="12"/>
        <v>30.84</v>
      </c>
      <c r="N87" s="1">
        <f t="shared" si="12"/>
        <v>14.57</v>
      </c>
      <c r="O87" s="1">
        <f t="shared" si="12"/>
        <v>0</v>
      </c>
      <c r="P87" s="1">
        <f t="shared" si="12"/>
        <v>0</v>
      </c>
      <c r="Q87" s="1">
        <f t="shared" si="12"/>
        <v>0</v>
      </c>
      <c r="R87" s="1">
        <f t="shared" si="12"/>
        <v>0</v>
      </c>
      <c r="S87" s="1">
        <f t="shared" si="12"/>
        <v>0</v>
      </c>
      <c r="T87" s="1">
        <f t="shared" si="12"/>
        <v>0</v>
      </c>
      <c r="U87" s="1">
        <f t="shared" si="12"/>
        <v>0</v>
      </c>
    </row>
    <row r="88" spans="1:21" ht="15">
      <c r="A88" s="1544" t="s">
        <v>1749</v>
      </c>
      <c r="B88" s="1545"/>
      <c r="C88" s="1545"/>
      <c r="D88" s="1545"/>
      <c r="E88" s="252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50"/>
    </row>
    <row r="89" spans="1:21" ht="15">
      <c r="A89" s="2">
        <v>1</v>
      </c>
      <c r="B89" s="3">
        <v>24</v>
      </c>
      <c r="C89" s="4" t="s">
        <v>413</v>
      </c>
      <c r="D89" s="5">
        <v>2.3</v>
      </c>
      <c r="E89" s="6" t="s">
        <v>1698</v>
      </c>
      <c r="F89" s="6" t="s">
        <v>1616</v>
      </c>
      <c r="G89" s="6" t="s">
        <v>1699</v>
      </c>
      <c r="H89" s="4" t="s">
        <v>1700</v>
      </c>
      <c r="I89" s="4" t="s">
        <v>1701</v>
      </c>
      <c r="J89" s="6" t="s">
        <v>1655</v>
      </c>
      <c r="K89" s="12" t="s">
        <v>1703</v>
      </c>
      <c r="L89" s="7">
        <f aca="true" t="shared" si="13" ref="L89:L95">SUM(M89:T89)</f>
        <v>13.059999999999999</v>
      </c>
      <c r="M89" s="7">
        <v>8.75</v>
      </c>
      <c r="N89" s="7">
        <v>4.31</v>
      </c>
      <c r="O89" s="7"/>
      <c r="P89" s="7"/>
      <c r="Q89" s="7"/>
      <c r="R89" s="1"/>
      <c r="S89" s="1"/>
      <c r="T89" s="1"/>
      <c r="U89" s="1"/>
    </row>
    <row r="90" spans="1:21" ht="15">
      <c r="A90" s="2">
        <v>2</v>
      </c>
      <c r="B90" s="3">
        <v>34</v>
      </c>
      <c r="C90" s="4" t="s">
        <v>1717</v>
      </c>
      <c r="D90" s="5">
        <v>1.6</v>
      </c>
      <c r="E90" s="4" t="s">
        <v>1698</v>
      </c>
      <c r="F90" s="6" t="s">
        <v>1616</v>
      </c>
      <c r="G90" s="6" t="s">
        <v>1699</v>
      </c>
      <c r="H90" s="4" t="s">
        <v>1700</v>
      </c>
      <c r="I90" s="4" t="s">
        <v>1701</v>
      </c>
      <c r="J90" s="6" t="s">
        <v>1655</v>
      </c>
      <c r="K90" s="12" t="s">
        <v>1703</v>
      </c>
      <c r="L90" s="7">
        <f t="shared" si="13"/>
        <v>9.09</v>
      </c>
      <c r="M90" s="1">
        <v>6.09</v>
      </c>
      <c r="N90" s="1">
        <v>3</v>
      </c>
      <c r="O90" s="1"/>
      <c r="P90" s="7"/>
      <c r="Q90" s="7"/>
      <c r="R90" s="1"/>
      <c r="S90" s="1"/>
      <c r="T90" s="1"/>
      <c r="U90" s="1"/>
    </row>
    <row r="91" spans="1:21" ht="15">
      <c r="A91" s="2">
        <v>3</v>
      </c>
      <c r="B91" s="3">
        <v>76</v>
      </c>
      <c r="C91" s="4" t="s">
        <v>429</v>
      </c>
      <c r="D91" s="5">
        <v>1.1</v>
      </c>
      <c r="E91" s="6" t="s">
        <v>1733</v>
      </c>
      <c r="F91" s="6" t="s">
        <v>1616</v>
      </c>
      <c r="G91" s="6" t="s">
        <v>1699</v>
      </c>
      <c r="H91" s="4" t="s">
        <v>1700</v>
      </c>
      <c r="I91" s="4" t="s">
        <v>1701</v>
      </c>
      <c r="J91" s="6" t="s">
        <v>1714</v>
      </c>
      <c r="K91" s="12" t="s">
        <v>1715</v>
      </c>
      <c r="L91" s="7">
        <f t="shared" si="13"/>
        <v>3.66</v>
      </c>
      <c r="M91" s="1"/>
      <c r="N91" s="1">
        <v>3.66</v>
      </c>
      <c r="O91" s="1"/>
      <c r="P91" s="7"/>
      <c r="Q91" s="7"/>
      <c r="R91" s="1"/>
      <c r="S91" s="1"/>
      <c r="T91" s="1"/>
      <c r="U91" s="1"/>
    </row>
    <row r="92" spans="1:21" ht="15">
      <c r="A92" s="2">
        <v>4</v>
      </c>
      <c r="B92" s="3">
        <v>33</v>
      </c>
      <c r="C92" s="4" t="s">
        <v>1721</v>
      </c>
      <c r="D92" s="5">
        <v>1.4</v>
      </c>
      <c r="E92" s="6" t="s">
        <v>1705</v>
      </c>
      <c r="F92" s="6" t="s">
        <v>1634</v>
      </c>
      <c r="G92" s="6" t="s">
        <v>1699</v>
      </c>
      <c r="H92" s="4" t="s">
        <v>1096</v>
      </c>
      <c r="I92" s="4" t="s">
        <v>1701</v>
      </c>
      <c r="J92" s="6" t="s">
        <v>1652</v>
      </c>
      <c r="K92" s="12" t="s">
        <v>1707</v>
      </c>
      <c r="L92" s="7">
        <f>SUM(M92:T92)</f>
        <v>3.5</v>
      </c>
      <c r="M92" s="1"/>
      <c r="N92" s="1"/>
      <c r="O92" s="1">
        <v>3.5</v>
      </c>
      <c r="P92" s="7"/>
      <c r="Q92" s="7"/>
      <c r="R92" s="1"/>
      <c r="S92" s="1"/>
      <c r="T92" s="1"/>
      <c r="U92" s="1"/>
    </row>
    <row r="93" spans="1:21" ht="15">
      <c r="A93" s="2">
        <v>5</v>
      </c>
      <c r="B93" s="3">
        <v>67</v>
      </c>
      <c r="C93" s="4" t="s">
        <v>443</v>
      </c>
      <c r="D93" s="5">
        <v>2.4</v>
      </c>
      <c r="E93" s="6" t="s">
        <v>1705</v>
      </c>
      <c r="F93" s="6" t="s">
        <v>1634</v>
      </c>
      <c r="G93" s="6" t="s">
        <v>1699</v>
      </c>
      <c r="H93" s="4" t="s">
        <v>1096</v>
      </c>
      <c r="I93" s="4" t="s">
        <v>1701</v>
      </c>
      <c r="J93" s="6" t="s">
        <v>1652</v>
      </c>
      <c r="K93" s="12" t="s">
        <v>1707</v>
      </c>
      <c r="L93" s="7">
        <f t="shared" si="13"/>
        <v>6</v>
      </c>
      <c r="M93" s="1"/>
      <c r="N93" s="1"/>
      <c r="O93" s="1">
        <v>6</v>
      </c>
      <c r="P93" s="7"/>
      <c r="Q93" s="7"/>
      <c r="R93" s="1"/>
      <c r="S93" s="1"/>
      <c r="T93" s="1"/>
      <c r="U93" s="1"/>
    </row>
    <row r="94" spans="1:21" ht="15">
      <c r="A94" s="2">
        <v>6</v>
      </c>
      <c r="B94" s="3">
        <v>1</v>
      </c>
      <c r="C94" s="4" t="s">
        <v>1739</v>
      </c>
      <c r="D94" s="5">
        <v>0.3</v>
      </c>
      <c r="E94" s="6" t="s">
        <v>1698</v>
      </c>
      <c r="F94" s="6" t="s">
        <v>1107</v>
      </c>
      <c r="G94" s="6" t="s">
        <v>1699</v>
      </c>
      <c r="H94" s="4" t="s">
        <v>1700</v>
      </c>
      <c r="I94" s="4" t="s">
        <v>1701</v>
      </c>
      <c r="J94" s="6" t="s">
        <v>1655</v>
      </c>
      <c r="K94" s="12" t="s">
        <v>1718</v>
      </c>
      <c r="L94" s="7">
        <f t="shared" si="13"/>
        <v>1.71</v>
      </c>
      <c r="M94" s="1">
        <v>1.23</v>
      </c>
      <c r="N94" s="1">
        <v>0.48</v>
      </c>
      <c r="O94" s="1"/>
      <c r="P94" s="7"/>
      <c r="Q94" s="7"/>
      <c r="R94" s="1"/>
      <c r="S94" s="1"/>
      <c r="T94" s="1"/>
      <c r="U94" s="1"/>
    </row>
    <row r="95" spans="1:21" ht="15">
      <c r="A95" s="2">
        <v>7</v>
      </c>
      <c r="B95" s="3">
        <v>7</v>
      </c>
      <c r="C95" s="4" t="s">
        <v>432</v>
      </c>
      <c r="D95" s="5">
        <v>0.7</v>
      </c>
      <c r="E95" s="6" t="s">
        <v>1698</v>
      </c>
      <c r="F95" s="6" t="s">
        <v>1107</v>
      </c>
      <c r="G95" s="6" t="s">
        <v>1699</v>
      </c>
      <c r="H95" s="4" t="s">
        <v>1700</v>
      </c>
      <c r="I95" s="4" t="s">
        <v>1701</v>
      </c>
      <c r="J95" s="6" t="s">
        <v>1655</v>
      </c>
      <c r="K95" s="12" t="s">
        <v>1718</v>
      </c>
      <c r="L95" s="7">
        <f t="shared" si="13"/>
        <v>9.65</v>
      </c>
      <c r="M95" s="1">
        <v>6.95</v>
      </c>
      <c r="N95" s="1">
        <v>2.7</v>
      </c>
      <c r="O95" s="1"/>
      <c r="P95" s="7"/>
      <c r="Q95" s="7"/>
      <c r="R95" s="1"/>
      <c r="S95" s="1"/>
      <c r="T95" s="1"/>
      <c r="U95" s="1"/>
    </row>
    <row r="96" spans="1:21" ht="15">
      <c r="A96" s="248" t="s">
        <v>1553</v>
      </c>
      <c r="B96" s="249"/>
      <c r="C96" s="250"/>
      <c r="D96" s="1542">
        <f>SUM(D89:D95)</f>
        <v>9.8</v>
      </c>
      <c r="E96" s="4"/>
      <c r="F96" s="6"/>
      <c r="G96" s="6"/>
      <c r="H96" s="4"/>
      <c r="I96" s="4"/>
      <c r="J96" s="6"/>
      <c r="K96" s="6"/>
      <c r="L96" s="7">
        <f aca="true" t="shared" si="14" ref="L96:U96">SUM(L89:L95)</f>
        <v>46.67</v>
      </c>
      <c r="M96" s="7">
        <f t="shared" si="14"/>
        <v>23.02</v>
      </c>
      <c r="N96" s="7">
        <f t="shared" si="14"/>
        <v>14.149999999999999</v>
      </c>
      <c r="O96" s="7">
        <f t="shared" si="14"/>
        <v>9.5</v>
      </c>
      <c r="P96" s="7">
        <f t="shared" si="14"/>
        <v>0</v>
      </c>
      <c r="Q96" s="7">
        <f t="shared" si="14"/>
        <v>0</v>
      </c>
      <c r="R96" s="7">
        <f t="shared" si="14"/>
        <v>0</v>
      </c>
      <c r="S96" s="7">
        <f t="shared" si="14"/>
        <v>0</v>
      </c>
      <c r="T96" s="7">
        <f t="shared" si="14"/>
        <v>0</v>
      </c>
      <c r="U96" s="7">
        <f t="shared" si="14"/>
        <v>0</v>
      </c>
    </row>
    <row r="97" spans="1:21" ht="15">
      <c r="A97" s="1544" t="s">
        <v>1751</v>
      </c>
      <c r="B97" s="1545"/>
      <c r="C97" s="1545"/>
      <c r="D97" s="1545"/>
      <c r="E97" s="252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50"/>
    </row>
    <row r="98" spans="1:21" ht="15">
      <c r="A98" s="10">
        <v>1</v>
      </c>
      <c r="B98" s="11">
        <v>46</v>
      </c>
      <c r="C98" s="12" t="s">
        <v>414</v>
      </c>
      <c r="D98" s="13">
        <v>2.6</v>
      </c>
      <c r="E98" s="14" t="s">
        <v>1733</v>
      </c>
      <c r="F98" s="12" t="s">
        <v>1107</v>
      </c>
      <c r="G98" s="12" t="s">
        <v>1699</v>
      </c>
      <c r="H98" s="14" t="s">
        <v>1700</v>
      </c>
      <c r="I98" s="4" t="s">
        <v>1701</v>
      </c>
      <c r="J98" s="12" t="s">
        <v>1655</v>
      </c>
      <c r="K98" s="12" t="s">
        <v>1722</v>
      </c>
      <c r="L98" s="15">
        <f>SUM(M98:T98)</f>
        <v>14.73</v>
      </c>
      <c r="M98" s="16">
        <v>4.84</v>
      </c>
      <c r="N98" s="16">
        <v>9.89</v>
      </c>
      <c r="O98" s="17"/>
      <c r="P98" s="17"/>
      <c r="Q98" s="17"/>
      <c r="R98" s="17"/>
      <c r="S98" s="17"/>
      <c r="T98" s="17"/>
      <c r="U98" s="17"/>
    </row>
    <row r="99" spans="1:21" ht="15">
      <c r="A99" s="10">
        <v>2</v>
      </c>
      <c r="B99" s="11">
        <v>46</v>
      </c>
      <c r="C99" s="12" t="s">
        <v>1721</v>
      </c>
      <c r="D99" s="13">
        <v>2.8</v>
      </c>
      <c r="E99" s="14" t="s">
        <v>1712</v>
      </c>
      <c r="F99" s="12" t="s">
        <v>1107</v>
      </c>
      <c r="G99" s="12" t="s">
        <v>1699</v>
      </c>
      <c r="H99" s="14" t="s">
        <v>1700</v>
      </c>
      <c r="I99" s="4" t="s">
        <v>1701</v>
      </c>
      <c r="J99" s="12" t="s">
        <v>1655</v>
      </c>
      <c r="K99" s="12" t="s">
        <v>1703</v>
      </c>
      <c r="L99" s="15">
        <f aca="true" t="shared" si="15" ref="L99:L106">SUM(M99:T99)</f>
        <v>15.89</v>
      </c>
      <c r="M99" s="16">
        <v>10.65</v>
      </c>
      <c r="N99" s="16">
        <v>5.24</v>
      </c>
      <c r="O99" s="17"/>
      <c r="P99" s="17"/>
      <c r="Q99" s="17"/>
      <c r="R99" s="17"/>
      <c r="S99" s="17"/>
      <c r="T99" s="17"/>
      <c r="U99" s="17"/>
    </row>
    <row r="100" spans="1:21" ht="15">
      <c r="A100" s="10">
        <v>3</v>
      </c>
      <c r="B100" s="11">
        <v>47</v>
      </c>
      <c r="C100" s="12" t="s">
        <v>1111</v>
      </c>
      <c r="D100" s="13">
        <v>1.9</v>
      </c>
      <c r="E100" s="14" t="s">
        <v>1712</v>
      </c>
      <c r="F100" s="12" t="s">
        <v>1616</v>
      </c>
      <c r="G100" s="12" t="s">
        <v>1699</v>
      </c>
      <c r="H100" s="14" t="s">
        <v>1700</v>
      </c>
      <c r="I100" s="4" t="s">
        <v>1701</v>
      </c>
      <c r="J100" s="12" t="s">
        <v>1655</v>
      </c>
      <c r="K100" s="12" t="s">
        <v>1703</v>
      </c>
      <c r="L100" s="15">
        <f t="shared" si="15"/>
        <v>10.790000000000001</v>
      </c>
      <c r="M100" s="16">
        <v>7.23</v>
      </c>
      <c r="N100" s="16">
        <v>3.56</v>
      </c>
      <c r="O100" s="17"/>
      <c r="P100" s="17"/>
      <c r="Q100" s="17"/>
      <c r="R100" s="17"/>
      <c r="S100" s="17"/>
      <c r="T100" s="17"/>
      <c r="U100" s="17"/>
    </row>
    <row r="101" spans="1:21" ht="15">
      <c r="A101" s="10">
        <v>4</v>
      </c>
      <c r="B101" s="1547">
        <v>67</v>
      </c>
      <c r="C101" s="1548" t="s">
        <v>429</v>
      </c>
      <c r="D101" s="1549">
        <v>1.6</v>
      </c>
      <c r="E101" s="1550" t="s">
        <v>1712</v>
      </c>
      <c r="F101" s="1548" t="s">
        <v>1616</v>
      </c>
      <c r="G101" s="1548" t="s">
        <v>1699</v>
      </c>
      <c r="H101" s="1550" t="s">
        <v>1700</v>
      </c>
      <c r="I101" s="1551" t="s">
        <v>1701</v>
      </c>
      <c r="J101" s="12" t="s">
        <v>1655</v>
      </c>
      <c r="K101" s="12" t="s">
        <v>1703</v>
      </c>
      <c r="L101" s="15">
        <f t="shared" si="15"/>
        <v>9.09</v>
      </c>
      <c r="M101" s="16">
        <v>6.09</v>
      </c>
      <c r="N101" s="16">
        <v>3</v>
      </c>
      <c r="O101" s="17"/>
      <c r="P101" s="17"/>
      <c r="Q101" s="17"/>
      <c r="R101" s="17"/>
      <c r="S101" s="17"/>
      <c r="T101" s="17"/>
      <c r="U101" s="17"/>
    </row>
    <row r="102" spans="1:21" ht="15">
      <c r="A102" s="10">
        <v>5</v>
      </c>
      <c r="B102" s="1547">
        <v>78</v>
      </c>
      <c r="C102" s="1548" t="s">
        <v>1622</v>
      </c>
      <c r="D102" s="1549">
        <v>1.7</v>
      </c>
      <c r="E102" s="1550" t="s">
        <v>1712</v>
      </c>
      <c r="F102" s="1548" t="s">
        <v>1107</v>
      </c>
      <c r="G102" s="1548" t="s">
        <v>1699</v>
      </c>
      <c r="H102" s="1550" t="s">
        <v>1700</v>
      </c>
      <c r="I102" s="1551" t="s">
        <v>1701</v>
      </c>
      <c r="J102" s="12" t="s">
        <v>1655</v>
      </c>
      <c r="K102" s="12" t="s">
        <v>1703</v>
      </c>
      <c r="L102" s="1553">
        <f t="shared" si="15"/>
        <v>9.65</v>
      </c>
      <c r="M102" s="1554">
        <v>6.47</v>
      </c>
      <c r="N102" s="1554">
        <v>3.18</v>
      </c>
      <c r="O102" s="1555"/>
      <c r="P102" s="1555"/>
      <c r="Q102" s="1555"/>
      <c r="R102" s="1555"/>
      <c r="S102" s="1555"/>
      <c r="T102" s="1555"/>
      <c r="U102" s="1555"/>
    </row>
    <row r="103" spans="1:21" ht="15">
      <c r="A103" s="10">
        <v>6</v>
      </c>
      <c r="B103" s="1547">
        <v>90</v>
      </c>
      <c r="C103" s="1548" t="s">
        <v>451</v>
      </c>
      <c r="D103" s="1549">
        <v>2.2</v>
      </c>
      <c r="E103" s="1550" t="s">
        <v>1712</v>
      </c>
      <c r="F103" s="1548" t="s">
        <v>1107</v>
      </c>
      <c r="G103" s="1548" t="s">
        <v>1699</v>
      </c>
      <c r="H103" s="1550" t="s">
        <v>1700</v>
      </c>
      <c r="I103" s="1551" t="s">
        <v>1701</v>
      </c>
      <c r="J103" s="12" t="s">
        <v>1655</v>
      </c>
      <c r="K103" s="12" t="s">
        <v>1718</v>
      </c>
      <c r="L103" s="15">
        <f t="shared" si="15"/>
        <v>12.510000000000002</v>
      </c>
      <c r="M103" s="16">
        <v>9.88</v>
      </c>
      <c r="N103" s="16">
        <v>2.63</v>
      </c>
      <c r="O103" s="17"/>
      <c r="P103" s="17"/>
      <c r="Q103" s="17"/>
      <c r="R103" s="17"/>
      <c r="S103" s="17"/>
      <c r="T103" s="17"/>
      <c r="U103" s="17"/>
    </row>
    <row r="104" spans="1:21" ht="15">
      <c r="A104" s="10">
        <v>7</v>
      </c>
      <c r="B104" s="11">
        <v>93</v>
      </c>
      <c r="C104" s="12" t="s">
        <v>409</v>
      </c>
      <c r="D104" s="13">
        <v>1.2</v>
      </c>
      <c r="E104" s="14" t="s">
        <v>1712</v>
      </c>
      <c r="F104" s="12" t="s">
        <v>1616</v>
      </c>
      <c r="G104" s="12" t="s">
        <v>1699</v>
      </c>
      <c r="H104" s="14" t="s">
        <v>1700</v>
      </c>
      <c r="I104" s="4" t="s">
        <v>1701</v>
      </c>
      <c r="J104" s="12" t="s">
        <v>1655</v>
      </c>
      <c r="K104" s="12" t="s">
        <v>1703</v>
      </c>
      <c r="L104" s="15">
        <f t="shared" si="15"/>
        <v>6.82</v>
      </c>
      <c r="M104" s="16">
        <v>4.57</v>
      </c>
      <c r="N104" s="16">
        <v>2.25</v>
      </c>
      <c r="O104" s="17"/>
      <c r="P104" s="17"/>
      <c r="Q104" s="17"/>
      <c r="R104" s="17"/>
      <c r="S104" s="17"/>
      <c r="T104" s="17"/>
      <c r="U104" s="17"/>
    </row>
    <row r="105" spans="1:21" ht="15">
      <c r="A105" s="10">
        <v>8</v>
      </c>
      <c r="B105" s="11">
        <v>79</v>
      </c>
      <c r="C105" s="12" t="s">
        <v>420</v>
      </c>
      <c r="D105" s="13">
        <v>0.7</v>
      </c>
      <c r="E105" s="14" t="s">
        <v>1712</v>
      </c>
      <c r="F105" s="12" t="s">
        <v>1616</v>
      </c>
      <c r="G105" s="12" t="s">
        <v>1699</v>
      </c>
      <c r="H105" s="14" t="s">
        <v>1700</v>
      </c>
      <c r="I105" s="4" t="s">
        <v>1701</v>
      </c>
      <c r="J105" s="12" t="s">
        <v>1655</v>
      </c>
      <c r="K105" s="12" t="s">
        <v>1703</v>
      </c>
      <c r="L105" s="15">
        <f t="shared" si="15"/>
        <v>3.8</v>
      </c>
      <c r="M105" s="16">
        <v>2.67</v>
      </c>
      <c r="N105" s="16">
        <v>1.13</v>
      </c>
      <c r="O105" s="17"/>
      <c r="P105" s="17"/>
      <c r="Q105" s="17"/>
      <c r="R105" s="17"/>
      <c r="S105" s="17"/>
      <c r="T105" s="17"/>
      <c r="U105" s="17"/>
    </row>
    <row r="106" spans="1:21" ht="15">
      <c r="A106" s="10">
        <v>9</v>
      </c>
      <c r="B106" s="11">
        <v>90</v>
      </c>
      <c r="C106" s="12" t="s">
        <v>443</v>
      </c>
      <c r="D106" s="13">
        <v>0.7</v>
      </c>
      <c r="E106" s="14" t="s">
        <v>1712</v>
      </c>
      <c r="F106" s="12" t="s">
        <v>1616</v>
      </c>
      <c r="G106" s="12" t="s">
        <v>1699</v>
      </c>
      <c r="H106" s="14" t="s">
        <v>1700</v>
      </c>
      <c r="I106" s="4" t="s">
        <v>1701</v>
      </c>
      <c r="J106" s="12" t="s">
        <v>1655</v>
      </c>
      <c r="K106" s="12" t="s">
        <v>1703</v>
      </c>
      <c r="L106" s="15">
        <f t="shared" si="15"/>
        <v>3.8</v>
      </c>
      <c r="M106" s="16">
        <v>2.67</v>
      </c>
      <c r="N106" s="16">
        <v>1.13</v>
      </c>
      <c r="O106" s="17"/>
      <c r="P106" s="17"/>
      <c r="Q106" s="17"/>
      <c r="R106" s="17"/>
      <c r="S106" s="17"/>
      <c r="T106" s="17"/>
      <c r="U106" s="17"/>
    </row>
    <row r="107" spans="1:21" ht="15">
      <c r="A107" s="241" t="s">
        <v>1553</v>
      </c>
      <c r="B107" s="242"/>
      <c r="C107" s="18"/>
      <c r="D107" s="1552">
        <f>SUM(D98:D106)</f>
        <v>15.399999999999999</v>
      </c>
      <c r="E107" s="19"/>
      <c r="F107" s="19"/>
      <c r="G107" s="19"/>
      <c r="H107" s="19"/>
      <c r="I107" s="19"/>
      <c r="J107" s="19"/>
      <c r="K107" s="19"/>
      <c r="L107" s="24">
        <f aca="true" t="shared" si="16" ref="L107:U107">SUM(L98:L106)</f>
        <v>87.07999999999998</v>
      </c>
      <c r="M107" s="24">
        <f t="shared" si="16"/>
        <v>55.07000000000001</v>
      </c>
      <c r="N107" s="24">
        <f t="shared" si="16"/>
        <v>32.01</v>
      </c>
      <c r="O107" s="24">
        <f t="shared" si="16"/>
        <v>0</v>
      </c>
      <c r="P107" s="24">
        <f t="shared" si="16"/>
        <v>0</v>
      </c>
      <c r="Q107" s="24">
        <f t="shared" si="16"/>
        <v>0</v>
      </c>
      <c r="R107" s="24">
        <f t="shared" si="16"/>
        <v>0</v>
      </c>
      <c r="S107" s="24">
        <f t="shared" si="16"/>
        <v>0</v>
      </c>
      <c r="T107" s="24">
        <f t="shared" si="16"/>
        <v>0</v>
      </c>
      <c r="U107" s="24">
        <f t="shared" si="16"/>
        <v>0</v>
      </c>
    </row>
    <row r="108" spans="1:21" ht="15">
      <c r="A108" s="1556" t="s">
        <v>1143</v>
      </c>
      <c r="B108" s="1557"/>
      <c r="C108" s="1558"/>
      <c r="D108" s="1542">
        <f>D107+D96+D87+D80+D72+D58+D45+D31+D19</f>
        <v>132.8</v>
      </c>
      <c r="E108" s="45"/>
      <c r="F108" s="45"/>
      <c r="G108" s="45"/>
      <c r="H108" s="45"/>
      <c r="I108" s="45"/>
      <c r="J108" s="45"/>
      <c r="K108" s="45"/>
      <c r="L108" s="45">
        <f aca="true" t="shared" si="17" ref="L108:U108">L107+L96+L87+L80+L72+L58+L45+L31+L19</f>
        <v>701.204</v>
      </c>
      <c r="M108" s="45">
        <f t="shared" si="17"/>
        <v>380.624</v>
      </c>
      <c r="N108" s="45">
        <f t="shared" si="17"/>
        <v>231.20000000000002</v>
      </c>
      <c r="O108" s="45">
        <f t="shared" si="17"/>
        <v>62.61999999999999</v>
      </c>
      <c r="P108" s="45">
        <f t="shared" si="17"/>
        <v>13.06</v>
      </c>
      <c r="Q108" s="45">
        <f t="shared" si="17"/>
        <v>0</v>
      </c>
      <c r="R108" s="45">
        <f t="shared" si="17"/>
        <v>0</v>
      </c>
      <c r="S108" s="45">
        <f t="shared" si="17"/>
        <v>0</v>
      </c>
      <c r="T108" s="45">
        <f t="shared" si="17"/>
        <v>0</v>
      </c>
      <c r="U108" s="45">
        <f t="shared" si="17"/>
        <v>13.7</v>
      </c>
    </row>
    <row r="109" spans="1:21" ht="15">
      <c r="A109" s="40"/>
      <c r="B109" s="40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1" spans="1:20" ht="18.75">
      <c r="A111" s="1787" t="s">
        <v>1604</v>
      </c>
      <c r="B111" s="1787"/>
      <c r="C111" s="1787"/>
      <c r="D111" s="1787"/>
      <c r="E111" s="1787"/>
      <c r="F111" s="1787"/>
      <c r="G111" s="1787"/>
      <c r="H111" s="1787"/>
      <c r="I111" s="1787"/>
      <c r="J111" s="1787"/>
      <c r="K111" s="1787"/>
      <c r="L111" s="1787"/>
      <c r="M111" s="1787"/>
      <c r="N111" s="1787"/>
      <c r="O111" s="1787"/>
      <c r="P111" s="1787"/>
      <c r="Q111" s="1787"/>
      <c r="R111" s="44"/>
      <c r="S111" s="44"/>
      <c r="T111" s="44"/>
    </row>
    <row r="112" spans="1:20" ht="18.75">
      <c r="A112" s="1787" t="s">
        <v>842</v>
      </c>
      <c r="B112" s="1787"/>
      <c r="C112" s="1787"/>
      <c r="D112" s="1787"/>
      <c r="E112" s="1787"/>
      <c r="F112" s="1787"/>
      <c r="G112" s="1787"/>
      <c r="H112" s="1787"/>
      <c r="I112" s="1787"/>
      <c r="J112" s="1787"/>
      <c r="K112" s="1787"/>
      <c r="L112" s="1787"/>
      <c r="M112" s="1787"/>
      <c r="N112" s="1787"/>
      <c r="O112" s="1787"/>
      <c r="P112" s="1787"/>
      <c r="Q112" s="1787"/>
      <c r="R112" s="1787"/>
      <c r="S112" s="1787"/>
      <c r="T112" s="1787"/>
    </row>
    <row r="113" spans="1:20" ht="18.75">
      <c r="A113" s="1788" t="s">
        <v>1678</v>
      </c>
      <c r="B113" s="1788"/>
      <c r="C113" s="1788"/>
      <c r="D113" s="1788"/>
      <c r="E113" s="1788"/>
      <c r="F113" s="1788"/>
      <c r="G113" s="1788"/>
      <c r="H113" s="1788"/>
      <c r="I113" s="1788"/>
      <c r="J113" s="1788"/>
      <c r="K113" s="1788"/>
      <c r="L113" s="1789"/>
      <c r="M113" s="1789"/>
      <c r="N113" s="1789"/>
      <c r="O113" s="1789"/>
      <c r="P113" s="1789"/>
      <c r="Q113" s="1789"/>
      <c r="R113" s="44"/>
      <c r="S113" s="44"/>
      <c r="T113" s="44"/>
    </row>
    <row r="114" spans="1:20" ht="15">
      <c r="A114" s="1775" t="s">
        <v>1071</v>
      </c>
      <c r="B114" s="1775" t="s">
        <v>1072</v>
      </c>
      <c r="C114" s="1781" t="s">
        <v>1073</v>
      </c>
      <c r="D114" s="1784" t="s">
        <v>1679</v>
      </c>
      <c r="E114" s="1775" t="s">
        <v>1075</v>
      </c>
      <c r="F114" s="1781" t="s">
        <v>1680</v>
      </c>
      <c r="G114" s="1775" t="s">
        <v>1681</v>
      </c>
      <c r="H114" s="1778" t="s">
        <v>1682</v>
      </c>
      <c r="I114" s="1779"/>
      <c r="J114" s="1775" t="s">
        <v>1079</v>
      </c>
      <c r="K114" s="1771" t="s">
        <v>1080</v>
      </c>
      <c r="L114" s="1790" t="s">
        <v>1683</v>
      </c>
      <c r="M114" s="1791"/>
      <c r="N114" s="1791"/>
      <c r="O114" s="1791"/>
      <c r="P114" s="1791"/>
      <c r="Q114" s="1791"/>
      <c r="R114" s="1791"/>
      <c r="S114" s="1791"/>
      <c r="T114" s="1792"/>
    </row>
    <row r="115" spans="1:20" ht="27" customHeight="1">
      <c r="A115" s="1776"/>
      <c r="B115" s="1776"/>
      <c r="C115" s="1782"/>
      <c r="D115" s="1785"/>
      <c r="E115" s="1776"/>
      <c r="F115" s="1782"/>
      <c r="G115" s="1776"/>
      <c r="H115" s="1775" t="s">
        <v>1684</v>
      </c>
      <c r="I115" s="1795" t="s">
        <v>1685</v>
      </c>
      <c r="J115" s="1776"/>
      <c r="K115" s="1780"/>
      <c r="L115" s="1773" t="s">
        <v>1553</v>
      </c>
      <c r="M115" s="1790" t="s">
        <v>1686</v>
      </c>
      <c r="N115" s="1791"/>
      <c r="O115" s="1791"/>
      <c r="P115" s="1791"/>
      <c r="Q115" s="1791"/>
      <c r="R115" s="1791"/>
      <c r="S115" s="1791"/>
      <c r="T115" s="1792"/>
    </row>
    <row r="116" spans="1:20" ht="32.25" customHeight="1">
      <c r="A116" s="1776"/>
      <c r="B116" s="1776"/>
      <c r="C116" s="1782"/>
      <c r="D116" s="1785"/>
      <c r="E116" s="1776"/>
      <c r="F116" s="1782"/>
      <c r="G116" s="1776"/>
      <c r="H116" s="1776"/>
      <c r="I116" s="1796"/>
      <c r="J116" s="1776"/>
      <c r="K116" s="1780"/>
      <c r="L116" s="1798"/>
      <c r="M116" s="1773" t="s">
        <v>1687</v>
      </c>
      <c r="N116" s="1771" t="s">
        <v>1688</v>
      </c>
      <c r="O116" s="1771" t="s">
        <v>1689</v>
      </c>
      <c r="P116" s="1771" t="s">
        <v>1690</v>
      </c>
      <c r="Q116" s="1773"/>
      <c r="R116" s="1773"/>
      <c r="S116" s="1771"/>
      <c r="T116" s="1771" t="s">
        <v>1695</v>
      </c>
    </row>
    <row r="117" spans="1:20" ht="40.5" customHeight="1">
      <c r="A117" s="1777"/>
      <c r="B117" s="1777"/>
      <c r="C117" s="1783"/>
      <c r="D117" s="1786"/>
      <c r="E117" s="1777"/>
      <c r="F117" s="1783"/>
      <c r="G117" s="1777"/>
      <c r="H117" s="1777"/>
      <c r="I117" s="1797"/>
      <c r="J117" s="1777"/>
      <c r="K117" s="1772"/>
      <c r="L117" s="1774"/>
      <c r="M117" s="1774"/>
      <c r="N117" s="1772"/>
      <c r="O117" s="1772"/>
      <c r="P117" s="1772"/>
      <c r="Q117" s="1774"/>
      <c r="R117" s="1774"/>
      <c r="S117" s="1772"/>
      <c r="T117" s="1772"/>
    </row>
    <row r="118" spans="1:20" ht="15">
      <c r="A118" s="27" t="s">
        <v>1597</v>
      </c>
      <c r="B118" s="28"/>
      <c r="C118" s="29"/>
      <c r="D118" s="30"/>
      <c r="E118" s="29"/>
      <c r="F118" s="29"/>
      <c r="G118" s="29"/>
      <c r="H118" s="29"/>
      <c r="I118" s="29"/>
      <c r="J118" s="29"/>
      <c r="K118" s="29"/>
      <c r="L118" s="31"/>
      <c r="M118" s="31"/>
      <c r="N118" s="31"/>
      <c r="O118" s="31"/>
      <c r="P118" s="31"/>
      <c r="Q118" s="32"/>
      <c r="R118" s="1"/>
      <c r="S118" s="1"/>
      <c r="T118" s="1"/>
    </row>
    <row r="119" spans="1:20" ht="15">
      <c r="A119" s="1559" t="s">
        <v>1697</v>
      </c>
      <c r="B119" s="1560"/>
      <c r="C119" s="1561"/>
      <c r="D119" s="1562"/>
      <c r="E119" s="252"/>
      <c r="F119" s="252"/>
      <c r="G119" s="252"/>
      <c r="H119" s="258"/>
      <c r="I119" s="258"/>
      <c r="J119" s="258"/>
      <c r="K119" s="258"/>
      <c r="L119" s="259"/>
      <c r="M119" s="259"/>
      <c r="N119" s="259"/>
      <c r="O119" s="259"/>
      <c r="P119" s="260"/>
      <c r="Q119" s="261"/>
      <c r="R119" s="48"/>
      <c r="S119" s="48"/>
      <c r="T119" s="48"/>
    </row>
    <row r="120" spans="1:20" ht="15">
      <c r="A120" s="1765">
        <v>1</v>
      </c>
      <c r="B120" s="8">
        <v>20</v>
      </c>
      <c r="C120" s="6" t="s">
        <v>425</v>
      </c>
      <c r="D120" s="9">
        <v>1.7</v>
      </c>
      <c r="E120" s="6" t="s">
        <v>1705</v>
      </c>
      <c r="F120" s="33" t="s">
        <v>1634</v>
      </c>
      <c r="G120" s="33" t="s">
        <v>1699</v>
      </c>
      <c r="H120" s="4"/>
      <c r="I120" s="4"/>
      <c r="J120" s="4"/>
      <c r="K120" s="4"/>
      <c r="L120" s="7"/>
      <c r="M120" s="7"/>
      <c r="N120" s="7"/>
      <c r="O120" s="7"/>
      <c r="P120" s="1"/>
      <c r="Q120" s="1"/>
      <c r="R120" s="1"/>
      <c r="S120" s="1"/>
      <c r="T120" s="1"/>
    </row>
    <row r="121" spans="1:20" ht="15">
      <c r="A121" s="1765"/>
      <c r="B121" s="8">
        <v>24</v>
      </c>
      <c r="C121" s="6" t="s">
        <v>860</v>
      </c>
      <c r="D121" s="9">
        <v>1.3</v>
      </c>
      <c r="E121" s="6" t="s">
        <v>1705</v>
      </c>
      <c r="F121" s="33" t="s">
        <v>1634</v>
      </c>
      <c r="G121" s="33" t="s">
        <v>1699</v>
      </c>
      <c r="H121" s="4"/>
      <c r="I121" s="4"/>
      <c r="J121" s="4"/>
      <c r="K121" s="4"/>
      <c r="L121" s="7"/>
      <c r="M121" s="7"/>
      <c r="N121" s="7"/>
      <c r="O121" s="7"/>
      <c r="P121" s="1"/>
      <c r="Q121" s="1"/>
      <c r="R121" s="1"/>
      <c r="S121" s="1"/>
      <c r="T121" s="1"/>
    </row>
    <row r="122" spans="1:20" ht="15">
      <c r="A122" s="1765"/>
      <c r="B122" s="8">
        <v>33</v>
      </c>
      <c r="C122" s="6" t="s">
        <v>861</v>
      </c>
      <c r="D122" s="9">
        <v>3.5</v>
      </c>
      <c r="E122" s="6" t="s">
        <v>1705</v>
      </c>
      <c r="F122" s="33" t="s">
        <v>1634</v>
      </c>
      <c r="G122" s="33" t="s">
        <v>1699</v>
      </c>
      <c r="H122" s="4"/>
      <c r="I122" s="4"/>
      <c r="J122" s="4"/>
      <c r="K122" s="4"/>
      <c r="L122" s="7"/>
      <c r="M122" s="7"/>
      <c r="N122" s="7"/>
      <c r="O122" s="7"/>
      <c r="P122" s="1"/>
      <c r="Q122" s="1"/>
      <c r="R122" s="1"/>
      <c r="S122" s="1"/>
      <c r="T122" s="1"/>
    </row>
    <row r="123" spans="1:20" ht="15">
      <c r="A123" s="1765"/>
      <c r="B123" s="8">
        <v>47</v>
      </c>
      <c r="C123" s="6" t="s">
        <v>428</v>
      </c>
      <c r="D123" s="9">
        <v>3</v>
      </c>
      <c r="E123" s="6" t="s">
        <v>1705</v>
      </c>
      <c r="F123" s="33" t="s">
        <v>1634</v>
      </c>
      <c r="G123" s="33" t="s">
        <v>1699</v>
      </c>
      <c r="H123" s="4"/>
      <c r="I123" s="4"/>
      <c r="J123" s="4"/>
      <c r="K123" s="4"/>
      <c r="L123" s="7"/>
      <c r="M123" s="7"/>
      <c r="N123" s="7"/>
      <c r="O123" s="7"/>
      <c r="P123" s="1"/>
      <c r="Q123" s="1"/>
      <c r="R123" s="1"/>
      <c r="S123" s="1"/>
      <c r="T123" s="1"/>
    </row>
    <row r="124" spans="1:20" ht="15">
      <c r="A124" s="1765"/>
      <c r="B124" s="8">
        <v>7</v>
      </c>
      <c r="C124" s="6" t="s">
        <v>862</v>
      </c>
      <c r="D124" s="9">
        <v>1.7</v>
      </c>
      <c r="E124" s="6" t="s">
        <v>1705</v>
      </c>
      <c r="F124" s="33" t="s">
        <v>1634</v>
      </c>
      <c r="G124" s="33" t="s">
        <v>1699</v>
      </c>
      <c r="H124" s="4"/>
      <c r="I124" s="4"/>
      <c r="J124" s="4"/>
      <c r="K124" s="4"/>
      <c r="L124" s="7"/>
      <c r="M124" s="7"/>
      <c r="N124" s="7"/>
      <c r="O124" s="7"/>
      <c r="P124" s="1"/>
      <c r="Q124" s="1"/>
      <c r="R124" s="1"/>
      <c r="S124" s="1"/>
      <c r="T124" s="1"/>
    </row>
    <row r="125" spans="1:20" ht="15">
      <c r="A125" s="1766"/>
      <c r="B125" s="8">
        <v>48</v>
      </c>
      <c r="C125" s="6" t="s">
        <v>863</v>
      </c>
      <c r="D125" s="9">
        <v>3.3</v>
      </c>
      <c r="E125" s="6" t="s">
        <v>1705</v>
      </c>
      <c r="F125" s="33" t="s">
        <v>1634</v>
      </c>
      <c r="G125" s="33" t="s">
        <v>1699</v>
      </c>
      <c r="H125" s="4"/>
      <c r="I125" s="4"/>
      <c r="J125" s="6"/>
      <c r="K125" s="6"/>
      <c r="L125" s="7"/>
      <c r="M125" s="1"/>
      <c r="N125" s="1"/>
      <c r="O125" s="1"/>
      <c r="P125" s="1"/>
      <c r="Q125" s="1"/>
      <c r="R125" s="9">
        <f>SUM(R118:R119)</f>
        <v>0</v>
      </c>
      <c r="S125" s="9">
        <f>SUM(S118:S119)</f>
        <v>0</v>
      </c>
      <c r="T125" s="9"/>
    </row>
    <row r="126" spans="1:20" ht="15">
      <c r="A126" s="253" t="s">
        <v>1553</v>
      </c>
      <c r="B126" s="21"/>
      <c r="C126" s="21"/>
      <c r="D126" s="1552">
        <f>SUM(D120:D125)</f>
        <v>14.5</v>
      </c>
      <c r="E126" s="25"/>
      <c r="F126" s="21"/>
      <c r="G126" s="21"/>
      <c r="H126" s="25"/>
      <c r="I126" s="25"/>
      <c r="J126" s="21"/>
      <c r="K126" s="21"/>
      <c r="L126" s="26"/>
      <c r="M126" s="23"/>
      <c r="N126" s="23"/>
      <c r="O126" s="23"/>
      <c r="P126" s="23"/>
      <c r="Q126" s="23"/>
      <c r="R126" s="22"/>
      <c r="S126" s="22"/>
      <c r="T126" s="22"/>
    </row>
    <row r="127" spans="1:20" ht="15">
      <c r="A127" s="1563" t="s">
        <v>1711</v>
      </c>
      <c r="B127" s="1561"/>
      <c r="C127" s="1561"/>
      <c r="D127" s="1562"/>
      <c r="E127" s="1561"/>
      <c r="F127" s="252"/>
      <c r="G127" s="252"/>
      <c r="H127" s="252"/>
      <c r="I127" s="252"/>
      <c r="J127" s="252"/>
      <c r="K127" s="252"/>
      <c r="L127" s="260"/>
      <c r="M127" s="260"/>
      <c r="N127" s="260"/>
      <c r="O127" s="260"/>
      <c r="P127" s="260"/>
      <c r="Q127" s="260"/>
      <c r="R127" s="257"/>
      <c r="S127" s="257"/>
      <c r="T127" s="262"/>
    </row>
    <row r="128" spans="1:20" ht="15">
      <c r="A128" s="1538">
        <v>1</v>
      </c>
      <c r="B128" s="8">
        <v>44</v>
      </c>
      <c r="C128" s="6" t="s">
        <v>1645</v>
      </c>
      <c r="D128" s="9">
        <v>0.9</v>
      </c>
      <c r="E128" s="33" t="s">
        <v>1705</v>
      </c>
      <c r="F128" s="33" t="s">
        <v>1634</v>
      </c>
      <c r="G128" s="39" t="s">
        <v>1699</v>
      </c>
      <c r="H128" s="6"/>
      <c r="I128" s="6"/>
      <c r="J128" s="6"/>
      <c r="K128" s="6"/>
      <c r="L128" s="1"/>
      <c r="M128" s="1"/>
      <c r="N128" s="1"/>
      <c r="O128" s="1"/>
      <c r="P128" s="1"/>
      <c r="Q128" s="1"/>
      <c r="R128" s="9"/>
      <c r="S128" s="9"/>
      <c r="T128" s="9"/>
    </row>
    <row r="129" spans="1:20" ht="15">
      <c r="A129" s="1537"/>
      <c r="B129" s="8">
        <v>41</v>
      </c>
      <c r="C129" s="6" t="s">
        <v>1717</v>
      </c>
      <c r="D129" s="9">
        <v>1.6</v>
      </c>
      <c r="E129" s="33" t="s">
        <v>1698</v>
      </c>
      <c r="F129" s="33" t="s">
        <v>1616</v>
      </c>
      <c r="G129" s="39" t="s">
        <v>1699</v>
      </c>
      <c r="H129" s="6"/>
      <c r="I129" s="6"/>
      <c r="J129" s="6"/>
      <c r="K129" s="6"/>
      <c r="L129" s="1"/>
      <c r="M129" s="1"/>
      <c r="N129" s="1"/>
      <c r="O129" s="1"/>
      <c r="P129" s="1"/>
      <c r="Q129" s="1"/>
      <c r="R129" s="9"/>
      <c r="S129" s="9"/>
      <c r="T129" s="9"/>
    </row>
    <row r="130" spans="1:20" ht="15">
      <c r="A130" s="1537"/>
      <c r="B130" s="8">
        <v>42</v>
      </c>
      <c r="C130" s="6" t="s">
        <v>1750</v>
      </c>
      <c r="D130" s="9">
        <v>2.8</v>
      </c>
      <c r="E130" s="33" t="s">
        <v>1705</v>
      </c>
      <c r="F130" s="33" t="s">
        <v>1634</v>
      </c>
      <c r="G130" s="39" t="s">
        <v>1699</v>
      </c>
      <c r="H130" s="6"/>
      <c r="I130" s="6"/>
      <c r="J130" s="6"/>
      <c r="K130" s="6"/>
      <c r="L130" s="1"/>
      <c r="M130" s="1"/>
      <c r="N130" s="1"/>
      <c r="O130" s="1"/>
      <c r="P130" s="1"/>
      <c r="Q130" s="1"/>
      <c r="R130" s="9"/>
      <c r="S130" s="9"/>
      <c r="T130" s="9"/>
    </row>
    <row r="131" spans="1:20" ht="15">
      <c r="A131" s="1537"/>
      <c r="B131" s="8">
        <v>43</v>
      </c>
      <c r="C131" s="6" t="s">
        <v>407</v>
      </c>
      <c r="D131" s="9">
        <v>1.7</v>
      </c>
      <c r="E131" s="33" t="s">
        <v>1705</v>
      </c>
      <c r="F131" s="33" t="s">
        <v>1634</v>
      </c>
      <c r="G131" s="39" t="s">
        <v>1699</v>
      </c>
      <c r="H131" s="6"/>
      <c r="I131" s="6"/>
      <c r="J131" s="6"/>
      <c r="K131" s="6"/>
      <c r="L131" s="1"/>
      <c r="M131" s="1"/>
      <c r="N131" s="1"/>
      <c r="O131" s="1"/>
      <c r="P131" s="1"/>
      <c r="Q131" s="1"/>
      <c r="R131" s="9"/>
      <c r="S131" s="9"/>
      <c r="T131" s="9"/>
    </row>
    <row r="132" spans="1:20" ht="15">
      <c r="A132" s="254" t="s">
        <v>1553</v>
      </c>
      <c r="B132" s="36"/>
      <c r="C132" s="36"/>
      <c r="D132" s="1564">
        <f>SUM(D128:D131)</f>
        <v>7</v>
      </c>
      <c r="E132" s="36"/>
      <c r="F132" s="36"/>
      <c r="G132" s="36"/>
      <c r="H132" s="25"/>
      <c r="I132" s="25"/>
      <c r="J132" s="25"/>
      <c r="K132" s="25"/>
      <c r="L132" s="26"/>
      <c r="M132" s="26"/>
      <c r="N132" s="26"/>
      <c r="O132" s="26"/>
      <c r="P132" s="26"/>
      <c r="Q132" s="26"/>
      <c r="R132" s="37"/>
      <c r="S132" s="37"/>
      <c r="T132" s="37"/>
    </row>
    <row r="133" spans="1:20" ht="15">
      <c r="A133" s="1563" t="s">
        <v>1719</v>
      </c>
      <c r="B133" s="1561"/>
      <c r="C133" s="1561"/>
      <c r="D133" s="1562"/>
      <c r="E133" s="252"/>
      <c r="F133" s="252"/>
      <c r="G133" s="252"/>
      <c r="H133" s="252"/>
      <c r="I133" s="252"/>
      <c r="J133" s="252"/>
      <c r="K133" s="252"/>
      <c r="L133" s="260"/>
      <c r="M133" s="260"/>
      <c r="N133" s="260"/>
      <c r="O133" s="260"/>
      <c r="P133" s="260"/>
      <c r="Q133" s="260"/>
      <c r="R133" s="257"/>
      <c r="S133" s="257"/>
      <c r="T133" s="262"/>
    </row>
    <row r="134" spans="1:20" ht="15">
      <c r="A134" s="1767">
        <v>1</v>
      </c>
      <c r="B134" s="3">
        <v>20</v>
      </c>
      <c r="C134" s="4" t="s">
        <v>805</v>
      </c>
      <c r="D134" s="5">
        <v>2.7</v>
      </c>
      <c r="E134" s="34" t="s">
        <v>1705</v>
      </c>
      <c r="F134" s="38" t="s">
        <v>1634</v>
      </c>
      <c r="G134" s="34" t="s">
        <v>1699</v>
      </c>
      <c r="H134" s="4"/>
      <c r="I134" s="4"/>
      <c r="J134" s="4"/>
      <c r="K134" s="4"/>
      <c r="L134" s="7"/>
      <c r="M134" s="7"/>
      <c r="N134" s="7"/>
      <c r="O134" s="7"/>
      <c r="P134" s="7"/>
      <c r="Q134" s="7"/>
      <c r="R134" s="5"/>
      <c r="S134" s="5"/>
      <c r="T134" s="5"/>
    </row>
    <row r="135" spans="1:20" ht="15">
      <c r="A135" s="1767"/>
      <c r="B135" s="8">
        <v>22</v>
      </c>
      <c r="C135" s="6" t="s">
        <v>1576</v>
      </c>
      <c r="D135" s="9">
        <v>1.2</v>
      </c>
      <c r="E135" s="34" t="s">
        <v>1705</v>
      </c>
      <c r="F135" s="33" t="s">
        <v>1634</v>
      </c>
      <c r="G135" s="34" t="s">
        <v>1699</v>
      </c>
      <c r="H135" s="4"/>
      <c r="I135" s="4"/>
      <c r="J135" s="4"/>
      <c r="K135" s="4"/>
      <c r="L135" s="7"/>
      <c r="M135" s="7"/>
      <c r="N135" s="7"/>
      <c r="O135" s="7"/>
      <c r="P135" s="7"/>
      <c r="Q135" s="7"/>
      <c r="R135" s="5"/>
      <c r="S135" s="5"/>
      <c r="T135" s="5"/>
    </row>
    <row r="136" spans="1:20" ht="15">
      <c r="A136" s="1767"/>
      <c r="B136" s="8">
        <v>31</v>
      </c>
      <c r="C136" s="6" t="s">
        <v>1637</v>
      </c>
      <c r="D136" s="9">
        <v>0.3</v>
      </c>
      <c r="E136" s="34" t="s">
        <v>1705</v>
      </c>
      <c r="F136" s="33" t="s">
        <v>1634</v>
      </c>
      <c r="G136" s="39" t="s">
        <v>1699</v>
      </c>
      <c r="H136" s="4"/>
      <c r="I136" s="4"/>
      <c r="J136" s="4"/>
      <c r="K136" s="4"/>
      <c r="L136" s="7"/>
      <c r="M136" s="7"/>
      <c r="N136" s="7"/>
      <c r="O136" s="7"/>
      <c r="P136" s="7"/>
      <c r="Q136" s="7"/>
      <c r="R136" s="5"/>
      <c r="S136" s="5"/>
      <c r="T136" s="5"/>
    </row>
    <row r="137" spans="1:20" ht="15">
      <c r="A137" s="1767"/>
      <c r="B137" s="8">
        <v>31</v>
      </c>
      <c r="C137" s="6" t="s">
        <v>1717</v>
      </c>
      <c r="D137" s="9">
        <v>0.6</v>
      </c>
      <c r="E137" s="34" t="s">
        <v>1705</v>
      </c>
      <c r="F137" s="33" t="s">
        <v>1634</v>
      </c>
      <c r="G137" s="39" t="s">
        <v>1699</v>
      </c>
      <c r="H137" s="4"/>
      <c r="I137" s="4"/>
      <c r="J137" s="4"/>
      <c r="K137" s="4"/>
      <c r="L137" s="7"/>
      <c r="M137" s="7"/>
      <c r="N137" s="7"/>
      <c r="O137" s="7"/>
      <c r="P137" s="7"/>
      <c r="Q137" s="7"/>
      <c r="R137" s="5"/>
      <c r="S137" s="5"/>
      <c r="T137" s="5"/>
    </row>
    <row r="138" spans="1:20" ht="15">
      <c r="A138" s="254" t="s">
        <v>1553</v>
      </c>
      <c r="B138" s="35"/>
      <c r="C138" s="35"/>
      <c r="D138" s="1565">
        <f>SUM(D134:D137)</f>
        <v>4.8</v>
      </c>
      <c r="E138" s="36"/>
      <c r="F138" s="35"/>
      <c r="G138" s="35"/>
      <c r="H138" s="25"/>
      <c r="I138" s="25"/>
      <c r="J138" s="25"/>
      <c r="K138" s="25"/>
      <c r="L138" s="26"/>
      <c r="M138" s="26"/>
      <c r="N138" s="26"/>
      <c r="O138" s="26"/>
      <c r="P138" s="26"/>
      <c r="Q138" s="26"/>
      <c r="R138" s="37"/>
      <c r="S138" s="37"/>
      <c r="T138" s="37"/>
    </row>
    <row r="139" spans="1:20" ht="15">
      <c r="A139" s="1563" t="s">
        <v>1728</v>
      </c>
      <c r="B139" s="1561"/>
      <c r="C139" s="1561"/>
      <c r="D139" s="1562"/>
      <c r="E139" s="252"/>
      <c r="F139" s="252"/>
      <c r="G139" s="252"/>
      <c r="H139" s="252"/>
      <c r="I139" s="252"/>
      <c r="J139" s="252"/>
      <c r="K139" s="252"/>
      <c r="L139" s="260"/>
      <c r="M139" s="260"/>
      <c r="N139" s="260"/>
      <c r="O139" s="260"/>
      <c r="P139" s="260"/>
      <c r="Q139" s="260"/>
      <c r="R139" s="257"/>
      <c r="S139" s="257"/>
      <c r="T139" s="262"/>
    </row>
    <row r="140" spans="1:20" ht="15">
      <c r="A140" s="1766">
        <v>1</v>
      </c>
      <c r="B140" s="3">
        <v>1</v>
      </c>
      <c r="C140" s="4" t="s">
        <v>864</v>
      </c>
      <c r="D140" s="5">
        <v>0.7</v>
      </c>
      <c r="E140" s="38" t="s">
        <v>1698</v>
      </c>
      <c r="F140" s="38" t="s">
        <v>1616</v>
      </c>
      <c r="G140" s="38" t="s">
        <v>1699</v>
      </c>
      <c r="H140" s="4"/>
      <c r="I140" s="4"/>
      <c r="J140" s="4"/>
      <c r="K140" s="4"/>
      <c r="L140" s="7"/>
      <c r="M140" s="7"/>
      <c r="N140" s="7"/>
      <c r="O140" s="7"/>
      <c r="P140" s="7"/>
      <c r="Q140" s="7"/>
      <c r="R140" s="5"/>
      <c r="S140" s="5"/>
      <c r="T140" s="5"/>
    </row>
    <row r="141" spans="1:20" ht="15">
      <c r="A141" s="1770"/>
      <c r="B141" s="8">
        <v>2</v>
      </c>
      <c r="C141" s="6" t="s">
        <v>1710</v>
      </c>
      <c r="D141" s="9">
        <v>0.2</v>
      </c>
      <c r="E141" s="33" t="s">
        <v>1698</v>
      </c>
      <c r="F141" s="33" t="s">
        <v>1616</v>
      </c>
      <c r="G141" s="33" t="s">
        <v>1699</v>
      </c>
      <c r="H141" s="4"/>
      <c r="I141" s="4"/>
      <c r="J141" s="4"/>
      <c r="K141" s="4"/>
      <c r="L141" s="7"/>
      <c r="M141" s="7"/>
      <c r="N141" s="7"/>
      <c r="O141" s="7"/>
      <c r="P141" s="7"/>
      <c r="Q141" s="7"/>
      <c r="R141" s="5"/>
      <c r="S141" s="5"/>
      <c r="T141" s="5"/>
    </row>
    <row r="142" spans="1:20" ht="15">
      <c r="A142" s="1770"/>
      <c r="B142" s="8">
        <v>2</v>
      </c>
      <c r="C142" s="6" t="s">
        <v>257</v>
      </c>
      <c r="D142" s="9">
        <v>0.4</v>
      </c>
      <c r="E142" s="33" t="s">
        <v>1698</v>
      </c>
      <c r="F142" s="33" t="s">
        <v>1616</v>
      </c>
      <c r="G142" s="33" t="s">
        <v>1699</v>
      </c>
      <c r="H142" s="4"/>
      <c r="I142" s="4"/>
      <c r="J142" s="4"/>
      <c r="K142" s="4"/>
      <c r="L142" s="7"/>
      <c r="M142" s="7"/>
      <c r="N142" s="7"/>
      <c r="O142" s="7"/>
      <c r="P142" s="7"/>
      <c r="Q142" s="7"/>
      <c r="R142" s="5"/>
      <c r="S142" s="5"/>
      <c r="T142" s="5"/>
    </row>
    <row r="143" spans="1:20" ht="15">
      <c r="A143" s="1770"/>
      <c r="B143" s="8">
        <v>11</v>
      </c>
      <c r="C143" s="6" t="s">
        <v>438</v>
      </c>
      <c r="D143" s="9">
        <v>2.2</v>
      </c>
      <c r="E143" s="33" t="s">
        <v>1698</v>
      </c>
      <c r="F143" s="33" t="s">
        <v>1616</v>
      </c>
      <c r="G143" s="33" t="s">
        <v>1699</v>
      </c>
      <c r="H143" s="4"/>
      <c r="I143" s="4"/>
      <c r="J143" s="4"/>
      <c r="K143" s="4"/>
      <c r="L143" s="7"/>
      <c r="M143" s="7"/>
      <c r="N143" s="7"/>
      <c r="O143" s="7"/>
      <c r="P143" s="7"/>
      <c r="Q143" s="7"/>
      <c r="R143" s="5"/>
      <c r="S143" s="5"/>
      <c r="T143" s="5"/>
    </row>
    <row r="144" spans="1:20" ht="15">
      <c r="A144" s="1770">
        <v>2</v>
      </c>
      <c r="B144" s="8">
        <v>8</v>
      </c>
      <c r="C144" s="6" t="s">
        <v>1111</v>
      </c>
      <c r="D144" s="9">
        <v>0.7</v>
      </c>
      <c r="E144" s="33" t="s">
        <v>1705</v>
      </c>
      <c r="F144" s="33" t="s">
        <v>1753</v>
      </c>
      <c r="G144" s="33" t="s">
        <v>1699</v>
      </c>
      <c r="H144" s="4"/>
      <c r="I144" s="4"/>
      <c r="J144" s="4"/>
      <c r="K144" s="4"/>
      <c r="L144" s="7"/>
      <c r="M144" s="7"/>
      <c r="N144" s="7"/>
      <c r="O144" s="7"/>
      <c r="P144" s="7"/>
      <c r="Q144" s="7"/>
      <c r="R144" s="5"/>
      <c r="S144" s="5"/>
      <c r="T144" s="5"/>
    </row>
    <row r="145" spans="1:20" ht="15">
      <c r="A145" s="1770"/>
      <c r="B145" s="8">
        <v>21</v>
      </c>
      <c r="C145" s="6" t="s">
        <v>1598</v>
      </c>
      <c r="D145" s="9">
        <v>0.8</v>
      </c>
      <c r="E145" s="33" t="s">
        <v>1705</v>
      </c>
      <c r="F145" s="33" t="s">
        <v>1634</v>
      </c>
      <c r="G145" s="33" t="s">
        <v>1699</v>
      </c>
      <c r="H145" s="4"/>
      <c r="I145" s="4"/>
      <c r="J145" s="4"/>
      <c r="K145" s="4"/>
      <c r="L145" s="7"/>
      <c r="M145" s="7"/>
      <c r="N145" s="7"/>
      <c r="O145" s="7"/>
      <c r="P145" s="7"/>
      <c r="Q145" s="7"/>
      <c r="R145" s="5"/>
      <c r="S145" s="5"/>
      <c r="T145" s="5"/>
    </row>
    <row r="146" spans="1:20" ht="15">
      <c r="A146" s="1770"/>
      <c r="B146" s="8">
        <v>26</v>
      </c>
      <c r="C146" s="6" t="s">
        <v>1651</v>
      </c>
      <c r="D146" s="9">
        <v>0.7</v>
      </c>
      <c r="E146" s="33" t="s">
        <v>1705</v>
      </c>
      <c r="F146" s="33" t="s">
        <v>1753</v>
      </c>
      <c r="G146" s="33" t="s">
        <v>1699</v>
      </c>
      <c r="H146" s="4"/>
      <c r="I146" s="4"/>
      <c r="J146" s="4"/>
      <c r="K146" s="4"/>
      <c r="L146" s="7"/>
      <c r="M146" s="7"/>
      <c r="N146" s="7"/>
      <c r="O146" s="7"/>
      <c r="P146" s="7"/>
      <c r="Q146" s="7"/>
      <c r="R146" s="5"/>
      <c r="S146" s="5"/>
      <c r="T146" s="5"/>
    </row>
    <row r="147" spans="1:20" ht="15">
      <c r="A147" s="1770"/>
      <c r="B147" s="8">
        <v>37</v>
      </c>
      <c r="C147" s="6" t="s">
        <v>429</v>
      </c>
      <c r="D147" s="9">
        <v>0.4</v>
      </c>
      <c r="E147" s="33" t="s">
        <v>1705</v>
      </c>
      <c r="F147" s="33" t="s">
        <v>1634</v>
      </c>
      <c r="G147" s="33" t="s">
        <v>1699</v>
      </c>
      <c r="H147" s="4"/>
      <c r="I147" s="4"/>
      <c r="J147" s="4"/>
      <c r="K147" s="4"/>
      <c r="L147" s="7"/>
      <c r="M147" s="7"/>
      <c r="N147" s="7"/>
      <c r="O147" s="7"/>
      <c r="P147" s="7"/>
      <c r="Q147" s="7"/>
      <c r="R147" s="5"/>
      <c r="S147" s="5"/>
      <c r="T147" s="5"/>
    </row>
    <row r="148" spans="1:20" ht="15">
      <c r="A148" s="1770"/>
      <c r="B148" s="8">
        <v>45</v>
      </c>
      <c r="C148" s="6" t="s">
        <v>1717</v>
      </c>
      <c r="D148" s="9">
        <v>0.9</v>
      </c>
      <c r="E148" s="33" t="s">
        <v>1705</v>
      </c>
      <c r="F148" s="33" t="s">
        <v>1634</v>
      </c>
      <c r="G148" s="33" t="s">
        <v>1699</v>
      </c>
      <c r="H148" s="4"/>
      <c r="I148" s="4"/>
      <c r="J148" s="4"/>
      <c r="K148" s="4"/>
      <c r="L148" s="7"/>
      <c r="M148" s="7"/>
      <c r="N148" s="7"/>
      <c r="O148" s="7"/>
      <c r="P148" s="7"/>
      <c r="Q148" s="7"/>
      <c r="R148" s="5"/>
      <c r="S148" s="5"/>
      <c r="T148" s="5"/>
    </row>
    <row r="149" spans="1:20" ht="15">
      <c r="A149" s="1770"/>
      <c r="B149" s="8">
        <v>47</v>
      </c>
      <c r="C149" s="6" t="s">
        <v>1729</v>
      </c>
      <c r="D149" s="9">
        <v>1</v>
      </c>
      <c r="E149" s="33" t="s">
        <v>1705</v>
      </c>
      <c r="F149" s="33" t="s">
        <v>1634</v>
      </c>
      <c r="G149" s="33" t="s">
        <v>1699</v>
      </c>
      <c r="H149" s="4"/>
      <c r="I149" s="4"/>
      <c r="J149" s="4"/>
      <c r="K149" s="4"/>
      <c r="L149" s="7"/>
      <c r="M149" s="7"/>
      <c r="N149" s="7"/>
      <c r="O149" s="7"/>
      <c r="P149" s="7"/>
      <c r="Q149" s="7"/>
      <c r="R149" s="5"/>
      <c r="S149" s="5"/>
      <c r="T149" s="5"/>
    </row>
    <row r="150" spans="1:20" ht="15">
      <c r="A150" s="251" t="s">
        <v>1553</v>
      </c>
      <c r="B150" s="6"/>
      <c r="C150" s="6"/>
      <c r="D150" s="1542">
        <f>SUM(D140:D149)</f>
        <v>8</v>
      </c>
      <c r="E150" s="4"/>
      <c r="F150" s="6"/>
      <c r="G150" s="6"/>
      <c r="H150" s="4"/>
      <c r="I150" s="4"/>
      <c r="J150" s="6"/>
      <c r="K150" s="6"/>
      <c r="L150" s="7"/>
      <c r="M150" s="1"/>
      <c r="N150" s="1"/>
      <c r="O150" s="1"/>
      <c r="P150" s="1"/>
      <c r="Q150" s="1"/>
      <c r="R150" s="9"/>
      <c r="S150" s="9"/>
      <c r="T150" s="9"/>
    </row>
    <row r="151" spans="1:20" ht="15">
      <c r="A151" s="1563" t="s">
        <v>1742</v>
      </c>
      <c r="B151" s="1566"/>
      <c r="C151" s="1558"/>
      <c r="D151" s="1542"/>
      <c r="E151" s="265"/>
      <c r="F151" s="263"/>
      <c r="G151" s="263"/>
      <c r="H151" s="265"/>
      <c r="I151" s="265"/>
      <c r="J151" s="263"/>
      <c r="K151" s="263"/>
      <c r="L151" s="266"/>
      <c r="M151" s="48"/>
      <c r="N151" s="48"/>
      <c r="O151" s="48"/>
      <c r="P151" s="48"/>
      <c r="Q151" s="48"/>
      <c r="R151" s="264"/>
      <c r="S151" s="264"/>
      <c r="T151" s="264"/>
    </row>
    <row r="152" spans="1:20" ht="15">
      <c r="A152" s="1770">
        <v>1</v>
      </c>
      <c r="B152" s="8">
        <v>4</v>
      </c>
      <c r="C152" s="6" t="s">
        <v>865</v>
      </c>
      <c r="D152" s="9">
        <v>1.2</v>
      </c>
      <c r="E152" s="33" t="s">
        <v>1698</v>
      </c>
      <c r="F152" s="33" t="s">
        <v>1616</v>
      </c>
      <c r="G152" s="33" t="s">
        <v>1699</v>
      </c>
      <c r="H152" s="4"/>
      <c r="I152" s="4"/>
      <c r="J152" s="6"/>
      <c r="K152" s="6"/>
      <c r="L152" s="7"/>
      <c r="M152" s="1"/>
      <c r="N152" s="1"/>
      <c r="O152" s="1"/>
      <c r="P152" s="1"/>
      <c r="Q152" s="1"/>
      <c r="R152" s="9"/>
      <c r="S152" s="9"/>
      <c r="T152" s="9"/>
    </row>
    <row r="153" spans="1:20" ht="15">
      <c r="A153" s="1770"/>
      <c r="B153" s="8">
        <v>5</v>
      </c>
      <c r="C153" s="6" t="s">
        <v>1643</v>
      </c>
      <c r="D153" s="9">
        <v>0.6</v>
      </c>
      <c r="E153" s="33" t="s">
        <v>1698</v>
      </c>
      <c r="F153" s="33" t="s">
        <v>1107</v>
      </c>
      <c r="G153" s="33" t="s">
        <v>1699</v>
      </c>
      <c r="H153" s="4"/>
      <c r="I153" s="4"/>
      <c r="J153" s="6"/>
      <c r="K153" s="6"/>
      <c r="L153" s="7"/>
      <c r="M153" s="1"/>
      <c r="N153" s="1"/>
      <c r="O153" s="1"/>
      <c r="P153" s="1"/>
      <c r="Q153" s="1"/>
      <c r="R153" s="9"/>
      <c r="S153" s="9"/>
      <c r="T153" s="9"/>
    </row>
    <row r="154" spans="1:20" ht="15">
      <c r="A154" s="1770"/>
      <c r="B154" s="8">
        <v>55</v>
      </c>
      <c r="C154" s="6" t="s">
        <v>434</v>
      </c>
      <c r="D154" s="9">
        <v>1.2</v>
      </c>
      <c r="E154" s="33" t="s">
        <v>1698</v>
      </c>
      <c r="F154" s="33" t="s">
        <v>1616</v>
      </c>
      <c r="G154" s="33" t="s">
        <v>1699</v>
      </c>
      <c r="H154" s="4"/>
      <c r="I154" s="4"/>
      <c r="J154" s="6"/>
      <c r="K154" s="6"/>
      <c r="L154" s="7"/>
      <c r="M154" s="1"/>
      <c r="N154" s="1"/>
      <c r="O154" s="1"/>
      <c r="P154" s="1"/>
      <c r="Q154" s="1"/>
      <c r="R154" s="9"/>
      <c r="S154" s="9"/>
      <c r="T154" s="9"/>
    </row>
    <row r="155" spans="1:20" ht="15">
      <c r="A155" s="1770"/>
      <c r="B155" s="8">
        <v>42</v>
      </c>
      <c r="C155" s="6" t="s">
        <v>1643</v>
      </c>
      <c r="D155" s="9">
        <v>1.6</v>
      </c>
      <c r="E155" s="33" t="s">
        <v>1705</v>
      </c>
      <c r="F155" s="33" t="s">
        <v>1634</v>
      </c>
      <c r="G155" s="33" t="s">
        <v>1699</v>
      </c>
      <c r="H155" s="4"/>
      <c r="I155" s="4"/>
      <c r="J155" s="6"/>
      <c r="K155" s="6"/>
      <c r="L155" s="7"/>
      <c r="M155" s="1"/>
      <c r="N155" s="1"/>
      <c r="O155" s="1"/>
      <c r="P155" s="1"/>
      <c r="Q155" s="1"/>
      <c r="R155" s="9"/>
      <c r="S155" s="9"/>
      <c r="T155" s="9"/>
    </row>
    <row r="156" spans="1:20" ht="15">
      <c r="A156" s="27" t="s">
        <v>1553</v>
      </c>
      <c r="B156" s="255"/>
      <c r="C156" s="6"/>
      <c r="D156" s="1542">
        <f>SUM(D152:D155)</f>
        <v>4.6</v>
      </c>
      <c r="E156" s="4"/>
      <c r="F156" s="6"/>
      <c r="G156" s="6"/>
      <c r="H156" s="4"/>
      <c r="I156" s="4"/>
      <c r="J156" s="6"/>
      <c r="K156" s="6"/>
      <c r="L156" s="7"/>
      <c r="M156" s="1"/>
      <c r="N156" s="1"/>
      <c r="O156" s="1"/>
      <c r="P156" s="1"/>
      <c r="Q156" s="1"/>
      <c r="R156" s="9"/>
      <c r="S156" s="9"/>
      <c r="T156" s="9"/>
    </row>
    <row r="157" spans="1:20" ht="15">
      <c r="A157" s="1563" t="s">
        <v>1751</v>
      </c>
      <c r="B157" s="1561"/>
      <c r="C157" s="1561"/>
      <c r="D157" s="1562"/>
      <c r="E157" s="252"/>
      <c r="F157" s="252"/>
      <c r="G157" s="252"/>
      <c r="H157" s="252"/>
      <c r="I157" s="252"/>
      <c r="J157" s="252"/>
      <c r="K157" s="252"/>
      <c r="L157" s="260"/>
      <c r="M157" s="260"/>
      <c r="N157" s="260"/>
      <c r="O157" s="260"/>
      <c r="P157" s="260"/>
      <c r="Q157" s="260"/>
      <c r="R157" s="257"/>
      <c r="S157" s="257"/>
      <c r="T157" s="262"/>
    </row>
    <row r="158" spans="1:20" ht="15">
      <c r="A158" s="1767">
        <v>1</v>
      </c>
      <c r="B158" s="3">
        <v>69</v>
      </c>
      <c r="C158" s="4" t="s">
        <v>443</v>
      </c>
      <c r="D158" s="5">
        <v>1.2</v>
      </c>
      <c r="E158" s="34" t="s">
        <v>1705</v>
      </c>
      <c r="F158" s="38" t="s">
        <v>1634</v>
      </c>
      <c r="G158" s="34" t="s">
        <v>1699</v>
      </c>
      <c r="H158" s="4"/>
      <c r="I158" s="4"/>
      <c r="J158" s="4"/>
      <c r="K158" s="4"/>
      <c r="L158" s="7"/>
      <c r="M158" s="7"/>
      <c r="N158" s="7"/>
      <c r="O158" s="7"/>
      <c r="P158" s="7"/>
      <c r="Q158" s="7"/>
      <c r="R158" s="5"/>
      <c r="S158" s="5"/>
      <c r="T158" s="5"/>
    </row>
    <row r="159" spans="1:20" ht="15">
      <c r="A159" s="1767"/>
      <c r="B159" s="3">
        <v>87</v>
      </c>
      <c r="C159" s="4" t="s">
        <v>1623</v>
      </c>
      <c r="D159" s="5">
        <v>1.6</v>
      </c>
      <c r="E159" s="34" t="s">
        <v>1705</v>
      </c>
      <c r="F159" s="38" t="s">
        <v>1634</v>
      </c>
      <c r="G159" s="34" t="s">
        <v>1699</v>
      </c>
      <c r="H159" s="4"/>
      <c r="I159" s="4"/>
      <c r="J159" s="4"/>
      <c r="K159" s="4"/>
      <c r="L159" s="7"/>
      <c r="M159" s="7"/>
      <c r="N159" s="7"/>
      <c r="O159" s="7"/>
      <c r="P159" s="7"/>
      <c r="Q159" s="7"/>
      <c r="R159" s="5"/>
      <c r="S159" s="5"/>
      <c r="T159" s="5"/>
    </row>
    <row r="160" spans="1:20" ht="15">
      <c r="A160" s="1767"/>
      <c r="B160" s="3">
        <v>103</v>
      </c>
      <c r="C160" s="4" t="s">
        <v>1736</v>
      </c>
      <c r="D160" s="5">
        <v>1.5</v>
      </c>
      <c r="E160" s="34" t="s">
        <v>1705</v>
      </c>
      <c r="F160" s="38" t="s">
        <v>1634</v>
      </c>
      <c r="G160" s="34" t="s">
        <v>1699</v>
      </c>
      <c r="H160" s="4"/>
      <c r="I160" s="4"/>
      <c r="J160" s="4"/>
      <c r="K160" s="4"/>
      <c r="L160" s="7"/>
      <c r="M160" s="7"/>
      <c r="N160" s="7"/>
      <c r="O160" s="7"/>
      <c r="P160" s="7"/>
      <c r="Q160" s="7"/>
      <c r="R160" s="5"/>
      <c r="S160" s="5"/>
      <c r="T160" s="5"/>
    </row>
    <row r="161" spans="1:20" ht="15">
      <c r="A161" s="1767"/>
      <c r="B161" s="3">
        <v>104</v>
      </c>
      <c r="C161" s="4" t="s">
        <v>1737</v>
      </c>
      <c r="D161" s="5">
        <v>2.7</v>
      </c>
      <c r="E161" s="34" t="s">
        <v>1705</v>
      </c>
      <c r="F161" s="38" t="s">
        <v>1634</v>
      </c>
      <c r="G161" s="34" t="s">
        <v>1699</v>
      </c>
      <c r="H161" s="4"/>
      <c r="I161" s="4"/>
      <c r="J161" s="4"/>
      <c r="K161" s="4"/>
      <c r="L161" s="7"/>
      <c r="M161" s="7"/>
      <c r="N161" s="7"/>
      <c r="O161" s="7"/>
      <c r="P161" s="7"/>
      <c r="Q161" s="7"/>
      <c r="R161" s="5"/>
      <c r="S161" s="5"/>
      <c r="T161" s="5"/>
    </row>
    <row r="162" spans="1:20" ht="15">
      <c r="A162" s="256" t="s">
        <v>1553</v>
      </c>
      <c r="B162" s="39"/>
      <c r="C162" s="39"/>
      <c r="D162" s="1567">
        <f>SUM(D158:D161)</f>
        <v>7</v>
      </c>
      <c r="E162" s="34"/>
      <c r="F162" s="39"/>
      <c r="G162" s="39"/>
      <c r="H162" s="4"/>
      <c r="I162" s="4"/>
      <c r="J162" s="6"/>
      <c r="K162" s="6"/>
      <c r="L162" s="7"/>
      <c r="M162" s="1"/>
      <c r="N162" s="1"/>
      <c r="O162" s="1"/>
      <c r="P162" s="1"/>
      <c r="Q162" s="1"/>
      <c r="R162" s="9"/>
      <c r="S162" s="9"/>
      <c r="T162" s="9"/>
    </row>
    <row r="163" spans="1:20" ht="15">
      <c r="A163" s="1768" t="s">
        <v>1756</v>
      </c>
      <c r="B163" s="1769"/>
      <c r="C163" s="1558"/>
      <c r="D163" s="1542">
        <f>D162+D156+D150+D138+D132+D126</f>
        <v>45.900000000000006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</row>
  </sheetData>
  <sheetProtection/>
  <mergeCells count="60">
    <mergeCell ref="A114:A117"/>
    <mergeCell ref="F114:F117"/>
    <mergeCell ref="M115:T115"/>
    <mergeCell ref="M116:M117"/>
    <mergeCell ref="H115:H117"/>
    <mergeCell ref="I115:I117"/>
    <mergeCell ref="B114:B117"/>
    <mergeCell ref="C114:C117"/>
    <mergeCell ref="O7:O8"/>
    <mergeCell ref="H6:H8"/>
    <mergeCell ref="E114:E117"/>
    <mergeCell ref="L115:L117"/>
    <mergeCell ref="A2:Q2"/>
    <mergeCell ref="A3:U3"/>
    <mergeCell ref="A4:Q4"/>
    <mergeCell ref="A5:A8"/>
    <mergeCell ref="B5:B8"/>
    <mergeCell ref="C5:C8"/>
    <mergeCell ref="T7:T8"/>
    <mergeCell ref="J5:J8"/>
    <mergeCell ref="K5:K8"/>
    <mergeCell ref="P7:P8"/>
    <mergeCell ref="A113:Q113"/>
    <mergeCell ref="L114:T114"/>
    <mergeCell ref="H5:I5"/>
    <mergeCell ref="M7:M8"/>
    <mergeCell ref="N7:N8"/>
    <mergeCell ref="A111:Q111"/>
    <mergeCell ref="G5:G8"/>
    <mergeCell ref="L5:U5"/>
    <mergeCell ref="D114:D117"/>
    <mergeCell ref="S7:S8"/>
    <mergeCell ref="F5:F8"/>
    <mergeCell ref="D5:D8"/>
    <mergeCell ref="E5:E8"/>
    <mergeCell ref="A112:T112"/>
    <mergeCell ref="I6:I8"/>
    <mergeCell ref="L6:L8"/>
    <mergeCell ref="M6:U6"/>
    <mergeCell ref="U7:U8"/>
    <mergeCell ref="R7:R8"/>
    <mergeCell ref="Q7:Q8"/>
    <mergeCell ref="G114:G117"/>
    <mergeCell ref="H114:I114"/>
    <mergeCell ref="J114:J117"/>
    <mergeCell ref="K114:K117"/>
    <mergeCell ref="N116:N117"/>
    <mergeCell ref="O116:O117"/>
    <mergeCell ref="Q116:Q117"/>
    <mergeCell ref="T116:T117"/>
    <mergeCell ref="S116:S117"/>
    <mergeCell ref="R116:R117"/>
    <mergeCell ref="P116:P117"/>
    <mergeCell ref="A120:A125"/>
    <mergeCell ref="A134:A137"/>
    <mergeCell ref="A158:A161"/>
    <mergeCell ref="A163:B163"/>
    <mergeCell ref="A140:A143"/>
    <mergeCell ref="A144:A149"/>
    <mergeCell ref="A152:A15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3:Z118"/>
  <sheetViews>
    <sheetView zoomScalePageLayoutView="0" workbookViewId="0" topLeftCell="A2">
      <selection activeCell="P74" sqref="P74"/>
    </sheetView>
  </sheetViews>
  <sheetFormatPr defaultColWidth="9.140625" defaultRowHeight="15"/>
  <cols>
    <col min="1" max="1" width="20.421875" style="43" customWidth="1"/>
    <col min="2" max="2" width="4.8515625" style="43" customWidth="1"/>
    <col min="3" max="3" width="6.57421875" style="43" customWidth="1"/>
    <col min="4" max="4" width="5.57421875" style="43" customWidth="1"/>
    <col min="5" max="5" width="6.421875" style="43" customWidth="1"/>
    <col min="6" max="6" width="7.57421875" style="43" customWidth="1"/>
    <col min="7" max="7" width="14.140625" style="43" customWidth="1"/>
    <col min="8" max="8" width="13.140625" style="43" customWidth="1"/>
    <col min="9" max="9" width="9.140625" style="43" customWidth="1"/>
    <col min="10" max="10" width="9.7109375" style="43" customWidth="1"/>
    <col min="11" max="11" width="11.7109375" style="43" customWidth="1"/>
    <col min="12" max="12" width="12.28125" style="43" customWidth="1"/>
    <col min="13" max="13" width="9.7109375" style="43" customWidth="1"/>
    <col min="14" max="14" width="8.7109375" style="43" customWidth="1"/>
    <col min="15" max="16" width="6.421875" style="43" customWidth="1"/>
    <col min="17" max="17" width="7.7109375" style="43" customWidth="1"/>
    <col min="18" max="18" width="6.28125" style="43" customWidth="1"/>
    <col min="19" max="19" width="0.2890625" style="43" hidden="1" customWidth="1"/>
    <col min="20" max="20" width="10.28125" style="43" customWidth="1"/>
    <col min="21" max="16384" width="9.140625" style="43" customWidth="1"/>
  </cols>
  <sheetData>
    <row r="1" ht="12.75" hidden="1"/>
    <row r="3" spans="1:20" ht="12.75">
      <c r="A3" s="1809" t="s">
        <v>1604</v>
      </c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</row>
    <row r="4" spans="1:20" ht="12.75">
      <c r="A4" s="1809" t="s">
        <v>1757</v>
      </c>
      <c r="B4" s="1809"/>
      <c r="C4" s="1809"/>
      <c r="D4" s="1809"/>
      <c r="E4" s="1809"/>
      <c r="F4" s="1809"/>
      <c r="G4" s="1809"/>
      <c r="H4" s="1809"/>
      <c r="I4" s="1809"/>
      <c r="J4" s="1809"/>
      <c r="K4" s="1809"/>
      <c r="L4" s="1809"/>
      <c r="M4" s="1809"/>
      <c r="N4" s="1809"/>
      <c r="O4" s="1809"/>
      <c r="P4" s="1809"/>
      <c r="Q4" s="1809"/>
      <c r="R4" s="1809"/>
      <c r="S4" s="1809"/>
      <c r="T4" s="1809"/>
    </row>
    <row r="5" spans="1:20" ht="12.75">
      <c r="A5" s="1809" t="s">
        <v>149</v>
      </c>
      <c r="B5" s="1809"/>
      <c r="C5" s="1809"/>
      <c r="D5" s="1809"/>
      <c r="E5" s="1809"/>
      <c r="F5" s="1809"/>
      <c r="G5" s="1809"/>
      <c r="H5" s="1809"/>
      <c r="I5" s="1809"/>
      <c r="J5" s="1809"/>
      <c r="K5" s="1809"/>
      <c r="L5" s="1809"/>
      <c r="M5" s="1809"/>
      <c r="N5" s="1809"/>
      <c r="O5" s="1809"/>
      <c r="P5" s="1809"/>
      <c r="Q5" s="1809"/>
      <c r="R5" s="1809"/>
      <c r="S5" s="1809"/>
      <c r="T5" s="1809"/>
    </row>
    <row r="6" spans="1:20" ht="12.75">
      <c r="A6" s="94"/>
      <c r="B6" s="94"/>
      <c r="C6" s="94"/>
      <c r="D6" s="94"/>
      <c r="E6" s="94"/>
      <c r="F6" s="94"/>
      <c r="G6" s="94"/>
      <c r="H6" s="1810"/>
      <c r="I6" s="1810"/>
      <c r="J6" s="1810"/>
      <c r="K6" s="1810"/>
      <c r="L6" s="1810"/>
      <c r="M6" s="94"/>
      <c r="N6" s="94"/>
      <c r="O6" s="94"/>
      <c r="P6" s="94"/>
      <c r="Q6" s="94"/>
      <c r="R6" s="94"/>
      <c r="S6" s="94"/>
      <c r="T6" s="95"/>
    </row>
    <row r="7" spans="1:20" ht="12.75">
      <c r="A7" s="94" t="s">
        <v>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</row>
    <row r="8" spans="1:20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ht="12.75">
      <c r="A9" s="1806" t="s">
        <v>7</v>
      </c>
      <c r="B9" s="1806" t="s">
        <v>8</v>
      </c>
      <c r="C9" s="1802" t="s">
        <v>9</v>
      </c>
      <c r="D9" s="1799" t="s">
        <v>1073</v>
      </c>
      <c r="E9" s="1806" t="s">
        <v>1074</v>
      </c>
      <c r="F9" s="1802" t="s">
        <v>1075</v>
      </c>
      <c r="G9" s="1802" t="s">
        <v>10</v>
      </c>
      <c r="H9" s="1802" t="s">
        <v>11</v>
      </c>
      <c r="I9" s="1799" t="s">
        <v>1078</v>
      </c>
      <c r="J9" s="1799"/>
      <c r="K9" s="1802" t="s">
        <v>12</v>
      </c>
      <c r="L9" s="1802" t="s">
        <v>13</v>
      </c>
      <c r="M9" s="1799" t="s">
        <v>14</v>
      </c>
      <c r="N9" s="1799"/>
      <c r="O9" s="1799"/>
      <c r="P9" s="1799"/>
      <c r="Q9" s="1799"/>
      <c r="R9" s="1799"/>
      <c r="S9" s="1799"/>
      <c r="T9" s="1802" t="s">
        <v>1082</v>
      </c>
    </row>
    <row r="10" spans="1:20" ht="12.75">
      <c r="A10" s="1807"/>
      <c r="B10" s="1807"/>
      <c r="C10" s="1802"/>
      <c r="D10" s="1799"/>
      <c r="E10" s="1807"/>
      <c r="F10" s="1802"/>
      <c r="G10" s="1802"/>
      <c r="H10" s="1802"/>
      <c r="I10" s="1799"/>
      <c r="J10" s="1799"/>
      <c r="K10" s="1802"/>
      <c r="L10" s="1802"/>
      <c r="M10" s="1799"/>
      <c r="N10" s="1799"/>
      <c r="O10" s="1799"/>
      <c r="P10" s="1799"/>
      <c r="Q10" s="1799"/>
      <c r="R10" s="1799"/>
      <c r="S10" s="1799"/>
      <c r="T10" s="1802"/>
    </row>
    <row r="11" spans="1:20" ht="12.75">
      <c r="A11" s="1807"/>
      <c r="B11" s="1807"/>
      <c r="C11" s="1802"/>
      <c r="D11" s="1799"/>
      <c r="E11" s="1807"/>
      <c r="F11" s="1802"/>
      <c r="G11" s="1802"/>
      <c r="H11" s="1802"/>
      <c r="I11" s="1802" t="s">
        <v>15</v>
      </c>
      <c r="J11" s="1806" t="s">
        <v>1084</v>
      </c>
      <c r="K11" s="1802"/>
      <c r="L11" s="1802"/>
      <c r="M11" s="1806" t="s">
        <v>16</v>
      </c>
      <c r="N11" s="1799" t="s">
        <v>1610</v>
      </c>
      <c r="O11" s="1799"/>
      <c r="P11" s="1799"/>
      <c r="Q11" s="1799"/>
      <c r="R11" s="1799"/>
      <c r="S11" s="1799"/>
      <c r="T11" s="1802"/>
    </row>
    <row r="12" spans="1:20" ht="12.75">
      <c r="A12" s="1807"/>
      <c r="B12" s="1807"/>
      <c r="C12" s="1802"/>
      <c r="D12" s="1799"/>
      <c r="E12" s="1807"/>
      <c r="F12" s="1802"/>
      <c r="G12" s="1802"/>
      <c r="H12" s="1802"/>
      <c r="I12" s="1802"/>
      <c r="J12" s="1807"/>
      <c r="K12" s="1802"/>
      <c r="L12" s="1802"/>
      <c r="M12" s="1807"/>
      <c r="N12" s="1799"/>
      <c r="O12" s="1799"/>
      <c r="P12" s="1799"/>
      <c r="Q12" s="1799"/>
      <c r="R12" s="1799"/>
      <c r="S12" s="1799"/>
      <c r="T12" s="1802"/>
    </row>
    <row r="13" spans="1:20" ht="12.75">
      <c r="A13" s="1807"/>
      <c r="B13" s="1807"/>
      <c r="C13" s="1802"/>
      <c r="D13" s="1799"/>
      <c r="E13" s="1807"/>
      <c r="F13" s="1802"/>
      <c r="G13" s="1802"/>
      <c r="H13" s="1802"/>
      <c r="I13" s="1802"/>
      <c r="J13" s="1807"/>
      <c r="K13" s="1802"/>
      <c r="L13" s="1802"/>
      <c r="M13" s="1807"/>
      <c r="N13" s="1799" t="s">
        <v>1093</v>
      </c>
      <c r="O13" s="1799" t="s">
        <v>17</v>
      </c>
      <c r="P13" s="1799" t="s">
        <v>1567</v>
      </c>
      <c r="Q13" s="1799" t="s">
        <v>1613</v>
      </c>
      <c r="R13" s="1799" t="s">
        <v>1137</v>
      </c>
      <c r="S13" s="1800"/>
      <c r="T13" s="1802"/>
    </row>
    <row r="14" spans="1:20" ht="12.75">
      <c r="A14" s="1808"/>
      <c r="B14" s="1808"/>
      <c r="C14" s="1802"/>
      <c r="D14" s="1799"/>
      <c r="E14" s="1808"/>
      <c r="F14" s="1802"/>
      <c r="G14" s="1802"/>
      <c r="H14" s="1802"/>
      <c r="I14" s="1802"/>
      <c r="J14" s="1808"/>
      <c r="K14" s="1802"/>
      <c r="L14" s="1802"/>
      <c r="M14" s="1808"/>
      <c r="N14" s="1799"/>
      <c r="O14" s="1799"/>
      <c r="P14" s="1799"/>
      <c r="Q14" s="1799"/>
      <c r="R14" s="1799"/>
      <c r="S14" s="1801"/>
      <c r="T14" s="1802"/>
    </row>
    <row r="15" spans="1:20" ht="12.75">
      <c r="A15" s="267">
        <v>1</v>
      </c>
      <c r="B15" s="267">
        <v>2</v>
      </c>
      <c r="C15" s="267">
        <v>3</v>
      </c>
      <c r="D15" s="267">
        <v>4</v>
      </c>
      <c r="E15" s="267">
        <v>5</v>
      </c>
      <c r="F15" s="267">
        <v>6</v>
      </c>
      <c r="G15" s="267">
        <v>7</v>
      </c>
      <c r="H15" s="267">
        <v>8</v>
      </c>
      <c r="I15" s="267">
        <v>9</v>
      </c>
      <c r="J15" s="267">
        <v>10</v>
      </c>
      <c r="K15" s="267">
        <v>11</v>
      </c>
      <c r="L15" s="267">
        <v>12</v>
      </c>
      <c r="M15" s="267">
        <v>13</v>
      </c>
      <c r="N15" s="267">
        <v>14</v>
      </c>
      <c r="O15" s="267">
        <v>15</v>
      </c>
      <c r="P15" s="267">
        <v>16</v>
      </c>
      <c r="Q15" s="267"/>
      <c r="R15" s="267">
        <v>17</v>
      </c>
      <c r="S15" s="267">
        <v>18</v>
      </c>
      <c r="T15" s="267">
        <v>19</v>
      </c>
    </row>
    <row r="16" spans="1:20" ht="12.75">
      <c r="A16" s="268" t="s">
        <v>1571</v>
      </c>
      <c r="B16" s="267"/>
      <c r="C16" s="269"/>
      <c r="D16" s="270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71"/>
      <c r="Q16" s="271"/>
      <c r="R16" s="271"/>
      <c r="S16" s="271"/>
      <c r="T16" s="271"/>
    </row>
    <row r="17" spans="1:26" ht="12.75">
      <c r="A17" s="1238" t="s">
        <v>18</v>
      </c>
      <c r="B17" s="267">
        <v>1</v>
      </c>
      <c r="C17" s="269">
        <v>59</v>
      </c>
      <c r="D17" s="270">
        <v>16.2</v>
      </c>
      <c r="E17" s="267">
        <v>1.3</v>
      </c>
      <c r="F17" s="267" t="s">
        <v>17</v>
      </c>
      <c r="G17" s="267" t="s">
        <v>150</v>
      </c>
      <c r="H17" s="267" t="s">
        <v>1314</v>
      </c>
      <c r="I17" s="267" t="s">
        <v>21</v>
      </c>
      <c r="J17" s="267" t="s">
        <v>21</v>
      </c>
      <c r="K17" s="267" t="s">
        <v>22</v>
      </c>
      <c r="L17" s="267" t="s">
        <v>23</v>
      </c>
      <c r="M17" s="1233">
        <v>5.83</v>
      </c>
      <c r="N17" s="1233"/>
      <c r="O17" s="1233">
        <v>4.66</v>
      </c>
      <c r="P17" s="1234"/>
      <c r="Q17" s="1234"/>
      <c r="R17" s="1233">
        <v>1.17</v>
      </c>
      <c r="S17" s="1234"/>
      <c r="T17" s="1234"/>
      <c r="U17" s="267"/>
      <c r="V17" s="271"/>
      <c r="W17" s="267"/>
      <c r="X17" s="270"/>
      <c r="Y17" s="267"/>
      <c r="Z17" s="267"/>
    </row>
    <row r="18" spans="1:26" ht="12.75">
      <c r="A18" s="272"/>
      <c r="B18" s="267">
        <v>1</v>
      </c>
      <c r="C18" s="269">
        <v>59</v>
      </c>
      <c r="D18" s="1235">
        <v>22</v>
      </c>
      <c r="E18" s="267">
        <v>1.1</v>
      </c>
      <c r="F18" s="267" t="s">
        <v>17</v>
      </c>
      <c r="G18" s="267" t="s">
        <v>150</v>
      </c>
      <c r="H18" s="267" t="s">
        <v>1314</v>
      </c>
      <c r="I18" s="267" t="s">
        <v>21</v>
      </c>
      <c r="J18" s="267" t="s">
        <v>21</v>
      </c>
      <c r="K18" s="267" t="s">
        <v>22</v>
      </c>
      <c r="L18" s="267" t="s">
        <v>23</v>
      </c>
      <c r="M18" s="1233">
        <v>4.58</v>
      </c>
      <c r="N18" s="1233"/>
      <c r="O18" s="1233">
        <v>3.66</v>
      </c>
      <c r="P18" s="1234"/>
      <c r="Q18" s="1234"/>
      <c r="R18" s="1233">
        <v>0.92</v>
      </c>
      <c r="S18" s="1234"/>
      <c r="T18" s="1234"/>
      <c r="U18" s="267">
        <v>18</v>
      </c>
      <c r="V18" s="271" t="s">
        <v>151</v>
      </c>
      <c r="W18" s="267"/>
      <c r="X18" s="270"/>
      <c r="Y18" s="267"/>
      <c r="Z18" s="267"/>
    </row>
    <row r="19" spans="1:20" ht="12.75">
      <c r="A19" s="289" t="s">
        <v>1553</v>
      </c>
      <c r="B19" s="272"/>
      <c r="C19" s="272"/>
      <c r="D19" s="272"/>
      <c r="E19" s="1238">
        <f>E17+E18</f>
        <v>2.4000000000000004</v>
      </c>
      <c r="F19" s="272"/>
      <c r="G19" s="272"/>
      <c r="H19" s="272"/>
      <c r="I19" s="272"/>
      <c r="J19" s="272"/>
      <c r="K19" s="272"/>
      <c r="L19" s="272"/>
      <c r="M19" s="1236">
        <f>M17+M18</f>
        <v>10.41</v>
      </c>
      <c r="N19" s="272"/>
      <c r="O19" s="1236">
        <f>O17+O18</f>
        <v>8.32</v>
      </c>
      <c r="P19" s="272"/>
      <c r="Q19" s="272"/>
      <c r="R19" s="1236">
        <f>R17+R18</f>
        <v>2.09</v>
      </c>
      <c r="S19" s="272"/>
      <c r="T19" s="272"/>
    </row>
    <row r="20" spans="1:20" ht="12.75">
      <c r="A20" s="1238" t="s">
        <v>24</v>
      </c>
      <c r="B20" s="267">
        <v>1</v>
      </c>
      <c r="C20" s="267">
        <v>2</v>
      </c>
      <c r="D20" s="267">
        <v>15</v>
      </c>
      <c r="E20" s="267">
        <v>0.7</v>
      </c>
      <c r="F20" s="267" t="s">
        <v>1093</v>
      </c>
      <c r="G20" s="267" t="s">
        <v>25</v>
      </c>
      <c r="H20" s="267" t="s">
        <v>1314</v>
      </c>
      <c r="I20" s="267" t="s">
        <v>26</v>
      </c>
      <c r="J20" s="267" t="s">
        <v>21</v>
      </c>
      <c r="K20" s="267" t="s">
        <v>22</v>
      </c>
      <c r="L20" s="267" t="s">
        <v>28</v>
      </c>
      <c r="M20" s="1233">
        <v>2.92</v>
      </c>
      <c r="N20" s="1233">
        <v>2.33</v>
      </c>
      <c r="O20" s="1233"/>
      <c r="P20" s="1233">
        <v>0.59</v>
      </c>
      <c r="Q20" s="1233"/>
      <c r="R20" s="1233"/>
      <c r="S20" s="1233"/>
      <c r="T20" s="1233"/>
    </row>
    <row r="21" spans="1:20" ht="12.75">
      <c r="A21" s="1237"/>
      <c r="B21" s="267">
        <v>2</v>
      </c>
      <c r="C21" s="267">
        <v>5</v>
      </c>
      <c r="D21" s="267">
        <v>12.1</v>
      </c>
      <c r="E21" s="267">
        <v>1.1</v>
      </c>
      <c r="F21" s="267" t="s">
        <v>1093</v>
      </c>
      <c r="G21" s="267" t="s">
        <v>25</v>
      </c>
      <c r="H21" s="267" t="s">
        <v>1314</v>
      </c>
      <c r="I21" s="267" t="s">
        <v>26</v>
      </c>
      <c r="J21" s="267" t="s">
        <v>21</v>
      </c>
      <c r="K21" s="267" t="s">
        <v>22</v>
      </c>
      <c r="L21" s="267" t="s">
        <v>28</v>
      </c>
      <c r="M21" s="1233">
        <v>4.58</v>
      </c>
      <c r="N21" s="1233">
        <v>3.66</v>
      </c>
      <c r="O21" s="1233"/>
      <c r="P21" s="1233">
        <v>0.92</v>
      </c>
      <c r="Q21" s="1233"/>
      <c r="R21" s="1233"/>
      <c r="S21" s="1233"/>
      <c r="T21" s="1233"/>
    </row>
    <row r="22" spans="1:20" ht="12.75">
      <c r="A22" s="267"/>
      <c r="B22" s="267">
        <v>3</v>
      </c>
      <c r="C22" s="267">
        <v>7</v>
      </c>
      <c r="D22" s="267">
        <v>15</v>
      </c>
      <c r="E22" s="267">
        <v>1</v>
      </c>
      <c r="F22" s="267" t="s">
        <v>1093</v>
      </c>
      <c r="G22" s="267" t="s">
        <v>25</v>
      </c>
      <c r="H22" s="267" t="s">
        <v>1314</v>
      </c>
      <c r="I22" s="267" t="s">
        <v>26</v>
      </c>
      <c r="J22" s="267" t="s">
        <v>21</v>
      </c>
      <c r="K22" s="267" t="s">
        <v>22</v>
      </c>
      <c r="L22" s="267" t="s">
        <v>1641</v>
      </c>
      <c r="M22" s="1233">
        <v>4.17</v>
      </c>
      <c r="N22" s="1233">
        <v>4.17</v>
      </c>
      <c r="O22" s="1233"/>
      <c r="P22" s="1233"/>
      <c r="Q22" s="1233"/>
      <c r="R22" s="1233"/>
      <c r="S22" s="1233"/>
      <c r="T22" s="1233"/>
    </row>
    <row r="23" spans="1:20" ht="12.75">
      <c r="A23" s="267"/>
      <c r="B23" s="267">
        <v>4</v>
      </c>
      <c r="C23" s="267">
        <v>9</v>
      </c>
      <c r="D23" s="267">
        <v>5.1</v>
      </c>
      <c r="E23" s="267">
        <v>1.5</v>
      </c>
      <c r="F23" s="267" t="s">
        <v>1093</v>
      </c>
      <c r="G23" s="267" t="s">
        <v>25</v>
      </c>
      <c r="H23" s="267" t="s">
        <v>1314</v>
      </c>
      <c r="I23" s="267" t="s">
        <v>26</v>
      </c>
      <c r="J23" s="267" t="s">
        <v>21</v>
      </c>
      <c r="K23" s="267" t="s">
        <v>22</v>
      </c>
      <c r="L23" s="267" t="s">
        <v>28</v>
      </c>
      <c r="M23" s="1233">
        <v>6.25</v>
      </c>
      <c r="N23" s="1233">
        <v>5</v>
      </c>
      <c r="O23" s="1233"/>
      <c r="P23" s="1233">
        <v>1.25</v>
      </c>
      <c r="Q23" s="1233"/>
      <c r="R23" s="1233"/>
      <c r="S23" s="1233"/>
      <c r="T23" s="1233"/>
    </row>
    <row r="24" spans="1:20" ht="12.75">
      <c r="A24" s="267"/>
      <c r="B24" s="267">
        <v>5</v>
      </c>
      <c r="C24" s="267">
        <v>41</v>
      </c>
      <c r="D24" s="267">
        <v>3.1</v>
      </c>
      <c r="E24" s="267">
        <v>1.8</v>
      </c>
      <c r="F24" s="267" t="s">
        <v>1093</v>
      </c>
      <c r="G24" s="267" t="s">
        <v>25</v>
      </c>
      <c r="H24" s="267" t="s">
        <v>1314</v>
      </c>
      <c r="I24" s="267" t="s">
        <v>26</v>
      </c>
      <c r="J24" s="267" t="s">
        <v>21</v>
      </c>
      <c r="K24" s="267" t="s">
        <v>22</v>
      </c>
      <c r="L24" s="267" t="s">
        <v>1641</v>
      </c>
      <c r="M24" s="1233">
        <v>7.5</v>
      </c>
      <c r="N24" s="1233">
        <v>7.5</v>
      </c>
      <c r="O24" s="1233"/>
      <c r="P24" s="1233"/>
      <c r="Q24" s="1233"/>
      <c r="R24" s="1233"/>
      <c r="S24" s="1233"/>
      <c r="T24" s="1233"/>
    </row>
    <row r="25" spans="1:20" ht="12.75">
      <c r="A25" s="267"/>
      <c r="B25" s="267">
        <v>6</v>
      </c>
      <c r="C25" s="267">
        <v>60</v>
      </c>
      <c r="D25" s="267">
        <v>14.1</v>
      </c>
      <c r="E25" s="267">
        <v>1.5</v>
      </c>
      <c r="F25" s="267" t="s">
        <v>1093</v>
      </c>
      <c r="G25" s="267" t="s">
        <v>29</v>
      </c>
      <c r="H25" s="267" t="s">
        <v>1314</v>
      </c>
      <c r="I25" s="267" t="s">
        <v>26</v>
      </c>
      <c r="J25" s="267" t="s">
        <v>21</v>
      </c>
      <c r="K25" s="267" t="s">
        <v>22</v>
      </c>
      <c r="L25" s="267" t="s">
        <v>28</v>
      </c>
      <c r="M25" s="1233">
        <v>6.25</v>
      </c>
      <c r="N25" s="1233">
        <v>5</v>
      </c>
      <c r="O25" s="1233"/>
      <c r="P25" s="1233">
        <v>1.25</v>
      </c>
      <c r="Q25" s="1233"/>
      <c r="R25" s="1233"/>
      <c r="S25" s="1233"/>
      <c r="T25" s="1233"/>
    </row>
    <row r="26" spans="1:20" ht="12.75">
      <c r="A26" s="267"/>
      <c r="B26" s="267">
        <v>7</v>
      </c>
      <c r="C26" s="267">
        <v>95</v>
      </c>
      <c r="D26" s="267">
        <v>20</v>
      </c>
      <c r="E26" s="267">
        <v>1.1</v>
      </c>
      <c r="F26" s="267" t="s">
        <v>1093</v>
      </c>
      <c r="G26" s="267" t="s">
        <v>29</v>
      </c>
      <c r="H26" s="267" t="s">
        <v>1314</v>
      </c>
      <c r="I26" s="267" t="s">
        <v>26</v>
      </c>
      <c r="J26" s="267" t="s">
        <v>21</v>
      </c>
      <c r="K26" s="267" t="s">
        <v>22</v>
      </c>
      <c r="L26" s="267" t="s">
        <v>28</v>
      </c>
      <c r="M26" s="1233">
        <v>4.58</v>
      </c>
      <c r="N26" s="1233">
        <v>3.66</v>
      </c>
      <c r="O26" s="1233"/>
      <c r="P26" s="1233">
        <v>0.92</v>
      </c>
      <c r="Q26" s="1233"/>
      <c r="R26" s="1233"/>
      <c r="S26" s="1233"/>
      <c r="T26" s="1233"/>
    </row>
    <row r="27" spans="1:20" ht="12.75">
      <c r="A27" s="267"/>
      <c r="B27" s="267">
        <v>8</v>
      </c>
      <c r="C27" s="267">
        <v>97</v>
      </c>
      <c r="D27" s="267">
        <v>5.3</v>
      </c>
      <c r="E27" s="267">
        <v>0.9</v>
      </c>
      <c r="F27" s="267" t="s">
        <v>1093</v>
      </c>
      <c r="G27" s="267" t="s">
        <v>152</v>
      </c>
      <c r="H27" s="267" t="s">
        <v>1314</v>
      </c>
      <c r="I27" s="267" t="s">
        <v>26</v>
      </c>
      <c r="J27" s="267" t="s">
        <v>21</v>
      </c>
      <c r="K27" s="267" t="s">
        <v>22</v>
      </c>
      <c r="L27" s="267" t="s">
        <v>28</v>
      </c>
      <c r="M27" s="1233">
        <v>3.75</v>
      </c>
      <c r="N27" s="1233">
        <v>3</v>
      </c>
      <c r="O27" s="1233"/>
      <c r="P27" s="1233">
        <v>0.75</v>
      </c>
      <c r="Q27" s="1233"/>
      <c r="R27" s="1233"/>
      <c r="S27" s="1233"/>
      <c r="T27" s="1233"/>
    </row>
    <row r="28" spans="1:20" ht="12.75">
      <c r="A28" s="287" t="s">
        <v>1553</v>
      </c>
      <c r="B28" s="272"/>
      <c r="C28" s="272"/>
      <c r="D28" s="272"/>
      <c r="E28" s="1238">
        <f>SUM(E20:E27)</f>
        <v>9.6</v>
      </c>
      <c r="F28" s="272"/>
      <c r="G28" s="272"/>
      <c r="H28" s="272"/>
      <c r="I28" s="272"/>
      <c r="J28" s="272"/>
      <c r="K28" s="272"/>
      <c r="L28" s="272"/>
      <c r="M28" s="272">
        <f>SUM(M20:M27)</f>
        <v>40</v>
      </c>
      <c r="N28" s="272">
        <f>SUM(N20:N27)</f>
        <v>34.32</v>
      </c>
      <c r="O28" s="272">
        <f>SUM(O20:O27)</f>
        <v>0</v>
      </c>
      <c r="P28" s="272">
        <f>SUM(P20:P27)</f>
        <v>5.68</v>
      </c>
      <c r="Q28" s="272"/>
      <c r="R28" s="272">
        <f>SUM(R20:R27)</f>
        <v>0</v>
      </c>
      <c r="S28" s="272">
        <f>SUM(S20:S27)</f>
        <v>0</v>
      </c>
      <c r="T28" s="272">
        <f>SUM(T20:T27)</f>
        <v>0</v>
      </c>
    </row>
    <row r="29" spans="1:20" ht="12.75">
      <c r="A29" s="1238" t="s">
        <v>30</v>
      </c>
      <c r="B29" s="267">
        <v>1</v>
      </c>
      <c r="C29" s="267">
        <v>58</v>
      </c>
      <c r="D29" s="267">
        <v>10</v>
      </c>
      <c r="E29" s="267">
        <v>1.5</v>
      </c>
      <c r="F29" s="267" t="s">
        <v>1093</v>
      </c>
      <c r="G29" s="267" t="s">
        <v>29</v>
      </c>
      <c r="H29" s="267" t="s">
        <v>1314</v>
      </c>
      <c r="I29" s="267" t="s">
        <v>26</v>
      </c>
      <c r="J29" s="267" t="s">
        <v>21</v>
      </c>
      <c r="K29" s="267" t="s">
        <v>1097</v>
      </c>
      <c r="L29" s="267" t="s">
        <v>153</v>
      </c>
      <c r="M29" s="1233">
        <v>5</v>
      </c>
      <c r="N29" s="1233">
        <v>4.5</v>
      </c>
      <c r="O29" s="1233"/>
      <c r="P29" s="1233"/>
      <c r="Q29" s="1233">
        <v>0.5</v>
      </c>
      <c r="R29" s="1233"/>
      <c r="S29" s="1233"/>
      <c r="T29" s="1233"/>
    </row>
    <row r="30" spans="1:20" ht="12.75">
      <c r="A30" s="267"/>
      <c r="B30" s="267">
        <v>2</v>
      </c>
      <c r="C30" s="267">
        <v>58</v>
      </c>
      <c r="D30" s="267">
        <v>16.1</v>
      </c>
      <c r="E30" s="267">
        <v>1.4</v>
      </c>
      <c r="F30" s="267" t="s">
        <v>1093</v>
      </c>
      <c r="G30" s="267" t="s">
        <v>25</v>
      </c>
      <c r="H30" s="267" t="s">
        <v>1314</v>
      </c>
      <c r="I30" s="267" t="s">
        <v>26</v>
      </c>
      <c r="J30" s="267" t="s">
        <v>21</v>
      </c>
      <c r="K30" s="267" t="s">
        <v>1097</v>
      </c>
      <c r="L30" s="267" t="s">
        <v>28</v>
      </c>
      <c r="M30" s="1233">
        <v>4.66</v>
      </c>
      <c r="N30" s="1233">
        <v>3.73</v>
      </c>
      <c r="O30" s="1233"/>
      <c r="P30" s="1233">
        <v>0.93</v>
      </c>
      <c r="Q30" s="1233"/>
      <c r="R30" s="1233"/>
      <c r="S30" s="1233"/>
      <c r="T30" s="1233"/>
    </row>
    <row r="31" spans="1:20" ht="12.75">
      <c r="A31" s="267"/>
      <c r="B31" s="267">
        <v>3</v>
      </c>
      <c r="C31" s="267">
        <v>21</v>
      </c>
      <c r="D31" s="267">
        <v>10.2</v>
      </c>
      <c r="E31" s="267">
        <v>1.8</v>
      </c>
      <c r="F31" s="267" t="s">
        <v>1093</v>
      </c>
      <c r="G31" s="267" t="s">
        <v>29</v>
      </c>
      <c r="H31" s="267" t="s">
        <v>1314</v>
      </c>
      <c r="I31" s="267" t="s">
        <v>26</v>
      </c>
      <c r="J31" s="267" t="s">
        <v>21</v>
      </c>
      <c r="K31" s="267" t="s">
        <v>1097</v>
      </c>
      <c r="L31" s="267" t="s">
        <v>154</v>
      </c>
      <c r="M31" s="1233">
        <v>5.99</v>
      </c>
      <c r="N31" s="1233">
        <v>5.39</v>
      </c>
      <c r="O31" s="1233"/>
      <c r="P31" s="1233"/>
      <c r="Q31" s="1233">
        <v>0.6</v>
      </c>
      <c r="R31" s="1233"/>
      <c r="S31" s="1233"/>
      <c r="T31" s="1233"/>
    </row>
    <row r="32" spans="1:20" ht="12.75">
      <c r="A32" s="272"/>
      <c r="B32" s="267">
        <v>4</v>
      </c>
      <c r="C32" s="267">
        <v>21</v>
      </c>
      <c r="D32" s="267">
        <v>5.3</v>
      </c>
      <c r="E32" s="267">
        <v>2</v>
      </c>
      <c r="F32" s="267" t="s">
        <v>1093</v>
      </c>
      <c r="G32" s="267" t="s">
        <v>29</v>
      </c>
      <c r="H32" s="267" t="s">
        <v>1314</v>
      </c>
      <c r="I32" s="267" t="s">
        <v>26</v>
      </c>
      <c r="J32" s="267" t="s">
        <v>21</v>
      </c>
      <c r="K32" s="267" t="s">
        <v>1097</v>
      </c>
      <c r="L32" s="267" t="s">
        <v>28</v>
      </c>
      <c r="M32" s="1233">
        <v>6.66</v>
      </c>
      <c r="N32" s="1233">
        <v>5.33</v>
      </c>
      <c r="O32" s="1233"/>
      <c r="P32" s="1233">
        <v>1.33</v>
      </c>
      <c r="Q32" s="1233"/>
      <c r="R32" s="1233"/>
      <c r="S32" s="1233"/>
      <c r="T32" s="1233"/>
    </row>
    <row r="33" spans="1:20" ht="12.75">
      <c r="A33" s="272"/>
      <c r="B33" s="267">
        <v>5</v>
      </c>
      <c r="C33" s="267">
        <v>23</v>
      </c>
      <c r="D33" s="267">
        <v>9</v>
      </c>
      <c r="E33" s="267">
        <v>2.1</v>
      </c>
      <c r="F33" s="267" t="s">
        <v>1093</v>
      </c>
      <c r="G33" s="267" t="s">
        <v>29</v>
      </c>
      <c r="H33" s="267" t="s">
        <v>1314</v>
      </c>
      <c r="I33" s="267" t="s">
        <v>26</v>
      </c>
      <c r="J33" s="267" t="s">
        <v>21</v>
      </c>
      <c r="K33" s="267" t="s">
        <v>1097</v>
      </c>
      <c r="L33" s="267" t="s">
        <v>28</v>
      </c>
      <c r="M33" s="1233">
        <v>6.99</v>
      </c>
      <c r="N33" s="1233">
        <v>5.6</v>
      </c>
      <c r="O33" s="1233"/>
      <c r="P33" s="1233">
        <v>1.39</v>
      </c>
      <c r="Q33" s="1233"/>
      <c r="R33" s="1233"/>
      <c r="S33" s="1233"/>
      <c r="T33" s="1233"/>
    </row>
    <row r="34" spans="1:20" ht="12.75">
      <c r="A34" s="267"/>
      <c r="B34" s="267">
        <v>6</v>
      </c>
      <c r="C34" s="267">
        <v>49</v>
      </c>
      <c r="D34" s="267">
        <v>13.3</v>
      </c>
      <c r="E34" s="267">
        <v>1.6</v>
      </c>
      <c r="F34" s="267" t="s">
        <v>1093</v>
      </c>
      <c r="G34" s="267" t="s">
        <v>29</v>
      </c>
      <c r="H34" s="267" t="s">
        <v>1314</v>
      </c>
      <c r="I34" s="267" t="s">
        <v>26</v>
      </c>
      <c r="J34" s="267" t="s">
        <v>21</v>
      </c>
      <c r="K34" s="267" t="s">
        <v>1097</v>
      </c>
      <c r="L34" s="267" t="s">
        <v>28</v>
      </c>
      <c r="M34" s="1233">
        <v>5.33</v>
      </c>
      <c r="N34" s="1233">
        <v>4.26</v>
      </c>
      <c r="O34" s="1233"/>
      <c r="P34" s="1233">
        <v>1.07</v>
      </c>
      <c r="Q34" s="1233"/>
      <c r="R34" s="1233"/>
      <c r="S34" s="1233"/>
      <c r="T34" s="1233"/>
    </row>
    <row r="35" spans="1:20" ht="12.75">
      <c r="A35" s="267"/>
      <c r="B35" s="267">
        <v>7</v>
      </c>
      <c r="C35" s="267">
        <v>50</v>
      </c>
      <c r="D35" s="267">
        <v>8.2</v>
      </c>
      <c r="E35" s="267">
        <v>1</v>
      </c>
      <c r="F35" s="267" t="s">
        <v>1093</v>
      </c>
      <c r="G35" s="267" t="s">
        <v>29</v>
      </c>
      <c r="H35" s="267" t="s">
        <v>1314</v>
      </c>
      <c r="I35" s="267" t="s">
        <v>26</v>
      </c>
      <c r="J35" s="267" t="s">
        <v>21</v>
      </c>
      <c r="K35" s="267" t="s">
        <v>1097</v>
      </c>
      <c r="L35" s="267" t="s">
        <v>1641</v>
      </c>
      <c r="M35" s="1233">
        <v>3.33</v>
      </c>
      <c r="N35" s="1233">
        <v>3.33</v>
      </c>
      <c r="O35" s="1233"/>
      <c r="P35" s="1233"/>
      <c r="Q35" s="1233"/>
      <c r="R35" s="1233"/>
      <c r="S35" s="1233"/>
      <c r="T35" s="1233"/>
    </row>
    <row r="36" spans="1:20" ht="12.75">
      <c r="A36" s="267"/>
      <c r="B36" s="267">
        <v>8</v>
      </c>
      <c r="C36" s="267">
        <v>73</v>
      </c>
      <c r="D36" s="267">
        <v>2.1</v>
      </c>
      <c r="E36" s="267">
        <v>2.4</v>
      </c>
      <c r="F36" s="267" t="s">
        <v>1093</v>
      </c>
      <c r="G36" s="267" t="s">
        <v>29</v>
      </c>
      <c r="H36" s="267" t="s">
        <v>1314</v>
      </c>
      <c r="I36" s="267" t="s">
        <v>26</v>
      </c>
      <c r="J36" s="267" t="s">
        <v>21</v>
      </c>
      <c r="K36" s="267" t="s">
        <v>1097</v>
      </c>
      <c r="L36" s="267" t="s">
        <v>28</v>
      </c>
      <c r="M36" s="1233">
        <v>7.99</v>
      </c>
      <c r="N36" s="1233">
        <v>6.39</v>
      </c>
      <c r="O36" s="1233"/>
      <c r="P36" s="1233">
        <v>1.6</v>
      </c>
      <c r="Q36" s="1233"/>
      <c r="R36" s="1233"/>
      <c r="S36" s="1233"/>
      <c r="T36" s="1233"/>
    </row>
    <row r="37" spans="1:20" ht="12.75">
      <c r="A37" s="267"/>
      <c r="B37" s="267">
        <v>9</v>
      </c>
      <c r="C37" s="267">
        <v>73</v>
      </c>
      <c r="D37" s="267">
        <v>7.1</v>
      </c>
      <c r="E37" s="267">
        <v>1.7</v>
      </c>
      <c r="F37" s="267" t="s">
        <v>1093</v>
      </c>
      <c r="G37" s="267" t="s">
        <v>29</v>
      </c>
      <c r="H37" s="267" t="s">
        <v>1314</v>
      </c>
      <c r="I37" s="267" t="s">
        <v>26</v>
      </c>
      <c r="J37" s="267" t="s">
        <v>21</v>
      </c>
      <c r="K37" s="267" t="s">
        <v>1097</v>
      </c>
      <c r="L37" s="267" t="s">
        <v>1641</v>
      </c>
      <c r="M37" s="1233">
        <v>5.66</v>
      </c>
      <c r="N37" s="1233">
        <v>4.53</v>
      </c>
      <c r="O37" s="1233"/>
      <c r="P37" s="1233">
        <v>1.13</v>
      </c>
      <c r="Q37" s="1233"/>
      <c r="R37" s="1233"/>
      <c r="S37" s="1233"/>
      <c r="T37" s="1233"/>
    </row>
    <row r="38" spans="1:20" ht="12.75">
      <c r="A38" s="267"/>
      <c r="B38" s="267">
        <v>10</v>
      </c>
      <c r="C38" s="267">
        <v>34</v>
      </c>
      <c r="D38" s="267">
        <v>4.1</v>
      </c>
      <c r="E38" s="267">
        <v>1.9</v>
      </c>
      <c r="F38" s="267" t="s">
        <v>1093</v>
      </c>
      <c r="G38" s="267" t="s">
        <v>25</v>
      </c>
      <c r="H38" s="267" t="s">
        <v>1314</v>
      </c>
      <c r="I38" s="267" t="s">
        <v>26</v>
      </c>
      <c r="J38" s="267" t="s">
        <v>21</v>
      </c>
      <c r="K38" s="267" t="s">
        <v>1097</v>
      </c>
      <c r="L38" s="267" t="s">
        <v>1641</v>
      </c>
      <c r="M38" s="1233">
        <v>3.8</v>
      </c>
      <c r="N38" s="1233">
        <v>3.8</v>
      </c>
      <c r="O38" s="1233"/>
      <c r="P38" s="1233"/>
      <c r="Q38" s="1233"/>
      <c r="R38" s="1233"/>
      <c r="S38" s="1233"/>
      <c r="T38" s="1233"/>
    </row>
    <row r="39" spans="1:20" ht="12.75">
      <c r="A39" s="272" t="s">
        <v>1553</v>
      </c>
      <c r="B39" s="272"/>
      <c r="C39" s="272"/>
      <c r="D39" s="272"/>
      <c r="E39" s="1238">
        <f>E29+E30+E31+E32+E33+E34+E35+E36+E37+E38</f>
        <v>17.4</v>
      </c>
      <c r="F39" s="272"/>
      <c r="G39" s="272"/>
      <c r="H39" s="272"/>
      <c r="I39" s="272"/>
      <c r="J39" s="272"/>
      <c r="K39" s="272"/>
      <c r="L39" s="272"/>
      <c r="M39" s="1236">
        <f>M29+M30+M31+M32+M33+M34+M35+M36+M37+M38</f>
        <v>55.41</v>
      </c>
      <c r="N39" s="1236">
        <f aca="true" t="shared" si="0" ref="N39:T39">N29+N30+N31+N32+N33+N34+N35+N36+N37+N38</f>
        <v>46.86</v>
      </c>
      <c r="O39" s="1236">
        <f t="shared" si="0"/>
        <v>0</v>
      </c>
      <c r="P39" s="1236">
        <f t="shared" si="0"/>
        <v>7.45</v>
      </c>
      <c r="Q39" s="1236">
        <f t="shared" si="0"/>
        <v>1.1</v>
      </c>
      <c r="R39" s="1236">
        <f t="shared" si="0"/>
        <v>0</v>
      </c>
      <c r="S39" s="1236">
        <f t="shared" si="0"/>
        <v>0</v>
      </c>
      <c r="T39" s="1236">
        <f t="shared" si="0"/>
        <v>0</v>
      </c>
    </row>
    <row r="40" spans="1:20" ht="12.75">
      <c r="A40" s="1238" t="s">
        <v>31</v>
      </c>
      <c r="B40" s="267">
        <v>1</v>
      </c>
      <c r="C40" s="267">
        <v>108</v>
      </c>
      <c r="D40" s="267">
        <v>15.4</v>
      </c>
      <c r="E40" s="267">
        <v>0.9</v>
      </c>
      <c r="F40" s="267" t="s">
        <v>1093</v>
      </c>
      <c r="G40" s="267" t="s">
        <v>25</v>
      </c>
      <c r="H40" s="267" t="s">
        <v>1314</v>
      </c>
      <c r="I40" s="267" t="s">
        <v>155</v>
      </c>
      <c r="J40" s="267" t="s">
        <v>21</v>
      </c>
      <c r="K40" s="267" t="s">
        <v>1706</v>
      </c>
      <c r="L40" s="267" t="s">
        <v>27</v>
      </c>
      <c r="M40" s="1233">
        <v>4.5</v>
      </c>
      <c r="N40" s="1233">
        <v>3.6</v>
      </c>
      <c r="O40" s="1233">
        <v>0.9</v>
      </c>
      <c r="P40" s="1233"/>
      <c r="Q40" s="1233"/>
      <c r="R40" s="1233"/>
      <c r="S40" s="1233"/>
      <c r="T40" s="1233"/>
    </row>
    <row r="41" spans="1:20" ht="12.75">
      <c r="A41" s="287" t="s">
        <v>1553</v>
      </c>
      <c r="B41" s="272"/>
      <c r="C41" s="272"/>
      <c r="D41" s="272"/>
      <c r="E41" s="1238">
        <f>SUM(E40:E40)</f>
        <v>0.9</v>
      </c>
      <c r="F41" s="272"/>
      <c r="G41" s="272"/>
      <c r="H41" s="272"/>
      <c r="I41" s="272"/>
      <c r="J41" s="272"/>
      <c r="K41" s="272"/>
      <c r="L41" s="272"/>
      <c r="M41" s="272">
        <f>SUM(M40:M40)</f>
        <v>4.5</v>
      </c>
      <c r="N41" s="272">
        <f>SUM(N40:N40)</f>
        <v>3.6</v>
      </c>
      <c r="O41" s="272">
        <f>SUM(O40:O40)</f>
        <v>0.9</v>
      </c>
      <c r="P41" s="272">
        <f>SUM(P40:P40)</f>
        <v>0</v>
      </c>
      <c r="Q41" s="272"/>
      <c r="R41" s="272">
        <f>SUM(R40:R40)</f>
        <v>0</v>
      </c>
      <c r="S41" s="272">
        <f>SUM(S40:S40)</f>
        <v>0</v>
      </c>
      <c r="T41" s="272">
        <f>SUM(T40:T40)</f>
        <v>0</v>
      </c>
    </row>
    <row r="42" spans="1:20" ht="12.75">
      <c r="A42" s="1238" t="s">
        <v>32</v>
      </c>
      <c r="B42" s="267">
        <v>1</v>
      </c>
      <c r="C42" s="267">
        <v>15</v>
      </c>
      <c r="D42" s="267">
        <v>10.3</v>
      </c>
      <c r="E42" s="267">
        <v>1.3</v>
      </c>
      <c r="F42" s="267" t="s">
        <v>1093</v>
      </c>
      <c r="G42" s="267" t="s">
        <v>25</v>
      </c>
      <c r="H42" s="267" t="s">
        <v>1314</v>
      </c>
      <c r="I42" s="267" t="s">
        <v>155</v>
      </c>
      <c r="J42" s="267" t="s">
        <v>21</v>
      </c>
      <c r="K42" s="267" t="s">
        <v>22</v>
      </c>
      <c r="L42" s="267" t="s">
        <v>1641</v>
      </c>
      <c r="M42" s="1233">
        <v>5.42</v>
      </c>
      <c r="N42" s="1233">
        <v>5.42</v>
      </c>
      <c r="O42" s="1233"/>
      <c r="P42" s="1233"/>
      <c r="Q42" s="1233"/>
      <c r="R42" s="1233"/>
      <c r="S42" s="1233"/>
      <c r="T42" s="1233"/>
    </row>
    <row r="43" spans="1:20" ht="12.75">
      <c r="A43" s="267"/>
      <c r="B43" s="267">
        <v>2</v>
      </c>
      <c r="C43" s="267">
        <v>15</v>
      </c>
      <c r="D43" s="267">
        <v>16.1</v>
      </c>
      <c r="E43" s="267">
        <v>0.6</v>
      </c>
      <c r="F43" s="267" t="s">
        <v>1093</v>
      </c>
      <c r="G43" s="267" t="s">
        <v>25</v>
      </c>
      <c r="H43" s="267" t="s">
        <v>1314</v>
      </c>
      <c r="I43" s="267" t="s">
        <v>26</v>
      </c>
      <c r="J43" s="267" t="s">
        <v>21</v>
      </c>
      <c r="K43" s="267" t="s">
        <v>22</v>
      </c>
      <c r="L43" s="267" t="s">
        <v>1641</v>
      </c>
      <c r="M43" s="1233">
        <v>2.5</v>
      </c>
      <c r="N43" s="1233">
        <v>2.5</v>
      </c>
      <c r="O43" s="1233"/>
      <c r="P43" s="1233"/>
      <c r="Q43" s="1233"/>
      <c r="R43" s="1233"/>
      <c r="S43" s="1233"/>
      <c r="T43" s="1233"/>
    </row>
    <row r="44" spans="1:20" ht="12.75">
      <c r="A44" s="267"/>
      <c r="B44" s="267">
        <v>3</v>
      </c>
      <c r="C44" s="267">
        <v>18</v>
      </c>
      <c r="D44" s="267">
        <v>8.3</v>
      </c>
      <c r="E44" s="267">
        <v>1.3</v>
      </c>
      <c r="F44" s="267" t="s">
        <v>1093</v>
      </c>
      <c r="G44" s="267" t="s">
        <v>25</v>
      </c>
      <c r="H44" s="267" t="s">
        <v>1314</v>
      </c>
      <c r="I44" s="267" t="s">
        <v>26</v>
      </c>
      <c r="J44" s="267" t="s">
        <v>21</v>
      </c>
      <c r="K44" s="267" t="s">
        <v>22</v>
      </c>
      <c r="L44" s="267" t="s">
        <v>28</v>
      </c>
      <c r="M44" s="1233">
        <v>5.42</v>
      </c>
      <c r="N44" s="1233">
        <v>4.34</v>
      </c>
      <c r="O44" s="1233"/>
      <c r="P44" s="1233">
        <v>1.08</v>
      </c>
      <c r="Q44" s="1233"/>
      <c r="R44" s="1233"/>
      <c r="S44" s="1233"/>
      <c r="T44" s="1233"/>
    </row>
    <row r="45" spans="1:20" ht="12.75">
      <c r="A45" s="267"/>
      <c r="B45" s="267">
        <v>4</v>
      </c>
      <c r="C45" s="267">
        <v>25</v>
      </c>
      <c r="D45" s="267">
        <v>21.3</v>
      </c>
      <c r="E45" s="267">
        <v>0.5</v>
      </c>
      <c r="F45" s="267" t="s">
        <v>1093</v>
      </c>
      <c r="G45" s="267" t="s">
        <v>25</v>
      </c>
      <c r="H45" s="267" t="s">
        <v>1314</v>
      </c>
      <c r="I45" s="267" t="s">
        <v>26</v>
      </c>
      <c r="J45" s="267" t="s">
        <v>21</v>
      </c>
      <c r="K45" s="267" t="s">
        <v>22</v>
      </c>
      <c r="L45" s="267" t="s">
        <v>1641</v>
      </c>
      <c r="M45" s="1233">
        <v>2.08</v>
      </c>
      <c r="N45" s="1233">
        <v>2.08</v>
      </c>
      <c r="O45" s="1233"/>
      <c r="P45" s="1233"/>
      <c r="Q45" s="1233"/>
      <c r="R45" s="1233"/>
      <c r="S45" s="1233"/>
      <c r="T45" s="1233"/>
    </row>
    <row r="46" spans="1:20" ht="12.75">
      <c r="A46" s="267"/>
      <c r="B46" s="267">
        <v>5</v>
      </c>
      <c r="C46" s="267">
        <v>26</v>
      </c>
      <c r="D46" s="267">
        <v>4</v>
      </c>
      <c r="E46" s="267">
        <v>1.2</v>
      </c>
      <c r="F46" s="267" t="s">
        <v>1093</v>
      </c>
      <c r="G46" s="267" t="s">
        <v>29</v>
      </c>
      <c r="H46" s="267" t="s">
        <v>1314</v>
      </c>
      <c r="I46" s="267" t="s">
        <v>26</v>
      </c>
      <c r="J46" s="267" t="s">
        <v>21</v>
      </c>
      <c r="K46" s="267" t="s">
        <v>22</v>
      </c>
      <c r="L46" s="267" t="s">
        <v>28</v>
      </c>
      <c r="M46" s="1233">
        <v>5</v>
      </c>
      <c r="N46" s="1233">
        <v>4</v>
      </c>
      <c r="O46" s="1233"/>
      <c r="P46" s="1233">
        <v>1</v>
      </c>
      <c r="Q46" s="1233"/>
      <c r="R46" s="1233"/>
      <c r="S46" s="1233"/>
      <c r="T46" s="1233"/>
    </row>
    <row r="47" spans="1:20" ht="12.75">
      <c r="A47" s="272"/>
      <c r="B47" s="267">
        <v>6</v>
      </c>
      <c r="C47" s="267">
        <v>52</v>
      </c>
      <c r="D47" s="267">
        <v>4</v>
      </c>
      <c r="E47" s="267">
        <v>1.2</v>
      </c>
      <c r="F47" s="267" t="s">
        <v>1093</v>
      </c>
      <c r="G47" s="267" t="s">
        <v>25</v>
      </c>
      <c r="H47" s="267" t="s">
        <v>1314</v>
      </c>
      <c r="I47" s="267" t="s">
        <v>26</v>
      </c>
      <c r="J47" s="267" t="s">
        <v>21</v>
      </c>
      <c r="K47" s="267" t="s">
        <v>22</v>
      </c>
      <c r="L47" s="267" t="s">
        <v>1641</v>
      </c>
      <c r="M47" s="1233">
        <v>5</v>
      </c>
      <c r="N47" s="1233">
        <v>5</v>
      </c>
      <c r="O47" s="1233"/>
      <c r="P47" s="1233"/>
      <c r="Q47" s="1233"/>
      <c r="R47" s="1233"/>
      <c r="S47" s="1233"/>
      <c r="T47" s="1233"/>
    </row>
    <row r="48" spans="1:20" ht="12.75">
      <c r="A48" s="267"/>
      <c r="B48" s="267">
        <v>7</v>
      </c>
      <c r="C48" s="267">
        <v>52</v>
      </c>
      <c r="D48" s="267">
        <v>18</v>
      </c>
      <c r="E48" s="267">
        <v>1.7</v>
      </c>
      <c r="F48" s="267" t="s">
        <v>1093</v>
      </c>
      <c r="G48" s="267" t="s">
        <v>25</v>
      </c>
      <c r="H48" s="267" t="s">
        <v>1314</v>
      </c>
      <c r="I48" s="267" t="s">
        <v>26</v>
      </c>
      <c r="J48" s="267" t="s">
        <v>21</v>
      </c>
      <c r="K48" s="267" t="s">
        <v>22</v>
      </c>
      <c r="L48" s="267" t="s">
        <v>28</v>
      </c>
      <c r="M48" s="1233">
        <v>7.08</v>
      </c>
      <c r="N48" s="1233">
        <v>5.67</v>
      </c>
      <c r="O48" s="1233"/>
      <c r="P48" s="1233">
        <v>1.41</v>
      </c>
      <c r="Q48" s="1233"/>
      <c r="R48" s="1233"/>
      <c r="S48" s="1233"/>
      <c r="T48" s="1233"/>
    </row>
    <row r="49" spans="1:20" ht="12.75">
      <c r="A49" s="267"/>
      <c r="B49" s="267">
        <v>8</v>
      </c>
      <c r="C49" s="267">
        <v>79</v>
      </c>
      <c r="D49" s="267">
        <v>14.1</v>
      </c>
      <c r="E49" s="267">
        <v>1.4</v>
      </c>
      <c r="F49" s="267" t="s">
        <v>1093</v>
      </c>
      <c r="G49" s="267" t="s">
        <v>25</v>
      </c>
      <c r="H49" s="267" t="s">
        <v>1314</v>
      </c>
      <c r="I49" s="267" t="s">
        <v>26</v>
      </c>
      <c r="J49" s="267" t="s">
        <v>21</v>
      </c>
      <c r="K49" s="267" t="s">
        <v>22</v>
      </c>
      <c r="L49" s="267" t="s">
        <v>28</v>
      </c>
      <c r="M49" s="1233">
        <v>5.83</v>
      </c>
      <c r="N49" s="1233">
        <v>4.67</v>
      </c>
      <c r="O49" s="1233"/>
      <c r="P49" s="1233">
        <v>1.16</v>
      </c>
      <c r="Q49" s="1233"/>
      <c r="R49" s="1233"/>
      <c r="S49" s="1233"/>
      <c r="T49" s="1233"/>
    </row>
    <row r="50" spans="1:20" ht="12.75">
      <c r="A50" s="267"/>
      <c r="B50" s="267">
        <v>9</v>
      </c>
      <c r="C50" s="267">
        <v>85</v>
      </c>
      <c r="D50" s="267">
        <v>2</v>
      </c>
      <c r="E50" s="267">
        <v>1</v>
      </c>
      <c r="F50" s="267" t="s">
        <v>1093</v>
      </c>
      <c r="G50" s="267" t="s">
        <v>25</v>
      </c>
      <c r="H50" s="267" t="s">
        <v>1314</v>
      </c>
      <c r="I50" s="267" t="s">
        <v>26</v>
      </c>
      <c r="J50" s="267" t="s">
        <v>21</v>
      </c>
      <c r="K50" s="267" t="s">
        <v>22</v>
      </c>
      <c r="L50" s="267" t="s">
        <v>27</v>
      </c>
      <c r="M50" s="1233">
        <v>4.17</v>
      </c>
      <c r="N50" s="1233">
        <v>4.17</v>
      </c>
      <c r="O50" s="1233"/>
      <c r="P50" s="1233"/>
      <c r="Q50" s="1233"/>
      <c r="R50" s="1233"/>
      <c r="S50" s="1233"/>
      <c r="T50" s="1233"/>
    </row>
    <row r="51" spans="1:20" ht="12.75">
      <c r="A51" s="287" t="s">
        <v>1553</v>
      </c>
      <c r="B51" s="272"/>
      <c r="C51" s="272"/>
      <c r="D51" s="272"/>
      <c r="E51" s="1238">
        <f>SUM(E42:E50)</f>
        <v>10.200000000000001</v>
      </c>
      <c r="F51" s="272"/>
      <c r="G51" s="272"/>
      <c r="H51" s="272"/>
      <c r="I51" s="272"/>
      <c r="J51" s="272"/>
      <c r="K51" s="272"/>
      <c r="L51" s="272"/>
      <c r="M51" s="272">
        <f>SUM(M42:M50)</f>
        <v>42.5</v>
      </c>
      <c r="N51" s="272">
        <f>SUM(N42:N50)</f>
        <v>37.85</v>
      </c>
      <c r="O51" s="272">
        <f>SUM(O42:O50)</f>
        <v>0</v>
      </c>
      <c r="P51" s="272">
        <f>SUM(P42:P50)</f>
        <v>4.65</v>
      </c>
      <c r="Q51" s="272"/>
      <c r="R51" s="272">
        <f>SUM(R42:R50)</f>
        <v>0</v>
      </c>
      <c r="S51" s="272">
        <f>SUM(S42:S50)</f>
        <v>0</v>
      </c>
      <c r="T51" s="272">
        <f>SUM(T42:T50)</f>
        <v>0</v>
      </c>
    </row>
    <row r="52" spans="1:20" ht="12.75">
      <c r="A52" s="1238" t="s">
        <v>33</v>
      </c>
      <c r="B52" s="267">
        <v>1</v>
      </c>
      <c r="C52" s="267">
        <v>4</v>
      </c>
      <c r="D52" s="267">
        <v>21.1</v>
      </c>
      <c r="E52" s="267">
        <v>2.3</v>
      </c>
      <c r="F52" s="267" t="s">
        <v>1093</v>
      </c>
      <c r="G52" s="267" t="s">
        <v>25</v>
      </c>
      <c r="H52" s="267" t="s">
        <v>20</v>
      </c>
      <c r="I52" s="267" t="s">
        <v>26</v>
      </c>
      <c r="J52" s="267" t="s">
        <v>21</v>
      </c>
      <c r="K52" s="267" t="s">
        <v>22</v>
      </c>
      <c r="L52" s="267" t="s">
        <v>28</v>
      </c>
      <c r="M52" s="1239">
        <v>5</v>
      </c>
      <c r="N52" s="1239">
        <v>4</v>
      </c>
      <c r="O52" s="1239"/>
      <c r="P52" s="1239">
        <v>1</v>
      </c>
      <c r="Q52" s="1233"/>
      <c r="R52" s="1236"/>
      <c r="S52" s="1236"/>
      <c r="T52" s="1236"/>
    </row>
    <row r="53" spans="1:20" ht="12.75">
      <c r="A53" s="267"/>
      <c r="B53" s="267">
        <v>2</v>
      </c>
      <c r="C53" s="267">
        <v>40</v>
      </c>
      <c r="D53" s="267">
        <v>5.1</v>
      </c>
      <c r="E53" s="267">
        <v>0.6</v>
      </c>
      <c r="F53" s="267" t="s">
        <v>1093</v>
      </c>
      <c r="G53" s="267" t="s">
        <v>29</v>
      </c>
      <c r="H53" s="267" t="s">
        <v>20</v>
      </c>
      <c r="I53" s="267" t="s">
        <v>26</v>
      </c>
      <c r="J53" s="267" t="s">
        <v>21</v>
      </c>
      <c r="K53" s="267" t="s">
        <v>22</v>
      </c>
      <c r="L53" s="267" t="s">
        <v>28</v>
      </c>
      <c r="M53" s="1239">
        <v>8.75</v>
      </c>
      <c r="N53" s="1239">
        <v>7</v>
      </c>
      <c r="O53" s="1239">
        <v>1.75</v>
      </c>
      <c r="P53" s="1239"/>
      <c r="Q53" s="1233"/>
      <c r="R53" s="1236"/>
      <c r="S53" s="1236"/>
      <c r="T53" s="1236"/>
    </row>
    <row r="54" spans="1:20" ht="12.75">
      <c r="A54" s="267"/>
      <c r="B54" s="267">
        <v>3</v>
      </c>
      <c r="C54" s="267">
        <v>5</v>
      </c>
      <c r="D54" s="267">
        <v>7.2</v>
      </c>
      <c r="E54" s="267">
        <v>1.2</v>
      </c>
      <c r="F54" s="267" t="s">
        <v>1093</v>
      </c>
      <c r="G54" s="267" t="s">
        <v>25</v>
      </c>
      <c r="H54" s="267" t="s">
        <v>20</v>
      </c>
      <c r="I54" s="267" t="s">
        <v>26</v>
      </c>
      <c r="J54" s="267" t="s">
        <v>21</v>
      </c>
      <c r="K54" s="267" t="s">
        <v>22</v>
      </c>
      <c r="L54" s="267" t="s">
        <v>27</v>
      </c>
      <c r="M54" s="1239">
        <v>4.17</v>
      </c>
      <c r="N54" s="1239">
        <v>4.17</v>
      </c>
      <c r="O54" s="1239"/>
      <c r="P54" s="1239"/>
      <c r="Q54" s="1233"/>
      <c r="R54" s="1236"/>
      <c r="S54" s="1236"/>
      <c r="T54" s="1236"/>
    </row>
    <row r="55" spans="1:20" ht="12.75">
      <c r="A55" s="267"/>
      <c r="B55" s="267">
        <v>4</v>
      </c>
      <c r="C55" s="267">
        <v>17</v>
      </c>
      <c r="D55" s="267">
        <v>13.1</v>
      </c>
      <c r="E55" s="267">
        <v>2.3</v>
      </c>
      <c r="F55" s="267" t="s">
        <v>1093</v>
      </c>
      <c r="G55" s="267" t="s">
        <v>25</v>
      </c>
      <c r="H55" s="267" t="s">
        <v>20</v>
      </c>
      <c r="I55" s="267" t="s">
        <v>26</v>
      </c>
      <c r="J55" s="267" t="s">
        <v>21</v>
      </c>
      <c r="K55" s="267" t="s">
        <v>22</v>
      </c>
      <c r="L55" s="267" t="s">
        <v>27</v>
      </c>
      <c r="M55" s="1239">
        <v>4.17</v>
      </c>
      <c r="N55" s="1239">
        <v>4.17</v>
      </c>
      <c r="O55" s="1239"/>
      <c r="P55" s="1239"/>
      <c r="Q55" s="1233"/>
      <c r="R55" s="1236"/>
      <c r="S55" s="1236"/>
      <c r="T55" s="1236"/>
    </row>
    <row r="56" spans="1:20" ht="12.75">
      <c r="A56" s="267"/>
      <c r="B56" s="267">
        <v>5</v>
      </c>
      <c r="C56" s="267">
        <v>38</v>
      </c>
      <c r="D56" s="267">
        <v>6</v>
      </c>
      <c r="E56" s="267">
        <v>1.2</v>
      </c>
      <c r="F56" s="267" t="s">
        <v>1093</v>
      </c>
      <c r="G56" s="267" t="s">
        <v>29</v>
      </c>
      <c r="H56" s="267" t="s">
        <v>20</v>
      </c>
      <c r="I56" s="267" t="s">
        <v>26</v>
      </c>
      <c r="J56" s="267" t="s">
        <v>21</v>
      </c>
      <c r="K56" s="267" t="s">
        <v>22</v>
      </c>
      <c r="L56" s="267" t="s">
        <v>27</v>
      </c>
      <c r="M56" s="1239">
        <v>3.75</v>
      </c>
      <c r="N56" s="1239">
        <v>3</v>
      </c>
      <c r="O56" s="1239"/>
      <c r="P56" s="1239">
        <v>0.75</v>
      </c>
      <c r="Q56" s="1233"/>
      <c r="R56" s="1236"/>
      <c r="S56" s="1236"/>
      <c r="T56" s="1236"/>
    </row>
    <row r="57" spans="1:20" ht="12.75">
      <c r="A57" s="267"/>
      <c r="B57" s="267">
        <v>6</v>
      </c>
      <c r="C57" s="267">
        <v>43</v>
      </c>
      <c r="D57" s="267">
        <v>4.1</v>
      </c>
      <c r="E57" s="267">
        <v>2.5</v>
      </c>
      <c r="F57" s="267" t="s">
        <v>1093</v>
      </c>
      <c r="G57" s="267" t="s">
        <v>25</v>
      </c>
      <c r="H57" s="267" t="s">
        <v>20</v>
      </c>
      <c r="I57" s="267" t="s">
        <v>26</v>
      </c>
      <c r="J57" s="267" t="s">
        <v>21</v>
      </c>
      <c r="K57" s="267" t="s">
        <v>22</v>
      </c>
      <c r="L57" s="267" t="s">
        <v>28</v>
      </c>
      <c r="M57" s="1239">
        <v>2.08</v>
      </c>
      <c r="N57" s="1239">
        <v>2.08</v>
      </c>
      <c r="O57" s="1239"/>
      <c r="P57" s="1239"/>
      <c r="Q57" s="1233"/>
      <c r="R57" s="1236"/>
      <c r="S57" s="1236"/>
      <c r="T57" s="1236"/>
    </row>
    <row r="58" spans="1:20" ht="12.75">
      <c r="A58" s="267"/>
      <c r="B58" s="267">
        <v>7</v>
      </c>
      <c r="C58" s="267">
        <v>70</v>
      </c>
      <c r="D58" s="267">
        <v>14</v>
      </c>
      <c r="E58" s="267">
        <v>2.4</v>
      </c>
      <c r="F58" s="267" t="s">
        <v>1093</v>
      </c>
      <c r="G58" s="267" t="s">
        <v>25</v>
      </c>
      <c r="H58" s="267" t="s">
        <v>20</v>
      </c>
      <c r="I58" s="267" t="s">
        <v>26</v>
      </c>
      <c r="J58" s="267" t="s">
        <v>21</v>
      </c>
      <c r="K58" s="267" t="s">
        <v>22</v>
      </c>
      <c r="L58" s="267" t="s">
        <v>28</v>
      </c>
      <c r="M58" s="1239">
        <v>5</v>
      </c>
      <c r="N58" s="1239">
        <v>4</v>
      </c>
      <c r="O58" s="1239"/>
      <c r="P58" s="1239">
        <v>1</v>
      </c>
      <c r="Q58" s="1233"/>
      <c r="R58" s="1236"/>
      <c r="S58" s="1236"/>
      <c r="T58" s="1236"/>
    </row>
    <row r="59" spans="1:20" ht="12.75">
      <c r="A59" s="267"/>
      <c r="B59" s="267">
        <v>8</v>
      </c>
      <c r="C59" s="267">
        <v>26</v>
      </c>
      <c r="D59" s="267">
        <v>4.1</v>
      </c>
      <c r="E59" s="267">
        <v>0.8</v>
      </c>
      <c r="F59" s="267" t="s">
        <v>1093</v>
      </c>
      <c r="G59" s="267" t="s">
        <v>25</v>
      </c>
      <c r="H59" s="267" t="s">
        <v>20</v>
      </c>
      <c r="I59" s="267" t="s">
        <v>26</v>
      </c>
      <c r="J59" s="267" t="s">
        <v>21</v>
      </c>
      <c r="K59" s="267" t="s">
        <v>22</v>
      </c>
      <c r="L59" s="267" t="s">
        <v>27</v>
      </c>
      <c r="M59" s="1239">
        <v>4.58</v>
      </c>
      <c r="N59" s="1239">
        <v>3.66</v>
      </c>
      <c r="O59" s="1239">
        <v>0.92</v>
      </c>
      <c r="P59" s="1239"/>
      <c r="Q59" s="1233"/>
      <c r="R59" s="1236"/>
      <c r="S59" s="1236"/>
      <c r="T59" s="1236"/>
    </row>
    <row r="60" spans="1:20" ht="12.75">
      <c r="A60" s="267"/>
      <c r="B60" s="267">
        <v>9</v>
      </c>
      <c r="C60" s="267">
        <v>41</v>
      </c>
      <c r="D60" s="267">
        <v>1.5</v>
      </c>
      <c r="E60" s="267">
        <v>0.9</v>
      </c>
      <c r="F60" s="267" t="s">
        <v>1093</v>
      </c>
      <c r="G60" s="267" t="s">
        <v>29</v>
      </c>
      <c r="H60" s="267" t="s">
        <v>20</v>
      </c>
      <c r="I60" s="267" t="s">
        <v>26</v>
      </c>
      <c r="J60" s="267" t="s">
        <v>21</v>
      </c>
      <c r="K60" s="267" t="s">
        <v>22</v>
      </c>
      <c r="L60" s="267" t="s">
        <v>28</v>
      </c>
      <c r="M60" s="1239">
        <v>4.17</v>
      </c>
      <c r="N60" s="1239">
        <v>2.66</v>
      </c>
      <c r="O60" s="1239"/>
      <c r="P60" s="1239">
        <v>1.51</v>
      </c>
      <c r="Q60" s="1233"/>
      <c r="R60" s="1236"/>
      <c r="S60" s="1236"/>
      <c r="T60" s="1236"/>
    </row>
    <row r="61" spans="1:20" ht="12.75">
      <c r="A61" s="267"/>
      <c r="B61" s="267">
        <v>10</v>
      </c>
      <c r="C61" s="267">
        <v>5</v>
      </c>
      <c r="D61" s="267">
        <v>11.1</v>
      </c>
      <c r="E61" s="267">
        <v>0.8</v>
      </c>
      <c r="F61" s="267" t="s">
        <v>1093</v>
      </c>
      <c r="G61" s="267" t="s">
        <v>25</v>
      </c>
      <c r="H61" s="267" t="s">
        <v>20</v>
      </c>
      <c r="I61" s="267" t="s">
        <v>26</v>
      </c>
      <c r="J61" s="267" t="s">
        <v>21</v>
      </c>
      <c r="K61" s="267" t="s">
        <v>22</v>
      </c>
      <c r="L61" s="267" t="s">
        <v>27</v>
      </c>
      <c r="M61" s="1239">
        <v>1.67</v>
      </c>
      <c r="N61" s="1239">
        <v>1.67</v>
      </c>
      <c r="O61" s="1239"/>
      <c r="P61" s="1239"/>
      <c r="Q61" s="1233"/>
      <c r="R61" s="1236"/>
      <c r="S61" s="1236"/>
      <c r="T61" s="1236"/>
    </row>
    <row r="62" spans="1:20" ht="12.75">
      <c r="A62" s="267"/>
      <c r="B62" s="267">
        <v>11</v>
      </c>
      <c r="C62" s="267">
        <v>18</v>
      </c>
      <c r="D62" s="267">
        <v>2.3</v>
      </c>
      <c r="E62" s="267">
        <v>0.9</v>
      </c>
      <c r="F62" s="267" t="s">
        <v>1093</v>
      </c>
      <c r="G62" s="267" t="s">
        <v>25</v>
      </c>
      <c r="H62" s="267" t="s">
        <v>20</v>
      </c>
      <c r="I62" s="267" t="s">
        <v>26</v>
      </c>
      <c r="J62" s="267" t="s">
        <v>21</v>
      </c>
      <c r="K62" s="267" t="s">
        <v>22</v>
      </c>
      <c r="L62" s="267" t="s">
        <v>27</v>
      </c>
      <c r="M62" s="1241">
        <v>8.33</v>
      </c>
      <c r="N62" s="1241">
        <v>6.66</v>
      </c>
      <c r="O62" s="1241"/>
      <c r="P62" s="1241">
        <v>1.67</v>
      </c>
      <c r="Q62" s="1233"/>
      <c r="R62" s="1236"/>
      <c r="S62" s="1236"/>
      <c r="T62" s="1236"/>
    </row>
    <row r="63" spans="1:20" ht="12.75">
      <c r="A63" s="287" t="s">
        <v>1553</v>
      </c>
      <c r="B63" s="272"/>
      <c r="C63" s="272"/>
      <c r="D63" s="272"/>
      <c r="E63" s="1238">
        <f>SUM(E52:E62)</f>
        <v>15.900000000000002</v>
      </c>
      <c r="F63" s="272"/>
      <c r="G63" s="272"/>
      <c r="H63" s="272"/>
      <c r="I63" s="272"/>
      <c r="J63" s="272"/>
      <c r="K63" s="272"/>
      <c r="L63" s="272"/>
      <c r="M63" s="1236">
        <f>M52+M53+M54+M55+M56+M57+M58+M59+M60+M61+M62</f>
        <v>51.67</v>
      </c>
      <c r="N63" s="272">
        <v>43.07</v>
      </c>
      <c r="O63" s="272">
        <f>SUM(O52:O62)</f>
        <v>2.67</v>
      </c>
      <c r="P63" s="272">
        <f>SUM(P52:P62)</f>
        <v>5.93</v>
      </c>
      <c r="Q63" s="272"/>
      <c r="R63" s="272">
        <f>SUM(R52:R62)</f>
        <v>0</v>
      </c>
      <c r="S63" s="272">
        <f>SUM(S52:S62)</f>
        <v>0</v>
      </c>
      <c r="T63" s="272">
        <f>SUM(T52:T62)</f>
        <v>0</v>
      </c>
    </row>
    <row r="64" spans="1:20" ht="12.75">
      <c r="A64" s="1238" t="s">
        <v>34</v>
      </c>
      <c r="B64" s="267">
        <v>1</v>
      </c>
      <c r="C64" s="267">
        <v>68</v>
      </c>
      <c r="D64" s="267">
        <v>1</v>
      </c>
      <c r="E64" s="267">
        <v>2.1</v>
      </c>
      <c r="F64" s="267" t="s">
        <v>1093</v>
      </c>
      <c r="G64" s="267" t="s">
        <v>25</v>
      </c>
      <c r="H64" s="1240" t="s">
        <v>1314</v>
      </c>
      <c r="I64" s="267" t="s">
        <v>26</v>
      </c>
      <c r="J64" s="267" t="s">
        <v>21</v>
      </c>
      <c r="K64" s="267" t="s">
        <v>22</v>
      </c>
      <c r="L64" s="267" t="s">
        <v>28</v>
      </c>
      <c r="M64" s="1233">
        <v>8.75</v>
      </c>
      <c r="N64" s="1233">
        <v>6.99</v>
      </c>
      <c r="O64" s="1233"/>
      <c r="P64" s="1233">
        <v>1.76</v>
      </c>
      <c r="Q64" s="1233"/>
      <c r="R64" s="1233"/>
      <c r="S64" s="1233"/>
      <c r="T64" s="1233"/>
    </row>
    <row r="65" spans="1:20" ht="12.75">
      <c r="A65" s="272"/>
      <c r="B65" s="267">
        <v>2</v>
      </c>
      <c r="C65" s="267">
        <v>68</v>
      </c>
      <c r="D65" s="267">
        <v>5.2</v>
      </c>
      <c r="E65" s="267">
        <v>1.8</v>
      </c>
      <c r="F65" s="267" t="s">
        <v>1093</v>
      </c>
      <c r="G65" s="267" t="s">
        <v>25</v>
      </c>
      <c r="H65" s="1240" t="s">
        <v>1314</v>
      </c>
      <c r="I65" s="267" t="s">
        <v>26</v>
      </c>
      <c r="J65" s="267" t="s">
        <v>21</v>
      </c>
      <c r="K65" s="267" t="s">
        <v>22</v>
      </c>
      <c r="L65" s="267" t="s">
        <v>28</v>
      </c>
      <c r="M65" s="1233">
        <v>7.5</v>
      </c>
      <c r="N65" s="1233">
        <v>6</v>
      </c>
      <c r="O65" s="1233"/>
      <c r="P65" s="1233">
        <v>1.5</v>
      </c>
      <c r="Q65" s="1233"/>
      <c r="R65" s="1233"/>
      <c r="S65" s="1233"/>
      <c r="T65" s="1233"/>
    </row>
    <row r="66" spans="1:20" ht="12.75">
      <c r="A66" s="272"/>
      <c r="B66" s="267">
        <v>3</v>
      </c>
      <c r="C66" s="267">
        <v>73</v>
      </c>
      <c r="D66" s="267">
        <v>7.1</v>
      </c>
      <c r="E66" s="267">
        <v>1.2</v>
      </c>
      <c r="F66" s="267" t="s">
        <v>1093</v>
      </c>
      <c r="G66" s="267" t="s">
        <v>25</v>
      </c>
      <c r="H66" s="1240" t="s">
        <v>1314</v>
      </c>
      <c r="I66" s="267" t="s">
        <v>26</v>
      </c>
      <c r="J66" s="267" t="s">
        <v>21</v>
      </c>
      <c r="K66" s="267" t="s">
        <v>22</v>
      </c>
      <c r="L66" s="267" t="s">
        <v>1641</v>
      </c>
      <c r="M66" s="1233">
        <v>5</v>
      </c>
      <c r="N66" s="1233">
        <v>5</v>
      </c>
      <c r="O66" s="1233"/>
      <c r="P66" s="1233"/>
      <c r="Q66" s="1233"/>
      <c r="R66" s="1233"/>
      <c r="S66" s="1233"/>
      <c r="T66" s="1233"/>
    </row>
    <row r="67" spans="1:20" ht="12.75">
      <c r="A67" s="267"/>
      <c r="B67" s="267">
        <v>4</v>
      </c>
      <c r="C67" s="267">
        <v>75</v>
      </c>
      <c r="D67" s="267">
        <v>6.2</v>
      </c>
      <c r="E67" s="267">
        <v>2</v>
      </c>
      <c r="F67" s="267" t="s">
        <v>1093</v>
      </c>
      <c r="G67" s="267" t="s">
        <v>25</v>
      </c>
      <c r="H67" s="1240" t="s">
        <v>1314</v>
      </c>
      <c r="I67" s="267" t="s">
        <v>26</v>
      </c>
      <c r="J67" s="267" t="s">
        <v>21</v>
      </c>
      <c r="K67" s="267" t="s">
        <v>22</v>
      </c>
      <c r="L67" s="267" t="s">
        <v>28</v>
      </c>
      <c r="M67" s="1233">
        <v>8.33</v>
      </c>
      <c r="N67" s="1233">
        <v>6.66</v>
      </c>
      <c r="O67" s="1233"/>
      <c r="P67" s="1233">
        <v>1.67</v>
      </c>
      <c r="Q67" s="1233"/>
      <c r="R67" s="1233"/>
      <c r="S67" s="1233"/>
      <c r="T67" s="1233"/>
    </row>
    <row r="68" spans="1:20" ht="12.75">
      <c r="A68" s="267"/>
      <c r="B68" s="267">
        <v>5</v>
      </c>
      <c r="C68" s="267">
        <v>97</v>
      </c>
      <c r="D68" s="267">
        <v>21.2</v>
      </c>
      <c r="E68" s="267">
        <v>1.2</v>
      </c>
      <c r="F68" s="267" t="s">
        <v>1093</v>
      </c>
      <c r="G68" s="267" t="s">
        <v>44</v>
      </c>
      <c r="H68" s="1240" t="s">
        <v>1314</v>
      </c>
      <c r="I68" s="267" t="s">
        <v>26</v>
      </c>
      <c r="J68" s="267" t="s">
        <v>21</v>
      </c>
      <c r="K68" s="267" t="s">
        <v>22</v>
      </c>
      <c r="L68" s="267" t="s">
        <v>28</v>
      </c>
      <c r="M68" s="1233">
        <v>5</v>
      </c>
      <c r="N68" s="1233">
        <v>4</v>
      </c>
      <c r="O68" s="1233"/>
      <c r="P68" s="1233">
        <v>1</v>
      </c>
      <c r="Q68" s="1233"/>
      <c r="R68" s="1233"/>
      <c r="S68" s="1233"/>
      <c r="T68" s="1233"/>
    </row>
    <row r="69" spans="1:20" ht="12.75">
      <c r="A69" s="287" t="s">
        <v>1553</v>
      </c>
      <c r="B69" s="272"/>
      <c r="C69" s="272"/>
      <c r="D69" s="272"/>
      <c r="E69" s="1238">
        <f>SUM(E64:E68)</f>
        <v>8.3</v>
      </c>
      <c r="F69" s="272"/>
      <c r="G69" s="272"/>
      <c r="H69" s="272"/>
      <c r="I69" s="272"/>
      <c r="J69" s="272"/>
      <c r="K69" s="272"/>
      <c r="L69" s="272"/>
      <c r="M69" s="272">
        <f>SUM(M64:M68)</f>
        <v>34.58</v>
      </c>
      <c r="N69" s="272">
        <f>SUM(N64:N68)</f>
        <v>28.650000000000002</v>
      </c>
      <c r="O69" s="272">
        <f>SUM(O64:O68)</f>
        <v>0</v>
      </c>
      <c r="P69" s="272">
        <f>SUM(P64:P68)</f>
        <v>5.93</v>
      </c>
      <c r="Q69" s="272"/>
      <c r="R69" s="272">
        <f>SUM(R64:R68)</f>
        <v>0</v>
      </c>
      <c r="S69" s="272">
        <f>SUM(S64:S68)</f>
        <v>0</v>
      </c>
      <c r="T69" s="272">
        <f>SUM(T64:T68)</f>
        <v>0</v>
      </c>
    </row>
    <row r="70" spans="1:20" ht="12.75">
      <c r="A70" s="1238" t="s">
        <v>35</v>
      </c>
      <c r="B70" s="267">
        <v>1</v>
      </c>
      <c r="C70" s="267">
        <v>48</v>
      </c>
      <c r="D70" s="267">
        <v>9.1</v>
      </c>
      <c r="E70" s="267">
        <v>0.4</v>
      </c>
      <c r="F70" s="267" t="s">
        <v>17</v>
      </c>
      <c r="G70" s="267" t="s">
        <v>36</v>
      </c>
      <c r="H70" s="1240" t="s">
        <v>1314</v>
      </c>
      <c r="I70" s="267" t="s">
        <v>21</v>
      </c>
      <c r="J70" s="267" t="s">
        <v>21</v>
      </c>
      <c r="K70" s="267" t="s">
        <v>37</v>
      </c>
      <c r="L70" s="267" t="s">
        <v>23</v>
      </c>
      <c r="M70" s="1233">
        <v>1.6</v>
      </c>
      <c r="N70" s="1233"/>
      <c r="O70" s="1233">
        <v>1.28</v>
      </c>
      <c r="P70" s="1233"/>
      <c r="Q70" s="1233"/>
      <c r="R70" s="1233">
        <v>0.32</v>
      </c>
      <c r="S70" s="1233"/>
      <c r="T70" s="1233"/>
    </row>
    <row r="71" spans="1:20" ht="12.75">
      <c r="A71" s="267"/>
      <c r="B71" s="267">
        <v>2</v>
      </c>
      <c r="C71" s="267">
        <v>59</v>
      </c>
      <c r="D71" s="267">
        <v>34.1</v>
      </c>
      <c r="E71" s="267">
        <v>0.4</v>
      </c>
      <c r="F71" s="267" t="s">
        <v>17</v>
      </c>
      <c r="G71" s="267" t="s">
        <v>36</v>
      </c>
      <c r="H71" s="1240" t="s">
        <v>1314</v>
      </c>
      <c r="I71" s="267" t="s">
        <v>21</v>
      </c>
      <c r="J71" s="267" t="s">
        <v>21</v>
      </c>
      <c r="K71" s="267" t="s">
        <v>37</v>
      </c>
      <c r="L71" s="267" t="s">
        <v>23</v>
      </c>
      <c r="M71" s="1233">
        <v>1.6</v>
      </c>
      <c r="N71" s="1233"/>
      <c r="O71" s="1233">
        <v>1.28</v>
      </c>
      <c r="P71" s="1233"/>
      <c r="Q71" s="1233"/>
      <c r="R71" s="1233">
        <v>0.32</v>
      </c>
      <c r="S71" s="1233"/>
      <c r="T71" s="1233"/>
    </row>
    <row r="72" spans="1:20" ht="12.75">
      <c r="A72" s="267"/>
      <c r="B72" s="267">
        <v>3</v>
      </c>
      <c r="C72" s="267">
        <v>48</v>
      </c>
      <c r="D72" s="267">
        <v>9.2</v>
      </c>
      <c r="E72" s="267">
        <v>0.5</v>
      </c>
      <c r="F72" s="267" t="s">
        <v>17</v>
      </c>
      <c r="G72" s="267" t="s">
        <v>36</v>
      </c>
      <c r="H72" s="1240" t="s">
        <v>1314</v>
      </c>
      <c r="I72" s="267" t="s">
        <v>21</v>
      </c>
      <c r="J72" s="267" t="s">
        <v>21</v>
      </c>
      <c r="K72" s="267" t="s">
        <v>37</v>
      </c>
      <c r="L72" s="267" t="s">
        <v>23</v>
      </c>
      <c r="M72" s="1233">
        <v>2</v>
      </c>
      <c r="N72" s="1233"/>
      <c r="O72" s="1233">
        <v>1.6</v>
      </c>
      <c r="P72" s="1233"/>
      <c r="Q72" s="1233"/>
      <c r="R72" s="1233">
        <v>0.4</v>
      </c>
      <c r="S72" s="1236"/>
      <c r="T72" s="1233"/>
    </row>
    <row r="73" spans="1:20" ht="12.75">
      <c r="A73" s="287" t="s">
        <v>1553</v>
      </c>
      <c r="B73" s="267"/>
      <c r="C73" s="267"/>
      <c r="D73" s="267"/>
      <c r="E73" s="1238">
        <f>E70+E71+E72</f>
        <v>1.3</v>
      </c>
      <c r="F73" s="272"/>
      <c r="G73" s="272"/>
      <c r="H73" s="272"/>
      <c r="I73" s="272"/>
      <c r="J73" s="272"/>
      <c r="K73" s="272"/>
      <c r="L73" s="272"/>
      <c r="M73" s="1236">
        <f aca="true" t="shared" si="1" ref="M73:T73">M70+M71+M72</f>
        <v>5.2</v>
      </c>
      <c r="N73" s="1236">
        <f t="shared" si="1"/>
        <v>0</v>
      </c>
      <c r="O73" s="1236">
        <f t="shared" si="1"/>
        <v>4.16</v>
      </c>
      <c r="P73" s="1236">
        <f t="shared" si="1"/>
        <v>0</v>
      </c>
      <c r="Q73" s="1236">
        <f t="shared" si="1"/>
        <v>0</v>
      </c>
      <c r="R73" s="1236">
        <f t="shared" si="1"/>
        <v>1.04</v>
      </c>
      <c r="S73" s="1236">
        <f t="shared" si="1"/>
        <v>0</v>
      </c>
      <c r="T73" s="1236">
        <f t="shared" si="1"/>
        <v>0</v>
      </c>
    </row>
    <row r="74" spans="1:20" ht="12.75">
      <c r="A74" s="276" t="s">
        <v>39</v>
      </c>
      <c r="B74" s="276"/>
      <c r="C74" s="276"/>
      <c r="D74" s="276"/>
      <c r="E74" s="276">
        <f>E19+E28+E39+E41+E51+E63+E69+E73</f>
        <v>66</v>
      </c>
      <c r="F74" s="276"/>
      <c r="G74" s="276"/>
      <c r="H74" s="276"/>
      <c r="I74" s="276"/>
      <c r="J74" s="276"/>
      <c r="K74" s="276"/>
      <c r="L74" s="276"/>
      <c r="M74" s="1536">
        <f>M73+M69+M63+M51+M41+M39+M28+M19</f>
        <v>244.26999999999998</v>
      </c>
      <c r="N74" s="1536">
        <f>N69+N63+N51+N41+N39+N28</f>
        <v>194.34999999999997</v>
      </c>
      <c r="O74" s="1536">
        <f>O73+O63+O41+O39+O19</f>
        <v>16.05</v>
      </c>
      <c r="P74" s="276" t="s">
        <v>1853</v>
      </c>
      <c r="Q74" s="276" t="e">
        <f>#REF!+Q73+Q69+Q63+Q51+Q41+Q39+Q28+Q19</f>
        <v>#REF!</v>
      </c>
      <c r="R74" s="276" t="e">
        <f>#REF!+R73+R69+R63+R51+R41+R39+R28+R19</f>
        <v>#REF!</v>
      </c>
      <c r="S74" s="276" t="e">
        <f>#REF!+S73+S69+S63+S51+S41+S39+S28+S19</f>
        <v>#REF!</v>
      </c>
      <c r="T74" s="276" t="e">
        <f>#REF!+T73+T69+T63+T51+T41+T39+T28+T19</f>
        <v>#REF!</v>
      </c>
    </row>
    <row r="75" spans="1:20" ht="27.75" customHeight="1">
      <c r="A75" s="1803" t="s">
        <v>40</v>
      </c>
      <c r="B75" s="1804"/>
      <c r="C75" s="1804"/>
      <c r="D75" s="1804"/>
      <c r="E75" s="1804"/>
      <c r="F75" s="1804"/>
      <c r="G75" s="1804"/>
      <c r="H75" s="1804"/>
      <c r="I75" s="1804"/>
      <c r="J75" s="1804"/>
      <c r="K75" s="1804"/>
      <c r="L75" s="1804"/>
      <c r="M75" s="1804"/>
      <c r="N75" s="1804"/>
      <c r="O75" s="1804"/>
      <c r="P75" s="1804"/>
      <c r="Q75" s="1804"/>
      <c r="R75" s="1804"/>
      <c r="S75" s="1804"/>
      <c r="T75" s="1805"/>
    </row>
    <row r="76" spans="1:20" ht="12.75">
      <c r="A76" s="1238" t="s">
        <v>31</v>
      </c>
      <c r="B76" s="267">
        <v>1</v>
      </c>
      <c r="C76" s="267">
        <v>107</v>
      </c>
      <c r="D76" s="267">
        <v>33.2</v>
      </c>
      <c r="E76" s="267">
        <v>0.9</v>
      </c>
      <c r="F76" s="267" t="s">
        <v>17</v>
      </c>
      <c r="G76" s="267" t="s">
        <v>25</v>
      </c>
      <c r="H76" s="1240" t="s">
        <v>1314</v>
      </c>
      <c r="I76" s="267" t="s">
        <v>21</v>
      </c>
      <c r="J76" s="267" t="s">
        <v>21</v>
      </c>
      <c r="K76" s="267" t="s">
        <v>41</v>
      </c>
      <c r="L76" s="267" t="s">
        <v>157</v>
      </c>
      <c r="M76" s="1233">
        <v>0.9</v>
      </c>
      <c r="N76" s="1233">
        <v>0.72</v>
      </c>
      <c r="O76" s="1233"/>
      <c r="P76" s="1233"/>
      <c r="Q76" s="1233"/>
      <c r="R76" s="1233">
        <v>0.18</v>
      </c>
      <c r="S76" s="1236"/>
      <c r="T76" s="1236"/>
    </row>
    <row r="77" spans="1:20" ht="12.75">
      <c r="A77" s="267"/>
      <c r="B77" s="267">
        <v>2</v>
      </c>
      <c r="C77" s="267">
        <v>47</v>
      </c>
      <c r="D77" s="267">
        <v>14.1</v>
      </c>
      <c r="E77" s="267">
        <v>1.3</v>
      </c>
      <c r="F77" s="267" t="s">
        <v>17</v>
      </c>
      <c r="G77" s="267" t="s">
        <v>25</v>
      </c>
      <c r="H77" s="1240" t="s">
        <v>1314</v>
      </c>
      <c r="I77" s="267" t="s">
        <v>21</v>
      </c>
      <c r="J77" s="267" t="s">
        <v>21</v>
      </c>
      <c r="K77" s="267" t="s">
        <v>41</v>
      </c>
      <c r="L77" s="267" t="s">
        <v>158</v>
      </c>
      <c r="M77" s="1233">
        <v>1.3</v>
      </c>
      <c r="N77" s="1233">
        <v>0.78</v>
      </c>
      <c r="O77" s="1233">
        <v>0.52</v>
      </c>
      <c r="P77" s="1233"/>
      <c r="Q77" s="1233"/>
      <c r="R77" s="1236"/>
      <c r="S77" s="1236"/>
      <c r="T77" s="1236"/>
    </row>
    <row r="78" spans="1:20" ht="12.75">
      <c r="A78" s="267"/>
      <c r="B78" s="267">
        <v>3</v>
      </c>
      <c r="C78" s="267">
        <v>25</v>
      </c>
      <c r="D78" s="267">
        <v>16.4</v>
      </c>
      <c r="E78" s="267">
        <v>1.4</v>
      </c>
      <c r="F78" s="267" t="s">
        <v>17</v>
      </c>
      <c r="G78" s="267" t="s">
        <v>25</v>
      </c>
      <c r="H78" s="1240" t="s">
        <v>1314</v>
      </c>
      <c r="I78" s="267" t="s">
        <v>21</v>
      </c>
      <c r="J78" s="267" t="s">
        <v>21</v>
      </c>
      <c r="K78" s="267" t="s">
        <v>41</v>
      </c>
      <c r="L78" s="267" t="s">
        <v>159</v>
      </c>
      <c r="M78" s="1233">
        <v>1.4</v>
      </c>
      <c r="N78" s="1233" t="s">
        <v>160</v>
      </c>
      <c r="O78" s="1233">
        <v>1.12</v>
      </c>
      <c r="P78" s="1233"/>
      <c r="Q78" s="1233"/>
      <c r="R78" s="1233"/>
      <c r="S78" s="1236"/>
      <c r="T78" s="1236"/>
    </row>
    <row r="79" spans="1:20" ht="12.75">
      <c r="A79" s="267"/>
      <c r="B79" s="267">
        <v>4</v>
      </c>
      <c r="C79" s="267">
        <v>104</v>
      </c>
      <c r="D79" s="267">
        <v>17.4</v>
      </c>
      <c r="E79" s="267">
        <v>3.8</v>
      </c>
      <c r="F79" s="267" t="s">
        <v>17</v>
      </c>
      <c r="G79" s="267" t="s">
        <v>25</v>
      </c>
      <c r="H79" s="1240" t="s">
        <v>1314</v>
      </c>
      <c r="I79" s="267" t="s">
        <v>21</v>
      </c>
      <c r="J79" s="267" t="s">
        <v>21</v>
      </c>
      <c r="K79" s="267" t="s">
        <v>41</v>
      </c>
      <c r="L79" s="267" t="s">
        <v>43</v>
      </c>
      <c r="M79" s="1233">
        <v>3.8</v>
      </c>
      <c r="N79" s="1233" t="s">
        <v>161</v>
      </c>
      <c r="O79" s="1233">
        <v>3.04</v>
      </c>
      <c r="P79" s="1233"/>
      <c r="Q79" s="1233"/>
      <c r="R79" s="1233"/>
      <c r="S79" s="1233"/>
      <c r="T79" s="1233"/>
    </row>
    <row r="80" spans="1:20" ht="12.75">
      <c r="A80" s="272"/>
      <c r="B80" s="267">
        <v>5</v>
      </c>
      <c r="C80" s="267">
        <v>104</v>
      </c>
      <c r="D80" s="267">
        <v>17.3</v>
      </c>
      <c r="E80" s="267">
        <v>2.2</v>
      </c>
      <c r="F80" s="267" t="s">
        <v>17</v>
      </c>
      <c r="G80" s="267" t="s">
        <v>162</v>
      </c>
      <c r="H80" s="1240" t="s">
        <v>1314</v>
      </c>
      <c r="I80" s="267" t="s">
        <v>21</v>
      </c>
      <c r="J80" s="267" t="s">
        <v>21</v>
      </c>
      <c r="K80" s="267" t="s">
        <v>41</v>
      </c>
      <c r="L80" s="267" t="s">
        <v>43</v>
      </c>
      <c r="M80" s="1233">
        <v>2.2</v>
      </c>
      <c r="N80" s="1233" t="s">
        <v>163</v>
      </c>
      <c r="O80" s="1233">
        <v>1.76</v>
      </c>
      <c r="P80" s="1233"/>
      <c r="Q80" s="1233"/>
      <c r="R80" s="1233"/>
      <c r="S80" s="1233"/>
      <c r="T80" s="1233"/>
    </row>
    <row r="81" spans="1:20" ht="12.75">
      <c r="A81" s="267"/>
      <c r="B81" s="267">
        <v>6</v>
      </c>
      <c r="C81" s="267">
        <v>61</v>
      </c>
      <c r="D81" s="267">
        <v>6.1</v>
      </c>
      <c r="E81" s="267">
        <v>3.9</v>
      </c>
      <c r="F81" s="267" t="s">
        <v>17</v>
      </c>
      <c r="G81" s="267" t="s">
        <v>162</v>
      </c>
      <c r="H81" s="1240" t="s">
        <v>1314</v>
      </c>
      <c r="I81" s="267" t="s">
        <v>21</v>
      </c>
      <c r="J81" s="267" t="s">
        <v>21</v>
      </c>
      <c r="K81" s="267" t="s">
        <v>41</v>
      </c>
      <c r="L81" s="267" t="s">
        <v>42</v>
      </c>
      <c r="M81" s="1233">
        <v>3.9</v>
      </c>
      <c r="N81" s="1233"/>
      <c r="O81" s="1233" t="s">
        <v>164</v>
      </c>
      <c r="P81" s="1233"/>
      <c r="Q81" s="1233"/>
      <c r="R81" s="1233"/>
      <c r="S81" s="1233"/>
      <c r="T81" s="1233"/>
    </row>
    <row r="82" spans="1:20" ht="12.75">
      <c r="A82" s="267"/>
      <c r="B82" s="267">
        <v>7</v>
      </c>
      <c r="C82" s="267">
        <v>43</v>
      </c>
      <c r="D82" s="267">
        <v>5.4</v>
      </c>
      <c r="E82" s="267">
        <v>2</v>
      </c>
      <c r="F82" s="267" t="s">
        <v>17</v>
      </c>
      <c r="G82" s="267" t="s">
        <v>162</v>
      </c>
      <c r="H82" s="1240" t="s">
        <v>1314</v>
      </c>
      <c r="I82" s="267" t="s">
        <v>21</v>
      </c>
      <c r="J82" s="267" t="s">
        <v>21</v>
      </c>
      <c r="K82" s="267" t="s">
        <v>41</v>
      </c>
      <c r="L82" s="267" t="s">
        <v>165</v>
      </c>
      <c r="M82" s="1233">
        <v>2</v>
      </c>
      <c r="N82" s="1233"/>
      <c r="O82" s="1233">
        <v>0.4</v>
      </c>
      <c r="P82" s="1233"/>
      <c r="Q82" s="1233"/>
      <c r="R82" s="1233">
        <v>1.6</v>
      </c>
      <c r="S82" s="1233"/>
      <c r="T82" s="1233"/>
    </row>
    <row r="83" spans="1:20" ht="12.75">
      <c r="A83" s="272"/>
      <c r="B83" s="267">
        <v>8</v>
      </c>
      <c r="C83" s="267">
        <v>60</v>
      </c>
      <c r="D83" s="267">
        <v>7</v>
      </c>
      <c r="E83" s="267">
        <v>4</v>
      </c>
      <c r="F83" s="267" t="s">
        <v>17</v>
      </c>
      <c r="G83" s="267" t="s">
        <v>162</v>
      </c>
      <c r="H83" s="1240" t="s">
        <v>1314</v>
      </c>
      <c r="I83" s="267" t="s">
        <v>21</v>
      </c>
      <c r="J83" s="267" t="s">
        <v>21</v>
      </c>
      <c r="K83" s="267" t="s">
        <v>41</v>
      </c>
      <c r="L83" s="267" t="s">
        <v>42</v>
      </c>
      <c r="M83" s="1233">
        <v>4</v>
      </c>
      <c r="N83" s="1233"/>
      <c r="O83" s="1233" t="s">
        <v>1717</v>
      </c>
      <c r="P83" s="1233"/>
      <c r="Q83" s="1233"/>
      <c r="R83" s="1233"/>
      <c r="S83" s="1233"/>
      <c r="T83" s="1233"/>
    </row>
    <row r="84" spans="1:20" ht="12.75">
      <c r="A84" s="287" t="s">
        <v>1553</v>
      </c>
      <c r="B84" s="272"/>
      <c r="C84" s="272"/>
      <c r="D84" s="272"/>
      <c r="E84" s="1238">
        <f>E76+E77+E78+E79+E80+E81+E82+E83</f>
        <v>19.5</v>
      </c>
      <c r="F84" s="272"/>
      <c r="G84" s="272"/>
      <c r="H84" s="272"/>
      <c r="I84" s="272"/>
      <c r="J84" s="272"/>
      <c r="K84" s="272"/>
      <c r="L84" s="272"/>
      <c r="M84" s="1236">
        <f>M76+M77+M78+M79+M80+M81+M82+M83</f>
        <v>19.5</v>
      </c>
      <c r="N84" s="1236">
        <f>N76+N77+N78+N79+N80</f>
        <v>2.98</v>
      </c>
      <c r="O84" s="1236">
        <f>O77+O78+O79+O80+O81+O82+O83</f>
        <v>14.74</v>
      </c>
      <c r="P84" s="272"/>
      <c r="Q84" s="272"/>
      <c r="R84" s="1236">
        <f>R76+R82</f>
        <v>1.78</v>
      </c>
      <c r="S84" s="272"/>
      <c r="T84" s="272"/>
    </row>
    <row r="85" spans="1:20" ht="12.75">
      <c r="A85" s="1238" t="s">
        <v>38</v>
      </c>
      <c r="B85" s="267">
        <v>1</v>
      </c>
      <c r="C85" s="267">
        <v>3</v>
      </c>
      <c r="D85" s="267">
        <v>28.1</v>
      </c>
      <c r="E85" s="267">
        <v>1.5</v>
      </c>
      <c r="F85" s="267" t="s">
        <v>17</v>
      </c>
      <c r="G85" s="267" t="s">
        <v>156</v>
      </c>
      <c r="H85" s="267" t="s">
        <v>1314</v>
      </c>
      <c r="I85" s="267" t="s">
        <v>21</v>
      </c>
      <c r="J85" s="267" t="s">
        <v>21</v>
      </c>
      <c r="K85" s="267" t="s">
        <v>41</v>
      </c>
      <c r="L85" s="267" t="s">
        <v>1649</v>
      </c>
      <c r="M85" s="1233">
        <v>1.5</v>
      </c>
      <c r="N85" s="1233">
        <v>1.5</v>
      </c>
      <c r="O85" s="1233"/>
      <c r="P85" s="1233"/>
      <c r="Q85" s="1233"/>
      <c r="R85" s="1233"/>
      <c r="S85" s="1233"/>
      <c r="T85" s="1233"/>
    </row>
    <row r="86" spans="1:20" ht="12.75">
      <c r="A86" s="267"/>
      <c r="B86" s="267">
        <v>2</v>
      </c>
      <c r="C86" s="267">
        <v>4</v>
      </c>
      <c r="D86" s="267">
        <v>21.1</v>
      </c>
      <c r="E86" s="267">
        <v>2.3</v>
      </c>
      <c r="F86" s="267" t="s">
        <v>17</v>
      </c>
      <c r="G86" s="267" t="s">
        <v>156</v>
      </c>
      <c r="H86" s="267" t="s">
        <v>1314</v>
      </c>
      <c r="I86" s="267" t="s">
        <v>21</v>
      </c>
      <c r="J86" s="267" t="s">
        <v>21</v>
      </c>
      <c r="K86" s="267" t="s">
        <v>41</v>
      </c>
      <c r="L86" s="267" t="s">
        <v>1649</v>
      </c>
      <c r="M86" s="1233">
        <v>2.3</v>
      </c>
      <c r="N86" s="1233">
        <v>2.3</v>
      </c>
      <c r="O86" s="1233"/>
      <c r="P86" s="1233"/>
      <c r="Q86" s="1233"/>
      <c r="R86" s="1233"/>
      <c r="S86" s="1233"/>
      <c r="T86" s="1233"/>
    </row>
    <row r="87" spans="1:20" ht="12.75">
      <c r="A87" s="267"/>
      <c r="B87" s="267">
        <v>3</v>
      </c>
      <c r="C87" s="267">
        <v>5</v>
      </c>
      <c r="D87" s="267">
        <v>31.1</v>
      </c>
      <c r="E87" s="267">
        <v>2.1</v>
      </c>
      <c r="F87" s="267" t="s">
        <v>17</v>
      </c>
      <c r="G87" s="267" t="s">
        <v>166</v>
      </c>
      <c r="H87" s="267" t="s">
        <v>1314</v>
      </c>
      <c r="I87" s="267" t="s">
        <v>21</v>
      </c>
      <c r="J87" s="267" t="s">
        <v>21</v>
      </c>
      <c r="K87" s="267" t="s">
        <v>41</v>
      </c>
      <c r="L87" s="267" t="s">
        <v>1649</v>
      </c>
      <c r="M87" s="1233">
        <v>2.1</v>
      </c>
      <c r="N87" s="1233">
        <v>2.1</v>
      </c>
      <c r="O87" s="1233"/>
      <c r="P87" s="1233"/>
      <c r="Q87" s="1233"/>
      <c r="R87" s="1233"/>
      <c r="S87" s="1233"/>
      <c r="T87" s="1233"/>
    </row>
    <row r="88" spans="1:20" ht="12.75">
      <c r="A88" s="267"/>
      <c r="B88" s="267">
        <v>4</v>
      </c>
      <c r="C88" s="267">
        <v>17</v>
      </c>
      <c r="D88" s="267">
        <v>10.1</v>
      </c>
      <c r="E88" s="267">
        <v>1.9</v>
      </c>
      <c r="F88" s="267" t="s">
        <v>17</v>
      </c>
      <c r="G88" s="267" t="s">
        <v>156</v>
      </c>
      <c r="H88" s="267" t="s">
        <v>1314</v>
      </c>
      <c r="I88" s="267" t="s">
        <v>21</v>
      </c>
      <c r="J88" s="267" t="s">
        <v>21</v>
      </c>
      <c r="K88" s="267" t="s">
        <v>41</v>
      </c>
      <c r="L88" s="267" t="s">
        <v>685</v>
      </c>
      <c r="M88" s="1233">
        <v>1.9</v>
      </c>
      <c r="N88" s="1233"/>
      <c r="O88" s="1233">
        <v>1.9</v>
      </c>
      <c r="P88" s="1233"/>
      <c r="Q88" s="1233"/>
      <c r="R88" s="1233"/>
      <c r="S88" s="1233"/>
      <c r="T88" s="1233"/>
    </row>
    <row r="89" spans="1:20" ht="12.75">
      <c r="A89" s="272"/>
      <c r="B89" s="267">
        <v>5</v>
      </c>
      <c r="C89" s="267">
        <v>21</v>
      </c>
      <c r="D89" s="267">
        <v>2.1</v>
      </c>
      <c r="E89" s="267">
        <v>1.3</v>
      </c>
      <c r="F89" s="267" t="s">
        <v>17</v>
      </c>
      <c r="G89" s="267" t="s">
        <v>166</v>
      </c>
      <c r="H89" s="267" t="s">
        <v>1314</v>
      </c>
      <c r="I89" s="267" t="s">
        <v>21</v>
      </c>
      <c r="J89" s="267" t="s">
        <v>21</v>
      </c>
      <c r="K89" s="267" t="s">
        <v>41</v>
      </c>
      <c r="L89" s="267" t="s">
        <v>1649</v>
      </c>
      <c r="M89" s="1233">
        <v>1.3</v>
      </c>
      <c r="N89" s="1233">
        <v>1.3</v>
      </c>
      <c r="O89" s="1233"/>
      <c r="P89" s="1233"/>
      <c r="Q89" s="1233"/>
      <c r="R89" s="1233"/>
      <c r="S89" s="1233"/>
      <c r="T89" s="1233"/>
    </row>
    <row r="90" spans="1:20" ht="12.75">
      <c r="A90" s="267"/>
      <c r="B90" s="267">
        <v>6</v>
      </c>
      <c r="C90" s="267">
        <v>27</v>
      </c>
      <c r="D90" s="267">
        <v>10.5</v>
      </c>
      <c r="E90" s="267">
        <v>1</v>
      </c>
      <c r="F90" s="267" t="s">
        <v>17</v>
      </c>
      <c r="G90" s="267" t="s">
        <v>162</v>
      </c>
      <c r="H90" s="267" t="s">
        <v>1314</v>
      </c>
      <c r="I90" s="267" t="s">
        <v>21</v>
      </c>
      <c r="J90" s="267" t="s">
        <v>21</v>
      </c>
      <c r="K90" s="267" t="s">
        <v>41</v>
      </c>
      <c r="L90" s="267" t="s">
        <v>685</v>
      </c>
      <c r="M90" s="1233">
        <v>1.1</v>
      </c>
      <c r="N90" s="1233"/>
      <c r="O90" s="1233">
        <v>1.1</v>
      </c>
      <c r="P90" s="1233"/>
      <c r="Q90" s="1233"/>
      <c r="R90" s="1233"/>
      <c r="S90" s="1233"/>
      <c r="T90" s="1233"/>
    </row>
    <row r="91" spans="1:20" ht="12.75">
      <c r="A91" s="272"/>
      <c r="B91" s="267">
        <v>7</v>
      </c>
      <c r="C91" s="267">
        <v>28</v>
      </c>
      <c r="D91" s="267">
        <v>6.2</v>
      </c>
      <c r="E91" s="267">
        <v>2</v>
      </c>
      <c r="F91" s="267" t="s">
        <v>17</v>
      </c>
      <c r="G91" s="267" t="s">
        <v>156</v>
      </c>
      <c r="H91" s="267" t="s">
        <v>1314</v>
      </c>
      <c r="I91" s="267" t="s">
        <v>21</v>
      </c>
      <c r="J91" s="267" t="s">
        <v>21</v>
      </c>
      <c r="K91" s="267" t="s">
        <v>41</v>
      </c>
      <c r="L91" s="267" t="s">
        <v>685</v>
      </c>
      <c r="M91" s="1233">
        <v>2</v>
      </c>
      <c r="N91" s="1233"/>
      <c r="O91" s="1233">
        <v>2</v>
      </c>
      <c r="P91" s="1236"/>
      <c r="Q91" s="1236"/>
      <c r="R91" s="1236"/>
      <c r="S91" s="1236"/>
      <c r="T91" s="1233"/>
    </row>
    <row r="92" spans="1:20" ht="12.75">
      <c r="A92" s="1242"/>
      <c r="B92" s="267">
        <v>8</v>
      </c>
      <c r="C92" s="267">
        <v>35</v>
      </c>
      <c r="D92" s="267">
        <v>4</v>
      </c>
      <c r="E92" s="267">
        <v>1.1</v>
      </c>
      <c r="F92" s="267" t="s">
        <v>17</v>
      </c>
      <c r="G92" s="267" t="s">
        <v>162</v>
      </c>
      <c r="H92" s="267" t="s">
        <v>1314</v>
      </c>
      <c r="I92" s="267" t="s">
        <v>21</v>
      </c>
      <c r="J92" s="267" t="s">
        <v>21</v>
      </c>
      <c r="K92" s="267" t="s">
        <v>41</v>
      </c>
      <c r="L92" s="267" t="s">
        <v>685</v>
      </c>
      <c r="M92" s="1233">
        <v>1.1</v>
      </c>
      <c r="N92" s="1233"/>
      <c r="O92" s="1233">
        <v>1.1</v>
      </c>
      <c r="P92" s="1243"/>
      <c r="Q92" s="1243"/>
      <c r="R92" s="1243"/>
      <c r="S92" s="1243"/>
      <c r="T92" s="1243"/>
    </row>
    <row r="93" spans="1:20" ht="12.75">
      <c r="A93" s="272"/>
      <c r="B93" s="267">
        <v>9</v>
      </c>
      <c r="C93" s="267">
        <v>61</v>
      </c>
      <c r="D93" s="267">
        <v>7.1</v>
      </c>
      <c r="E93" s="267">
        <v>1.8</v>
      </c>
      <c r="F93" s="267" t="s">
        <v>17</v>
      </c>
      <c r="G93" s="267" t="s">
        <v>162</v>
      </c>
      <c r="H93" s="267" t="s">
        <v>1314</v>
      </c>
      <c r="I93" s="267" t="s">
        <v>21</v>
      </c>
      <c r="J93" s="267" t="s">
        <v>21</v>
      </c>
      <c r="K93" s="267" t="s">
        <v>41</v>
      </c>
      <c r="L93" s="267" t="s">
        <v>685</v>
      </c>
      <c r="M93" s="1233">
        <v>1.8</v>
      </c>
      <c r="N93" s="1233"/>
      <c r="O93" s="1233">
        <v>1.8</v>
      </c>
      <c r="P93" s="1236"/>
      <c r="Q93" s="1236"/>
      <c r="R93" s="1236"/>
      <c r="S93" s="1236"/>
      <c r="T93" s="1236"/>
    </row>
    <row r="94" spans="1:20" ht="12.75">
      <c r="A94" s="272" t="s">
        <v>1553</v>
      </c>
      <c r="B94" s="272"/>
      <c r="C94" s="272"/>
      <c r="D94" s="272"/>
      <c r="E94" s="1238">
        <f>E85+E86+E87+E88+E89+E90+E91+E92+E93</f>
        <v>15.000000000000002</v>
      </c>
      <c r="F94" s="272"/>
      <c r="G94" s="272"/>
      <c r="H94" s="272"/>
      <c r="I94" s="272"/>
      <c r="J94" s="272"/>
      <c r="K94" s="272"/>
      <c r="L94" s="272"/>
      <c r="M94" s="1236">
        <f aca="true" t="shared" si="2" ref="M94:T94">M85+M86+M87+M88+M89+M90+M91+M92+M93</f>
        <v>15.100000000000001</v>
      </c>
      <c r="N94" s="1236">
        <f t="shared" si="2"/>
        <v>7.2</v>
      </c>
      <c r="O94" s="1236">
        <f t="shared" si="2"/>
        <v>7.8999999999999995</v>
      </c>
      <c r="P94" s="1236">
        <f t="shared" si="2"/>
        <v>0</v>
      </c>
      <c r="Q94" s="1236">
        <f t="shared" si="2"/>
        <v>0</v>
      </c>
      <c r="R94" s="1236">
        <f t="shared" si="2"/>
        <v>0</v>
      </c>
      <c r="S94" s="1236">
        <f t="shared" si="2"/>
        <v>0</v>
      </c>
      <c r="T94" s="1236">
        <f t="shared" si="2"/>
        <v>0</v>
      </c>
    </row>
    <row r="95" spans="1:20" ht="12.75">
      <c r="A95" s="1238" t="s">
        <v>47</v>
      </c>
      <c r="B95" s="267">
        <v>1</v>
      </c>
      <c r="C95" s="267">
        <v>14</v>
      </c>
      <c r="D95" s="267">
        <v>18.6</v>
      </c>
      <c r="E95" s="267">
        <v>1.2</v>
      </c>
      <c r="F95" s="267" t="s">
        <v>17</v>
      </c>
      <c r="G95" s="267" t="s">
        <v>46</v>
      </c>
      <c r="H95" s="267" t="s">
        <v>1314</v>
      </c>
      <c r="I95" s="267" t="s">
        <v>21</v>
      </c>
      <c r="J95" s="267" t="s">
        <v>21</v>
      </c>
      <c r="K95" s="267" t="s">
        <v>41</v>
      </c>
      <c r="L95" s="267" t="s">
        <v>23</v>
      </c>
      <c r="M95" s="1233">
        <v>1.2</v>
      </c>
      <c r="N95" s="1233"/>
      <c r="O95" s="1233">
        <v>0.96</v>
      </c>
      <c r="P95" s="1233"/>
      <c r="Q95" s="1233"/>
      <c r="R95" s="1233">
        <v>0.24</v>
      </c>
      <c r="S95" s="1233"/>
      <c r="T95" s="1233"/>
    </row>
    <row r="96" spans="1:20" ht="12.75">
      <c r="A96" s="267"/>
      <c r="B96" s="267">
        <v>2</v>
      </c>
      <c r="C96" s="267">
        <v>13</v>
      </c>
      <c r="D96" s="267">
        <v>4.5</v>
      </c>
      <c r="E96" s="267">
        <v>0.5</v>
      </c>
      <c r="F96" s="267" t="s">
        <v>17</v>
      </c>
      <c r="G96" s="267" t="s">
        <v>46</v>
      </c>
      <c r="H96" s="267" t="s">
        <v>1314</v>
      </c>
      <c r="I96" s="267" t="s">
        <v>21</v>
      </c>
      <c r="J96" s="267" t="s">
        <v>21</v>
      </c>
      <c r="K96" s="267" t="s">
        <v>41</v>
      </c>
      <c r="L96" s="267" t="s">
        <v>685</v>
      </c>
      <c r="M96" s="1233">
        <v>0.5</v>
      </c>
      <c r="N96" s="1233"/>
      <c r="O96" s="1233">
        <v>0.5</v>
      </c>
      <c r="P96" s="1233"/>
      <c r="Q96" s="1233"/>
      <c r="R96" s="1233"/>
      <c r="S96" s="1233"/>
      <c r="T96" s="1233"/>
    </row>
    <row r="97" spans="1:20" ht="12.75">
      <c r="A97" s="272"/>
      <c r="B97" s="267">
        <v>3</v>
      </c>
      <c r="C97" s="267">
        <v>65</v>
      </c>
      <c r="D97" s="267">
        <v>28.6</v>
      </c>
      <c r="E97" s="267">
        <v>2.3</v>
      </c>
      <c r="F97" s="267" t="s">
        <v>17</v>
      </c>
      <c r="G97" s="267" t="s">
        <v>46</v>
      </c>
      <c r="H97" s="267" t="s">
        <v>1314</v>
      </c>
      <c r="I97" s="267" t="s">
        <v>21</v>
      </c>
      <c r="J97" s="267" t="s">
        <v>21</v>
      </c>
      <c r="K97" s="267" t="s">
        <v>41</v>
      </c>
      <c r="L97" s="267" t="s">
        <v>23</v>
      </c>
      <c r="M97" s="1233">
        <v>2.3</v>
      </c>
      <c r="N97" s="1233"/>
      <c r="O97" s="1233">
        <v>1.84</v>
      </c>
      <c r="P97" s="1233"/>
      <c r="Q97" s="1233"/>
      <c r="R97" s="1233">
        <v>0.46</v>
      </c>
      <c r="S97" s="1233"/>
      <c r="T97" s="1233"/>
    </row>
    <row r="98" spans="1:20" ht="12.75">
      <c r="A98" s="267"/>
      <c r="B98" s="267">
        <v>4</v>
      </c>
      <c r="C98" s="267">
        <v>65</v>
      </c>
      <c r="D98" s="267">
        <v>28.7</v>
      </c>
      <c r="E98" s="267">
        <v>0.9</v>
      </c>
      <c r="F98" s="267" t="s">
        <v>17</v>
      </c>
      <c r="G98" s="267" t="s">
        <v>46</v>
      </c>
      <c r="H98" s="267" t="s">
        <v>1314</v>
      </c>
      <c r="I98" s="267" t="s">
        <v>21</v>
      </c>
      <c r="J98" s="267" t="s">
        <v>21</v>
      </c>
      <c r="K98" s="267" t="s">
        <v>41</v>
      </c>
      <c r="L98" s="267" t="s">
        <v>23</v>
      </c>
      <c r="M98" s="1233">
        <v>0.9</v>
      </c>
      <c r="N98" s="1233"/>
      <c r="O98" s="1233">
        <v>0.72</v>
      </c>
      <c r="P98" s="1233"/>
      <c r="Q98" s="1233"/>
      <c r="R98" s="1233">
        <v>0.18</v>
      </c>
      <c r="S98" s="1233"/>
      <c r="T98" s="1233"/>
    </row>
    <row r="99" spans="1:20" ht="12.75">
      <c r="A99" s="267"/>
      <c r="B99" s="267">
        <v>5</v>
      </c>
      <c r="C99" s="267">
        <v>65</v>
      </c>
      <c r="D99" s="267">
        <v>30.6</v>
      </c>
      <c r="E99" s="267">
        <v>1</v>
      </c>
      <c r="F99" s="267" t="s">
        <v>17</v>
      </c>
      <c r="G99" s="267" t="s">
        <v>46</v>
      </c>
      <c r="H99" s="267" t="s">
        <v>1314</v>
      </c>
      <c r="I99" s="267" t="s">
        <v>21</v>
      </c>
      <c r="J99" s="267" t="s">
        <v>21</v>
      </c>
      <c r="K99" s="267" t="s">
        <v>41</v>
      </c>
      <c r="L99" s="267" t="s">
        <v>23</v>
      </c>
      <c r="M99" s="1233">
        <v>1</v>
      </c>
      <c r="N99" s="1233"/>
      <c r="O99" s="1233">
        <v>0.8</v>
      </c>
      <c r="P99" s="1233"/>
      <c r="Q99" s="1233"/>
      <c r="R99" s="1233">
        <v>0.2</v>
      </c>
      <c r="S99" s="1233"/>
      <c r="T99" s="1233"/>
    </row>
    <row r="100" spans="1:20" ht="12.75">
      <c r="A100" s="267"/>
      <c r="B100" s="267">
        <v>6</v>
      </c>
      <c r="C100" s="267">
        <v>66</v>
      </c>
      <c r="D100" s="267">
        <v>17.3</v>
      </c>
      <c r="E100" s="267">
        <v>1</v>
      </c>
      <c r="F100" s="267" t="s">
        <v>17</v>
      </c>
      <c r="G100" s="267" t="s">
        <v>46</v>
      </c>
      <c r="H100" s="267" t="s">
        <v>1314</v>
      </c>
      <c r="I100" s="267" t="s">
        <v>21</v>
      </c>
      <c r="J100" s="267" t="s">
        <v>21</v>
      </c>
      <c r="K100" s="267" t="s">
        <v>41</v>
      </c>
      <c r="L100" s="267" t="s">
        <v>23</v>
      </c>
      <c r="M100" s="1233">
        <v>1</v>
      </c>
      <c r="N100" s="1233"/>
      <c r="O100" s="1233">
        <v>0.8</v>
      </c>
      <c r="P100" s="1233"/>
      <c r="Q100" s="1233"/>
      <c r="R100" s="1233">
        <v>0.2</v>
      </c>
      <c r="S100" s="1233"/>
      <c r="T100" s="1233"/>
    </row>
    <row r="101" spans="1:20" ht="12.75">
      <c r="A101" s="272" t="s">
        <v>1553</v>
      </c>
      <c r="B101" s="267"/>
      <c r="C101" s="267"/>
      <c r="D101" s="267"/>
      <c r="E101" s="1238">
        <f>E95+E96+E97+E98+E99+E100</f>
        <v>6.9</v>
      </c>
      <c r="F101" s="272"/>
      <c r="G101" s="272"/>
      <c r="H101" s="272"/>
      <c r="I101" s="272"/>
      <c r="J101" s="272"/>
      <c r="K101" s="272"/>
      <c r="L101" s="272"/>
      <c r="M101" s="1236">
        <f aca="true" t="shared" si="3" ref="M101:T101">M95+M96+M97+M98+M99+M100</f>
        <v>6.9</v>
      </c>
      <c r="N101" s="1236">
        <f t="shared" si="3"/>
        <v>0</v>
      </c>
      <c r="O101" s="1236">
        <f t="shared" si="3"/>
        <v>5.619999999999999</v>
      </c>
      <c r="P101" s="1236">
        <f t="shared" si="3"/>
        <v>0</v>
      </c>
      <c r="Q101" s="1236">
        <f t="shared" si="3"/>
        <v>0</v>
      </c>
      <c r="R101" s="1236">
        <f t="shared" si="3"/>
        <v>1.2799999999999998</v>
      </c>
      <c r="S101" s="1236">
        <f t="shared" si="3"/>
        <v>0</v>
      </c>
      <c r="T101" s="1236">
        <f t="shared" si="3"/>
        <v>0</v>
      </c>
    </row>
    <row r="102" spans="1:20" ht="12.75">
      <c r="A102" s="1238" t="s">
        <v>167</v>
      </c>
      <c r="B102" s="267">
        <v>1</v>
      </c>
      <c r="C102" s="267">
        <v>14</v>
      </c>
      <c r="D102" s="267">
        <v>31</v>
      </c>
      <c r="E102" s="267">
        <v>1.8</v>
      </c>
      <c r="F102" s="267" t="s">
        <v>1093</v>
      </c>
      <c r="G102" s="267" t="s">
        <v>45</v>
      </c>
      <c r="H102" s="267" t="s">
        <v>1314</v>
      </c>
      <c r="I102" s="267" t="s">
        <v>21</v>
      </c>
      <c r="J102" s="267" t="s">
        <v>21</v>
      </c>
      <c r="K102" s="267" t="s">
        <v>41</v>
      </c>
      <c r="L102" s="267" t="s">
        <v>1641</v>
      </c>
      <c r="M102" s="1233">
        <v>1</v>
      </c>
      <c r="N102" s="1233">
        <v>1</v>
      </c>
      <c r="O102" s="1233"/>
      <c r="P102" s="1233"/>
      <c r="Q102" s="1233"/>
      <c r="R102" s="1233"/>
      <c r="S102" s="1233"/>
      <c r="T102" s="1233"/>
    </row>
    <row r="103" spans="1:20" ht="12.75">
      <c r="A103" s="272"/>
      <c r="B103" s="267">
        <v>2</v>
      </c>
      <c r="C103" s="267">
        <v>21</v>
      </c>
      <c r="D103" s="267">
        <v>29</v>
      </c>
      <c r="E103" s="267">
        <v>0.8</v>
      </c>
      <c r="F103" s="267" t="s">
        <v>17</v>
      </c>
      <c r="G103" s="267" t="s">
        <v>46</v>
      </c>
      <c r="H103" s="267" t="s">
        <v>1314</v>
      </c>
      <c r="I103" s="267" t="s">
        <v>21</v>
      </c>
      <c r="J103" s="267" t="s">
        <v>21</v>
      </c>
      <c r="K103" s="267" t="s">
        <v>41</v>
      </c>
      <c r="L103" s="267" t="s">
        <v>685</v>
      </c>
      <c r="M103" s="1233">
        <v>1</v>
      </c>
      <c r="N103" s="1233"/>
      <c r="O103" s="1233">
        <v>1</v>
      </c>
      <c r="P103" s="1233"/>
      <c r="Q103" s="1233"/>
      <c r="R103" s="1233"/>
      <c r="S103" s="1233"/>
      <c r="T103" s="1233"/>
    </row>
    <row r="104" spans="1:20" ht="12.75">
      <c r="A104" s="272"/>
      <c r="B104" s="267">
        <v>3</v>
      </c>
      <c r="C104" s="267">
        <v>27</v>
      </c>
      <c r="D104" s="267">
        <v>5.1</v>
      </c>
      <c r="E104" s="267">
        <v>2.7</v>
      </c>
      <c r="F104" s="267" t="s">
        <v>17</v>
      </c>
      <c r="G104" s="267" t="s">
        <v>45</v>
      </c>
      <c r="H104" s="267" t="s">
        <v>1314</v>
      </c>
      <c r="I104" s="267" t="s">
        <v>21</v>
      </c>
      <c r="J104" s="267" t="s">
        <v>21</v>
      </c>
      <c r="K104" s="267" t="s">
        <v>41</v>
      </c>
      <c r="L104" s="267" t="s">
        <v>685</v>
      </c>
      <c r="M104" s="1233">
        <v>3</v>
      </c>
      <c r="N104" s="1233"/>
      <c r="O104" s="1233">
        <v>3</v>
      </c>
      <c r="P104" s="1233"/>
      <c r="Q104" s="1233"/>
      <c r="R104" s="1233"/>
      <c r="S104" s="1233"/>
      <c r="T104" s="1233"/>
    </row>
    <row r="105" spans="1:20" ht="12.75">
      <c r="A105" s="272" t="s">
        <v>1553</v>
      </c>
      <c r="B105" s="272"/>
      <c r="C105" s="272"/>
      <c r="D105" s="272"/>
      <c r="E105" s="1238">
        <f>E102+E103+E104</f>
        <v>5.300000000000001</v>
      </c>
      <c r="F105" s="272"/>
      <c r="G105" s="272"/>
      <c r="H105" s="272"/>
      <c r="I105" s="272"/>
      <c r="J105" s="272"/>
      <c r="K105" s="272"/>
      <c r="L105" s="272"/>
      <c r="M105" s="1236">
        <f aca="true" t="shared" si="4" ref="M105:T105">M102+M103+M104</f>
        <v>5</v>
      </c>
      <c r="N105" s="1236">
        <f t="shared" si="4"/>
        <v>1</v>
      </c>
      <c r="O105" s="1236">
        <f t="shared" si="4"/>
        <v>4</v>
      </c>
      <c r="P105" s="1236">
        <f t="shared" si="4"/>
        <v>0</v>
      </c>
      <c r="Q105" s="1236">
        <f t="shared" si="4"/>
        <v>0</v>
      </c>
      <c r="R105" s="1236">
        <f t="shared" si="4"/>
        <v>0</v>
      </c>
      <c r="S105" s="1236">
        <f t="shared" si="4"/>
        <v>0</v>
      </c>
      <c r="T105" s="1236">
        <f t="shared" si="4"/>
        <v>0</v>
      </c>
    </row>
    <row r="106" spans="1:20" ht="12.75">
      <c r="A106" s="1238" t="s">
        <v>35</v>
      </c>
      <c r="B106" s="267"/>
      <c r="C106" s="267">
        <v>37</v>
      </c>
      <c r="D106" s="267">
        <v>6.1</v>
      </c>
      <c r="E106" s="267">
        <v>1.8</v>
      </c>
      <c r="F106" s="267" t="s">
        <v>1137</v>
      </c>
      <c r="G106" s="267" t="s">
        <v>52</v>
      </c>
      <c r="H106" s="267" t="s">
        <v>1314</v>
      </c>
      <c r="I106" s="267" t="s">
        <v>21</v>
      </c>
      <c r="J106" s="267" t="s">
        <v>21</v>
      </c>
      <c r="K106" s="267" t="s">
        <v>41</v>
      </c>
      <c r="L106" s="267" t="s">
        <v>165</v>
      </c>
      <c r="M106" s="1233">
        <v>1.8</v>
      </c>
      <c r="N106" s="1233"/>
      <c r="O106" s="1233">
        <v>0.36</v>
      </c>
      <c r="P106" s="1233"/>
      <c r="Q106" s="1233"/>
      <c r="R106" s="1233">
        <v>1.44</v>
      </c>
      <c r="S106" s="1233"/>
      <c r="T106" s="1233"/>
    </row>
    <row r="107" spans="1:20" ht="12.75">
      <c r="A107" s="272"/>
      <c r="B107" s="267"/>
      <c r="C107" s="267">
        <v>45</v>
      </c>
      <c r="D107" s="267">
        <v>11</v>
      </c>
      <c r="E107" s="267">
        <v>2.2</v>
      </c>
      <c r="F107" s="267" t="s">
        <v>1137</v>
      </c>
      <c r="G107" s="267" t="s">
        <v>162</v>
      </c>
      <c r="H107" s="267" t="s">
        <v>1314</v>
      </c>
      <c r="I107" s="267" t="s">
        <v>21</v>
      </c>
      <c r="J107" s="267" t="s">
        <v>21</v>
      </c>
      <c r="K107" s="267" t="s">
        <v>41</v>
      </c>
      <c r="L107" s="267" t="s">
        <v>165</v>
      </c>
      <c r="M107" s="1233">
        <v>2.2</v>
      </c>
      <c r="N107" s="1233"/>
      <c r="O107" s="1233">
        <v>0.44</v>
      </c>
      <c r="P107" s="1233"/>
      <c r="Q107" s="1233"/>
      <c r="R107" s="1233">
        <v>1.76</v>
      </c>
      <c r="S107" s="1233"/>
      <c r="T107" s="1233"/>
    </row>
    <row r="108" spans="1:20" ht="12.75">
      <c r="A108" s="267"/>
      <c r="B108" s="267"/>
      <c r="C108" s="267">
        <v>58</v>
      </c>
      <c r="D108" s="267">
        <v>13.2</v>
      </c>
      <c r="E108" s="267">
        <v>0.5</v>
      </c>
      <c r="F108" s="267" t="s">
        <v>17</v>
      </c>
      <c r="G108" s="267" t="s">
        <v>19</v>
      </c>
      <c r="H108" s="267" t="s">
        <v>1314</v>
      </c>
      <c r="I108" s="267" t="s">
        <v>21</v>
      </c>
      <c r="J108" s="267" t="s">
        <v>21</v>
      </c>
      <c r="K108" s="267" t="s">
        <v>41</v>
      </c>
      <c r="L108" s="267" t="s">
        <v>685</v>
      </c>
      <c r="M108" s="1233">
        <v>0.5</v>
      </c>
      <c r="N108" s="1233"/>
      <c r="O108" s="1233">
        <v>0.5</v>
      </c>
      <c r="P108" s="1233"/>
      <c r="Q108" s="1233"/>
      <c r="R108" s="1233"/>
      <c r="S108" s="1233"/>
      <c r="T108" s="1233"/>
    </row>
    <row r="109" spans="1:20" ht="12.75">
      <c r="A109" s="267"/>
      <c r="B109" s="267"/>
      <c r="C109" s="267">
        <v>59</v>
      </c>
      <c r="D109" s="267">
        <v>9.3</v>
      </c>
      <c r="E109" s="267">
        <v>1.6</v>
      </c>
      <c r="F109" s="267" t="s">
        <v>17</v>
      </c>
      <c r="G109" s="267" t="s">
        <v>36</v>
      </c>
      <c r="H109" s="267" t="s">
        <v>1314</v>
      </c>
      <c r="I109" s="267" t="s">
        <v>21</v>
      </c>
      <c r="J109" s="267" t="s">
        <v>21</v>
      </c>
      <c r="K109" s="267" t="s">
        <v>41</v>
      </c>
      <c r="L109" s="267" t="s">
        <v>685</v>
      </c>
      <c r="M109" s="1233">
        <v>1.6</v>
      </c>
      <c r="N109" s="1233"/>
      <c r="O109" s="1233">
        <v>1.6</v>
      </c>
      <c r="P109" s="1233"/>
      <c r="Q109" s="1233"/>
      <c r="R109" s="1233"/>
      <c r="S109" s="1233"/>
      <c r="T109" s="1233"/>
    </row>
    <row r="110" spans="1:20" ht="12.75">
      <c r="A110" s="267"/>
      <c r="B110" s="267"/>
      <c r="C110" s="267">
        <v>65</v>
      </c>
      <c r="D110" s="267">
        <v>18.3</v>
      </c>
      <c r="E110" s="267">
        <v>2.3</v>
      </c>
      <c r="F110" s="267" t="s">
        <v>17</v>
      </c>
      <c r="G110" s="267" t="s">
        <v>51</v>
      </c>
      <c r="H110" s="267" t="s">
        <v>1314</v>
      </c>
      <c r="I110" s="267" t="s">
        <v>21</v>
      </c>
      <c r="J110" s="267" t="s">
        <v>21</v>
      </c>
      <c r="K110" s="267" t="s">
        <v>41</v>
      </c>
      <c r="L110" s="267" t="s">
        <v>685</v>
      </c>
      <c r="M110" s="1233">
        <v>2.3</v>
      </c>
      <c r="N110" s="1233"/>
      <c r="O110" s="1233">
        <v>2.3</v>
      </c>
      <c r="P110" s="1233"/>
      <c r="Q110" s="1233"/>
      <c r="R110" s="1233"/>
      <c r="S110" s="1233"/>
      <c r="T110" s="1233"/>
    </row>
    <row r="111" spans="1:20" ht="12.75">
      <c r="A111" s="267"/>
      <c r="B111" s="267"/>
      <c r="C111" s="267">
        <v>65</v>
      </c>
      <c r="D111" s="267">
        <v>44.2</v>
      </c>
      <c r="E111" s="267">
        <v>1.3</v>
      </c>
      <c r="F111" s="267" t="s">
        <v>17</v>
      </c>
      <c r="G111" s="267" t="s">
        <v>36</v>
      </c>
      <c r="H111" s="267" t="s">
        <v>1314</v>
      </c>
      <c r="I111" s="267" t="s">
        <v>21</v>
      </c>
      <c r="J111" s="267" t="s">
        <v>21</v>
      </c>
      <c r="K111" s="267" t="s">
        <v>41</v>
      </c>
      <c r="L111" s="267" t="s">
        <v>685</v>
      </c>
      <c r="M111" s="1233">
        <v>1.3</v>
      </c>
      <c r="N111" s="1233"/>
      <c r="O111" s="1233">
        <v>1.3</v>
      </c>
      <c r="P111" s="1233"/>
      <c r="Q111" s="1233"/>
      <c r="R111" s="1233"/>
      <c r="S111" s="1233"/>
      <c r="T111" s="1233"/>
    </row>
    <row r="112" spans="1:20" ht="12.75">
      <c r="A112" s="267"/>
      <c r="B112" s="267"/>
      <c r="C112" s="267">
        <v>65</v>
      </c>
      <c r="D112" s="267">
        <v>44.3</v>
      </c>
      <c r="E112" s="267">
        <v>0.8</v>
      </c>
      <c r="F112" s="267" t="s">
        <v>17</v>
      </c>
      <c r="G112" s="267" t="s">
        <v>36</v>
      </c>
      <c r="H112" s="267" t="s">
        <v>1314</v>
      </c>
      <c r="I112" s="267" t="s">
        <v>21</v>
      </c>
      <c r="J112" s="267" t="s">
        <v>21</v>
      </c>
      <c r="K112" s="267" t="s">
        <v>41</v>
      </c>
      <c r="L112" s="267" t="s">
        <v>685</v>
      </c>
      <c r="M112" s="1233">
        <v>0.8</v>
      </c>
      <c r="N112" s="1233"/>
      <c r="O112" s="1233">
        <v>0.8</v>
      </c>
      <c r="P112" s="1233"/>
      <c r="Q112" s="1233"/>
      <c r="R112" s="1233"/>
      <c r="S112" s="1233"/>
      <c r="T112" s="1233"/>
    </row>
    <row r="113" spans="1:20" ht="12.75">
      <c r="A113" s="272" t="s">
        <v>1553</v>
      </c>
      <c r="B113" s="267"/>
      <c r="C113" s="267"/>
      <c r="D113" s="267"/>
      <c r="E113" s="1238">
        <f>E106+E107+E108+E109+E110+E111+E112</f>
        <v>10.5</v>
      </c>
      <c r="F113" s="267"/>
      <c r="G113" s="267"/>
      <c r="H113" s="267"/>
      <c r="I113" s="267"/>
      <c r="J113" s="267"/>
      <c r="K113" s="267"/>
      <c r="L113" s="267"/>
      <c r="M113" s="1236">
        <f aca="true" t="shared" si="5" ref="M113:T113">M106+M107+M108+M109+M110+M111+M112</f>
        <v>10.5</v>
      </c>
      <c r="N113" s="1236">
        <f t="shared" si="5"/>
        <v>0</v>
      </c>
      <c r="O113" s="1236">
        <f t="shared" si="5"/>
        <v>7.3</v>
      </c>
      <c r="P113" s="1236">
        <f t="shared" si="5"/>
        <v>0</v>
      </c>
      <c r="Q113" s="1236">
        <f t="shared" si="5"/>
        <v>0</v>
      </c>
      <c r="R113" s="1236">
        <f t="shared" si="5"/>
        <v>3.2</v>
      </c>
      <c r="S113" s="1236">
        <f t="shared" si="5"/>
        <v>0</v>
      </c>
      <c r="T113" s="1236">
        <f t="shared" si="5"/>
        <v>0</v>
      </c>
    </row>
    <row r="114" spans="1:20" ht="12.75">
      <c r="A114" s="290" t="s">
        <v>39</v>
      </c>
      <c r="B114" s="274"/>
      <c r="C114" s="273"/>
      <c r="D114" s="273"/>
      <c r="E114" s="288">
        <f>E84+E94+E101+E105+E113</f>
        <v>57.2</v>
      </c>
      <c r="F114" s="272"/>
      <c r="G114" s="272"/>
      <c r="H114" s="272"/>
      <c r="I114" s="272"/>
      <c r="J114" s="272"/>
      <c r="K114" s="272"/>
      <c r="L114" s="272"/>
      <c r="M114" s="272" t="e">
        <f>M113+M101+M94+M84+#REF!+M105</f>
        <v>#REF!</v>
      </c>
      <c r="N114" s="272" t="e">
        <f>N113+N101+N94+N84+#REF!</f>
        <v>#REF!</v>
      </c>
      <c r="O114" s="272" t="e">
        <f>O113+O101+O94+O84+#REF!</f>
        <v>#REF!</v>
      </c>
      <c r="P114" s="272" t="e">
        <f>P113+P101+P94+P84+#REF!</f>
        <v>#REF!</v>
      </c>
      <c r="Q114" s="272">
        <v>0.5</v>
      </c>
      <c r="R114" s="272" t="e">
        <f>R113+R101+R94+R84+#REF!</f>
        <v>#REF!</v>
      </c>
      <c r="S114" s="267"/>
      <c r="T114" s="267"/>
    </row>
    <row r="115" spans="1:20" ht="14.25">
      <c r="A115" s="277" t="s">
        <v>53</v>
      </c>
      <c r="B115" s="278"/>
      <c r="C115" s="278"/>
      <c r="D115" s="279"/>
      <c r="E115" s="280">
        <f>E74</f>
        <v>66</v>
      </c>
      <c r="F115" s="281"/>
      <c r="G115" s="281"/>
      <c r="H115" s="281"/>
      <c r="I115" s="281"/>
      <c r="J115" s="281"/>
      <c r="K115" s="281"/>
      <c r="L115" s="281"/>
      <c r="M115" s="276">
        <f aca="true" t="shared" si="6" ref="M115:R115">M74</f>
        <v>244.26999999999998</v>
      </c>
      <c r="N115" s="276">
        <f t="shared" si="6"/>
        <v>194.34999999999997</v>
      </c>
      <c r="O115" s="276">
        <f t="shared" si="6"/>
        <v>16.05</v>
      </c>
      <c r="P115" s="276" t="str">
        <f t="shared" si="6"/>
        <v>=</v>
      </c>
      <c r="Q115" s="276" t="e">
        <f t="shared" si="6"/>
        <v>#REF!</v>
      </c>
      <c r="R115" s="276" t="e">
        <f t="shared" si="6"/>
        <v>#REF!</v>
      </c>
      <c r="S115" s="276"/>
      <c r="T115" s="276" t="e">
        <f>T74</f>
        <v>#REF!</v>
      </c>
    </row>
    <row r="116" spans="1:20" ht="14.25">
      <c r="A116" s="277" t="s">
        <v>54</v>
      </c>
      <c r="B116" s="278"/>
      <c r="C116" s="278"/>
      <c r="D116" s="279"/>
      <c r="E116" s="280">
        <f>E114</f>
        <v>57.2</v>
      </c>
      <c r="F116" s="281"/>
      <c r="G116" s="281"/>
      <c r="H116" s="281"/>
      <c r="I116" s="281"/>
      <c r="J116" s="281"/>
      <c r="K116" s="281"/>
      <c r="L116" s="281"/>
      <c r="M116" s="276" t="e">
        <f aca="true" t="shared" si="7" ref="M116:R116">M114</f>
        <v>#REF!</v>
      </c>
      <c r="N116" s="276" t="e">
        <f t="shared" si="7"/>
        <v>#REF!</v>
      </c>
      <c r="O116" s="276" t="e">
        <f t="shared" si="7"/>
        <v>#REF!</v>
      </c>
      <c r="P116" s="276" t="e">
        <f t="shared" si="7"/>
        <v>#REF!</v>
      </c>
      <c r="Q116" s="276">
        <v>0.5</v>
      </c>
      <c r="R116" s="276" t="e">
        <f t="shared" si="7"/>
        <v>#REF!</v>
      </c>
      <c r="S116" s="276"/>
      <c r="T116" s="276"/>
    </row>
    <row r="117" spans="1:20" ht="14.25">
      <c r="A117" s="282" t="s">
        <v>55</v>
      </c>
      <c r="B117" s="283"/>
      <c r="C117" s="283"/>
      <c r="D117" s="284"/>
      <c r="E117" s="284">
        <f>E115+E116</f>
        <v>123.2</v>
      </c>
      <c r="F117" s="285"/>
      <c r="G117" s="285"/>
      <c r="H117" s="285"/>
      <c r="I117" s="285"/>
      <c r="J117" s="285"/>
      <c r="K117" s="285"/>
      <c r="L117" s="285"/>
      <c r="M117" s="286" t="e">
        <f aca="true" t="shared" si="8" ref="M117:R117">M115+M116</f>
        <v>#REF!</v>
      </c>
      <c r="N117" s="286" t="e">
        <f t="shared" si="8"/>
        <v>#REF!</v>
      </c>
      <c r="O117" s="286" t="e">
        <f t="shared" si="8"/>
        <v>#REF!</v>
      </c>
      <c r="P117" s="286" t="e">
        <f t="shared" si="8"/>
        <v>#VALUE!</v>
      </c>
      <c r="Q117" s="286">
        <v>0.5</v>
      </c>
      <c r="R117" s="286" t="e">
        <f t="shared" si="8"/>
        <v>#REF!</v>
      </c>
      <c r="S117" s="286"/>
      <c r="T117" s="286"/>
    </row>
    <row r="118" spans="1:20" ht="12.75">
      <c r="A118" s="275"/>
      <c r="B118" s="275"/>
      <c r="C118" s="275"/>
      <c r="D118" s="275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</row>
  </sheetData>
  <sheetProtection/>
  <mergeCells count="28">
    <mergeCell ref="C9:C14"/>
    <mergeCell ref="D9:D14"/>
    <mergeCell ref="I9:J10"/>
    <mergeCell ref="N13:N14"/>
    <mergeCell ref="K9:K14"/>
    <mergeCell ref="E9:E14"/>
    <mergeCell ref="A3:T3"/>
    <mergeCell ref="A4:T4"/>
    <mergeCell ref="A5:T5"/>
    <mergeCell ref="H6:L6"/>
    <mergeCell ref="A75:T75"/>
    <mergeCell ref="T9:T14"/>
    <mergeCell ref="I11:I14"/>
    <mergeCell ref="J11:J14"/>
    <mergeCell ref="M11:M14"/>
    <mergeCell ref="N11:S12"/>
    <mergeCell ref="G9:G14"/>
    <mergeCell ref="H9:H14"/>
    <mergeCell ref="A9:A14"/>
    <mergeCell ref="B9:B14"/>
    <mergeCell ref="M9:S10"/>
    <mergeCell ref="S13:S14"/>
    <mergeCell ref="F9:F14"/>
    <mergeCell ref="L9:L14"/>
    <mergeCell ref="R13:R14"/>
    <mergeCell ref="O13:O14"/>
    <mergeCell ref="P13:P14"/>
    <mergeCell ref="Q13:Q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X78"/>
  <sheetViews>
    <sheetView zoomScalePageLayoutView="0" workbookViewId="0" topLeftCell="A1">
      <selection activeCell="F60" sqref="F60"/>
    </sheetView>
  </sheetViews>
  <sheetFormatPr defaultColWidth="9.140625" defaultRowHeight="15"/>
  <cols>
    <col min="1" max="1" width="23.421875" style="0" customWidth="1"/>
    <col min="5" max="5" width="10.421875" style="0" customWidth="1"/>
    <col min="6" max="6" width="9.28125" style="0" customWidth="1"/>
    <col min="7" max="7" width="13.421875" style="0" customWidth="1"/>
    <col min="8" max="8" width="13.28125" style="0" customWidth="1"/>
    <col min="9" max="9" width="11.28125" style="0" customWidth="1"/>
    <col min="10" max="10" width="12.8515625" style="0" customWidth="1"/>
    <col min="11" max="11" width="13.57421875" style="0" customWidth="1"/>
    <col min="12" max="12" width="20.421875" style="0" customWidth="1"/>
    <col min="13" max="13" width="10.8515625" style="0" customWidth="1"/>
    <col min="14" max="17" width="9.28125" style="0" bestFit="1" customWidth="1"/>
    <col min="18" max="18" width="11.421875" style="0" bestFit="1" customWidth="1"/>
    <col min="19" max="19" width="9.8515625" style="0" bestFit="1" customWidth="1"/>
    <col min="20" max="24" width="9.28125" style="0" bestFit="1" customWidth="1"/>
  </cols>
  <sheetData>
    <row r="1" spans="1:24" ht="1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827" t="s">
        <v>56</v>
      </c>
      <c r="L1" s="1827"/>
      <c r="M1" s="1827"/>
      <c r="N1" s="306"/>
      <c r="O1" s="307"/>
      <c r="P1" s="307"/>
      <c r="Q1" s="307"/>
      <c r="R1" s="307"/>
      <c r="S1" s="307"/>
      <c r="T1" s="307"/>
      <c r="U1" s="306"/>
      <c r="V1" s="306"/>
      <c r="W1" s="306"/>
      <c r="X1" s="113"/>
    </row>
    <row r="2" spans="1:24" ht="18.75">
      <c r="A2" s="1828" t="s">
        <v>1508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  <c r="L2" s="1828"/>
      <c r="M2" s="1828"/>
      <c r="N2" s="1828"/>
      <c r="O2" s="1828"/>
      <c r="P2" s="1828"/>
      <c r="Q2" s="1828"/>
      <c r="R2" s="1828"/>
      <c r="S2" s="1828"/>
      <c r="T2" s="1828"/>
      <c r="U2" s="1828"/>
      <c r="V2" s="1828"/>
      <c r="W2" s="1828"/>
      <c r="X2" s="1828"/>
    </row>
    <row r="3" spans="1:24" ht="1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15">
      <c r="A4" s="308" t="s">
        <v>57</v>
      </c>
      <c r="B4" s="309" t="s">
        <v>58</v>
      </c>
      <c r="C4" s="309"/>
      <c r="D4" s="310"/>
      <c r="E4" s="308" t="s">
        <v>59</v>
      </c>
      <c r="F4" s="309" t="s">
        <v>60</v>
      </c>
      <c r="G4" s="309"/>
      <c r="H4" s="309" t="s">
        <v>61</v>
      </c>
      <c r="I4" s="1829" t="s">
        <v>1078</v>
      </c>
      <c r="J4" s="1830"/>
      <c r="K4" s="311" t="s">
        <v>62</v>
      </c>
      <c r="L4" s="308" t="s">
        <v>63</v>
      </c>
      <c r="M4" s="1824" t="s">
        <v>64</v>
      </c>
      <c r="N4" s="1825"/>
      <c r="O4" s="1825"/>
      <c r="P4" s="1825"/>
      <c r="Q4" s="1825"/>
      <c r="R4" s="1825"/>
      <c r="S4" s="1825"/>
      <c r="T4" s="1825"/>
      <c r="U4" s="1825"/>
      <c r="V4" s="1825"/>
      <c r="W4" s="1825"/>
      <c r="X4" s="1826"/>
    </row>
    <row r="5" spans="1:24" ht="15">
      <c r="A5" s="312" t="s">
        <v>65</v>
      </c>
      <c r="B5" s="313" t="s">
        <v>66</v>
      </c>
      <c r="C5" s="313" t="s">
        <v>1538</v>
      </c>
      <c r="D5" s="314" t="s">
        <v>1539</v>
      </c>
      <c r="E5" s="312" t="s">
        <v>82</v>
      </c>
      <c r="F5" s="313" t="s">
        <v>83</v>
      </c>
      <c r="G5" s="313" t="s">
        <v>84</v>
      </c>
      <c r="H5" s="313" t="s">
        <v>85</v>
      </c>
      <c r="I5" s="309" t="s">
        <v>86</v>
      </c>
      <c r="J5" s="308" t="s">
        <v>87</v>
      </c>
      <c r="K5" s="314" t="s">
        <v>88</v>
      </c>
      <c r="L5" s="312" t="s">
        <v>89</v>
      </c>
      <c r="M5" s="308" t="s">
        <v>90</v>
      </c>
      <c r="N5" s="1824" t="s">
        <v>91</v>
      </c>
      <c r="O5" s="1825"/>
      <c r="P5" s="1825"/>
      <c r="Q5" s="1825"/>
      <c r="R5" s="1825"/>
      <c r="S5" s="1825"/>
      <c r="T5" s="1825"/>
      <c r="U5" s="1825"/>
      <c r="V5" s="1825"/>
      <c r="W5" s="1825"/>
      <c r="X5" s="1826"/>
    </row>
    <row r="6" spans="1:24" ht="36.75">
      <c r="A6" s="315"/>
      <c r="B6" s="316" t="s">
        <v>92</v>
      </c>
      <c r="C6" s="317"/>
      <c r="D6" s="318"/>
      <c r="E6" s="319" t="s">
        <v>1540</v>
      </c>
      <c r="F6" s="316" t="s">
        <v>93</v>
      </c>
      <c r="G6" s="317"/>
      <c r="H6" s="316" t="s">
        <v>94</v>
      </c>
      <c r="I6" s="316" t="s">
        <v>95</v>
      </c>
      <c r="J6" s="319" t="s">
        <v>96</v>
      </c>
      <c r="K6" s="318"/>
      <c r="L6" s="319" t="s">
        <v>97</v>
      </c>
      <c r="M6" s="319" t="s">
        <v>98</v>
      </c>
      <c r="N6" s="320" t="s">
        <v>1611</v>
      </c>
      <c r="O6" s="320" t="s">
        <v>99</v>
      </c>
      <c r="P6" s="320" t="s">
        <v>1565</v>
      </c>
      <c r="Q6" s="320" t="s">
        <v>1563</v>
      </c>
      <c r="R6" s="320" t="s">
        <v>1093</v>
      </c>
      <c r="S6" s="321" t="s">
        <v>100</v>
      </c>
      <c r="T6" s="321" t="s">
        <v>1137</v>
      </c>
      <c r="U6" s="321" t="s">
        <v>101</v>
      </c>
      <c r="V6" s="321" t="s">
        <v>102</v>
      </c>
      <c r="W6" s="321" t="s">
        <v>103</v>
      </c>
      <c r="X6" s="322" t="s">
        <v>104</v>
      </c>
    </row>
    <row r="7" spans="1:24" ht="15">
      <c r="A7" s="319">
        <v>1</v>
      </c>
      <c r="B7" s="319">
        <v>2</v>
      </c>
      <c r="C7" s="319">
        <v>3</v>
      </c>
      <c r="D7" s="319">
        <v>4</v>
      </c>
      <c r="E7" s="319">
        <v>5</v>
      </c>
      <c r="F7" s="319">
        <v>6</v>
      </c>
      <c r="G7" s="319">
        <v>7</v>
      </c>
      <c r="H7" s="319">
        <v>8</v>
      </c>
      <c r="I7" s="319">
        <v>9</v>
      </c>
      <c r="J7" s="319">
        <v>10</v>
      </c>
      <c r="K7" s="319">
        <v>11</v>
      </c>
      <c r="L7" s="319">
        <v>12</v>
      </c>
      <c r="M7" s="319">
        <v>13</v>
      </c>
      <c r="N7" s="323">
        <v>14</v>
      </c>
      <c r="O7" s="323">
        <v>15</v>
      </c>
      <c r="P7" s="323">
        <v>16</v>
      </c>
      <c r="Q7" s="323">
        <v>17</v>
      </c>
      <c r="R7" s="323">
        <v>18</v>
      </c>
      <c r="S7" s="324">
        <v>19</v>
      </c>
      <c r="T7" s="325">
        <v>20</v>
      </c>
      <c r="U7" s="325">
        <v>21</v>
      </c>
      <c r="V7" s="325">
        <v>22</v>
      </c>
      <c r="W7" s="325">
        <v>23</v>
      </c>
      <c r="X7" s="326">
        <v>24</v>
      </c>
    </row>
    <row r="8" spans="1:24" ht="15">
      <c r="A8" s="1823" t="s">
        <v>105</v>
      </c>
      <c r="B8" s="1812"/>
      <c r="C8" s="1812"/>
      <c r="D8" s="1812"/>
      <c r="E8" s="1812"/>
      <c r="F8" s="1812"/>
      <c r="G8" s="1812"/>
      <c r="H8" s="1812"/>
      <c r="I8" s="1812"/>
      <c r="J8" s="1812"/>
      <c r="K8" s="1812"/>
      <c r="L8" s="1812"/>
      <c r="M8" s="1812"/>
      <c r="N8" s="1812"/>
      <c r="O8" s="1812"/>
      <c r="P8" s="1812"/>
      <c r="Q8" s="1812"/>
      <c r="R8" s="1812"/>
      <c r="S8" s="1812"/>
      <c r="T8" s="1812"/>
      <c r="U8" s="1812"/>
      <c r="V8" s="1812"/>
      <c r="W8" s="1812"/>
      <c r="X8" s="1813"/>
    </row>
    <row r="9" spans="1:24" ht="22.5">
      <c r="A9" s="293" t="s">
        <v>1571</v>
      </c>
      <c r="B9" s="861">
        <v>1</v>
      </c>
      <c r="C9" s="862">
        <v>17</v>
      </c>
      <c r="D9" s="863" t="s">
        <v>1509</v>
      </c>
      <c r="E9" s="862">
        <v>1.4</v>
      </c>
      <c r="F9" s="861" t="s">
        <v>1611</v>
      </c>
      <c r="G9" s="861" t="s">
        <v>1510</v>
      </c>
      <c r="H9" s="861" t="s">
        <v>1511</v>
      </c>
      <c r="I9" s="861" t="s">
        <v>106</v>
      </c>
      <c r="J9" s="861" t="s">
        <v>107</v>
      </c>
      <c r="K9" s="864" t="s">
        <v>1512</v>
      </c>
      <c r="L9" s="862" t="s">
        <v>1513</v>
      </c>
      <c r="M9" s="861">
        <f>SUM(N9:X9)</f>
        <v>10.24</v>
      </c>
      <c r="N9" s="861">
        <v>7.84</v>
      </c>
      <c r="O9" s="861"/>
      <c r="P9" s="861"/>
      <c r="Q9" s="861"/>
      <c r="R9" s="861"/>
      <c r="S9" s="865">
        <v>2.4</v>
      </c>
      <c r="T9" s="866"/>
      <c r="U9" s="866"/>
      <c r="V9" s="866"/>
      <c r="W9" s="866"/>
      <c r="X9" s="866"/>
    </row>
    <row r="10" spans="1:24" ht="15">
      <c r="A10" s="293"/>
      <c r="B10" s="861">
        <v>2</v>
      </c>
      <c r="C10" s="862">
        <v>45</v>
      </c>
      <c r="D10" s="863" t="s">
        <v>601</v>
      </c>
      <c r="E10" s="862">
        <v>0.8</v>
      </c>
      <c r="F10" s="861" t="s">
        <v>1563</v>
      </c>
      <c r="G10" s="861" t="s">
        <v>1510</v>
      </c>
      <c r="H10" s="861" t="s">
        <v>602</v>
      </c>
      <c r="I10" s="861" t="s">
        <v>106</v>
      </c>
      <c r="J10" s="861" t="s">
        <v>107</v>
      </c>
      <c r="K10" s="872" t="s">
        <v>1706</v>
      </c>
      <c r="L10" s="862" t="s">
        <v>110</v>
      </c>
      <c r="M10" s="861">
        <v>3.2</v>
      </c>
      <c r="N10" s="861"/>
      <c r="O10" s="861"/>
      <c r="P10" s="861"/>
      <c r="Q10" s="861">
        <v>3.2</v>
      </c>
      <c r="R10" s="861"/>
      <c r="S10" s="865"/>
      <c r="T10" s="866"/>
      <c r="U10" s="866"/>
      <c r="V10" s="866"/>
      <c r="W10" s="866"/>
      <c r="X10" s="866"/>
    </row>
    <row r="11" spans="1:24" ht="15">
      <c r="A11" s="293"/>
      <c r="B11" s="861">
        <v>3</v>
      </c>
      <c r="C11" s="862">
        <v>46</v>
      </c>
      <c r="D11" s="863" t="s">
        <v>603</v>
      </c>
      <c r="E11" s="862">
        <v>0.9</v>
      </c>
      <c r="F11" s="861" t="s">
        <v>1563</v>
      </c>
      <c r="G11" s="861" t="s">
        <v>1510</v>
      </c>
      <c r="H11" s="861" t="s">
        <v>602</v>
      </c>
      <c r="I11" s="861" t="s">
        <v>106</v>
      </c>
      <c r="J11" s="861" t="s">
        <v>107</v>
      </c>
      <c r="K11" s="872" t="s">
        <v>1706</v>
      </c>
      <c r="L11" s="862" t="s">
        <v>110</v>
      </c>
      <c r="M11" s="861">
        <v>3.6</v>
      </c>
      <c r="N11" s="861"/>
      <c r="O11" s="861"/>
      <c r="P11" s="861"/>
      <c r="Q11" s="861">
        <v>3.6</v>
      </c>
      <c r="R11" s="861"/>
      <c r="S11" s="865"/>
      <c r="T11" s="866"/>
      <c r="U11" s="866"/>
      <c r="V11" s="866"/>
      <c r="W11" s="866"/>
      <c r="X11" s="866"/>
    </row>
    <row r="12" spans="1:24" ht="15">
      <c r="A12" s="294" t="s">
        <v>1553</v>
      </c>
      <c r="B12" s="867"/>
      <c r="C12" s="867"/>
      <c r="D12" s="868"/>
      <c r="E12" s="1573">
        <f>E9+E10+E11</f>
        <v>3.1</v>
      </c>
      <c r="F12" s="869"/>
      <c r="G12" s="867"/>
      <c r="H12" s="870"/>
      <c r="I12" s="867"/>
      <c r="J12" s="867"/>
      <c r="K12" s="867"/>
      <c r="L12" s="867"/>
      <c r="M12" s="871">
        <f>M9+M10+M11</f>
        <v>17.040000000000003</v>
      </c>
      <c r="N12" s="871">
        <f aca="true" t="shared" si="0" ref="N12:X12">SUM(N9:N9)</f>
        <v>7.84</v>
      </c>
      <c r="O12" s="871">
        <f t="shared" si="0"/>
        <v>0</v>
      </c>
      <c r="P12" s="871">
        <v>0</v>
      </c>
      <c r="Q12" s="871">
        <v>6.8</v>
      </c>
      <c r="R12" s="871">
        <f t="shared" si="0"/>
        <v>0</v>
      </c>
      <c r="S12" s="871">
        <f t="shared" si="0"/>
        <v>2.4</v>
      </c>
      <c r="T12" s="871">
        <f t="shared" si="0"/>
        <v>0</v>
      </c>
      <c r="U12" s="871">
        <f t="shared" si="0"/>
        <v>0</v>
      </c>
      <c r="V12" s="871">
        <f t="shared" si="0"/>
        <v>0</v>
      </c>
      <c r="W12" s="871">
        <f t="shared" si="0"/>
        <v>0</v>
      </c>
      <c r="X12" s="871">
        <f t="shared" si="0"/>
        <v>0</v>
      </c>
    </row>
    <row r="13" spans="1:24" ht="15">
      <c r="A13" s="1817" t="s">
        <v>108</v>
      </c>
      <c r="B13" s="1815"/>
      <c r="C13" s="1815"/>
      <c r="D13" s="1815"/>
      <c r="E13" s="1815"/>
      <c r="F13" s="1815"/>
      <c r="G13" s="1815"/>
      <c r="H13" s="1815"/>
      <c r="I13" s="1815"/>
      <c r="J13" s="1815"/>
      <c r="K13" s="1815"/>
      <c r="L13" s="1815"/>
      <c r="M13" s="1815"/>
      <c r="N13" s="1815"/>
      <c r="O13" s="1815"/>
      <c r="P13" s="1815"/>
      <c r="Q13" s="1815"/>
      <c r="R13" s="1815"/>
      <c r="S13" s="1815"/>
      <c r="T13" s="1815"/>
      <c r="U13" s="1815"/>
      <c r="V13" s="1815"/>
      <c r="W13" s="1815"/>
      <c r="X13" s="1816"/>
    </row>
    <row r="14" spans="1:24" ht="15">
      <c r="A14" s="295" t="s">
        <v>1571</v>
      </c>
      <c r="B14" s="862">
        <v>1</v>
      </c>
      <c r="C14" s="862">
        <v>20</v>
      </c>
      <c r="D14" s="862">
        <v>4.1</v>
      </c>
      <c r="E14" s="862">
        <v>0.7</v>
      </c>
      <c r="F14" s="862" t="s">
        <v>1563</v>
      </c>
      <c r="G14" s="861" t="s">
        <v>1514</v>
      </c>
      <c r="H14" s="861" t="s">
        <v>1511</v>
      </c>
      <c r="I14" s="861" t="s">
        <v>106</v>
      </c>
      <c r="J14" s="861" t="s">
        <v>107</v>
      </c>
      <c r="K14" s="872" t="s">
        <v>1706</v>
      </c>
      <c r="L14" s="862" t="s">
        <v>110</v>
      </c>
      <c r="M14" s="861">
        <f>SUM(N14:X14)</f>
        <v>2.8</v>
      </c>
      <c r="N14" s="861"/>
      <c r="O14" s="861"/>
      <c r="P14" s="861"/>
      <c r="Q14" s="861">
        <v>2.8</v>
      </c>
      <c r="R14" s="861"/>
      <c r="S14" s="865"/>
      <c r="T14" s="866"/>
      <c r="U14" s="866"/>
      <c r="V14" s="866"/>
      <c r="W14" s="866"/>
      <c r="X14" s="866"/>
    </row>
    <row r="15" spans="1:24" ht="15">
      <c r="A15" s="296"/>
      <c r="B15" s="862">
        <v>2</v>
      </c>
      <c r="C15" s="862">
        <v>20</v>
      </c>
      <c r="D15" s="862">
        <v>14</v>
      </c>
      <c r="E15" s="862">
        <v>1.7</v>
      </c>
      <c r="F15" s="862" t="s">
        <v>1563</v>
      </c>
      <c r="G15" s="861" t="s">
        <v>109</v>
      </c>
      <c r="H15" s="861" t="s">
        <v>1511</v>
      </c>
      <c r="I15" s="861" t="s">
        <v>106</v>
      </c>
      <c r="J15" s="861" t="s">
        <v>107</v>
      </c>
      <c r="K15" s="872" t="s">
        <v>1706</v>
      </c>
      <c r="L15" s="862" t="s">
        <v>110</v>
      </c>
      <c r="M15" s="861">
        <f aca="true" t="shared" si="1" ref="M15:M22">SUM(N15:X15)</f>
        <v>6.8</v>
      </c>
      <c r="N15" s="861"/>
      <c r="O15" s="861"/>
      <c r="P15" s="873"/>
      <c r="Q15" s="861">
        <v>6.8</v>
      </c>
      <c r="R15" s="861"/>
      <c r="S15" s="865"/>
      <c r="T15" s="866"/>
      <c r="U15" s="866"/>
      <c r="V15" s="866"/>
      <c r="W15" s="866"/>
      <c r="X15" s="866"/>
    </row>
    <row r="16" spans="1:24" ht="15">
      <c r="A16" s="295"/>
      <c r="B16" s="862">
        <v>3</v>
      </c>
      <c r="C16" s="862">
        <v>24</v>
      </c>
      <c r="D16" s="862">
        <v>13</v>
      </c>
      <c r="E16" s="862">
        <v>1.8</v>
      </c>
      <c r="F16" s="862" t="s">
        <v>1646</v>
      </c>
      <c r="G16" s="861" t="s">
        <v>1514</v>
      </c>
      <c r="H16" s="861" t="s">
        <v>1511</v>
      </c>
      <c r="I16" s="861" t="s">
        <v>106</v>
      </c>
      <c r="J16" s="861" t="s">
        <v>107</v>
      </c>
      <c r="K16" s="864" t="s">
        <v>1655</v>
      </c>
      <c r="L16" s="862" t="s">
        <v>1649</v>
      </c>
      <c r="M16" s="861">
        <f t="shared" si="1"/>
        <v>10.287</v>
      </c>
      <c r="N16" s="861"/>
      <c r="O16" s="861"/>
      <c r="P16" s="873"/>
      <c r="Q16" s="861"/>
      <c r="R16" s="861"/>
      <c r="S16" s="865">
        <v>10.287</v>
      </c>
      <c r="T16" s="866"/>
      <c r="U16" s="866"/>
      <c r="V16" s="866"/>
      <c r="W16" s="866"/>
      <c r="X16" s="866"/>
    </row>
    <row r="17" spans="1:24" ht="15">
      <c r="A17" s="296"/>
      <c r="B17" s="862">
        <v>4</v>
      </c>
      <c r="C17" s="862">
        <v>24</v>
      </c>
      <c r="D17" s="862">
        <v>23.1</v>
      </c>
      <c r="E17" s="862">
        <v>0.6</v>
      </c>
      <c r="F17" s="862" t="s">
        <v>1563</v>
      </c>
      <c r="G17" s="861" t="s">
        <v>109</v>
      </c>
      <c r="H17" s="861" t="s">
        <v>1511</v>
      </c>
      <c r="I17" s="861" t="s">
        <v>106</v>
      </c>
      <c r="J17" s="861" t="s">
        <v>107</v>
      </c>
      <c r="K17" s="864" t="s">
        <v>1706</v>
      </c>
      <c r="L17" s="862" t="s">
        <v>110</v>
      </c>
      <c r="M17" s="861">
        <f t="shared" si="1"/>
        <v>2.4</v>
      </c>
      <c r="N17" s="861"/>
      <c r="O17" s="861"/>
      <c r="P17" s="873"/>
      <c r="Q17" s="861">
        <v>2.4</v>
      </c>
      <c r="R17" s="861"/>
      <c r="S17" s="865"/>
      <c r="T17" s="874"/>
      <c r="U17" s="874"/>
      <c r="V17" s="874"/>
      <c r="W17" s="874"/>
      <c r="X17" s="874"/>
    </row>
    <row r="18" spans="1:24" ht="15">
      <c r="A18" s="296"/>
      <c r="B18" s="862">
        <v>5</v>
      </c>
      <c r="C18" s="862">
        <v>26</v>
      </c>
      <c r="D18" s="862">
        <v>19.1</v>
      </c>
      <c r="E18" s="862">
        <v>1.4</v>
      </c>
      <c r="F18" s="862" t="s">
        <v>1646</v>
      </c>
      <c r="G18" s="861" t="s">
        <v>109</v>
      </c>
      <c r="H18" s="861" t="s">
        <v>1511</v>
      </c>
      <c r="I18" s="861" t="s">
        <v>106</v>
      </c>
      <c r="J18" s="861" t="s">
        <v>107</v>
      </c>
      <c r="K18" s="864" t="s">
        <v>1655</v>
      </c>
      <c r="L18" s="862" t="s">
        <v>1649</v>
      </c>
      <c r="M18" s="861">
        <f t="shared" si="1"/>
        <v>8</v>
      </c>
      <c r="N18" s="861"/>
      <c r="O18" s="861"/>
      <c r="P18" s="873"/>
      <c r="Q18" s="861"/>
      <c r="R18" s="861"/>
      <c r="S18" s="865">
        <v>8</v>
      </c>
      <c r="T18" s="866"/>
      <c r="U18" s="866"/>
      <c r="V18" s="866"/>
      <c r="W18" s="866"/>
      <c r="X18" s="866"/>
    </row>
    <row r="19" spans="1:24" ht="15">
      <c r="A19" s="296"/>
      <c r="B19" s="862">
        <v>6</v>
      </c>
      <c r="C19" s="862">
        <v>27</v>
      </c>
      <c r="D19" s="862">
        <v>8.2</v>
      </c>
      <c r="E19" s="862">
        <v>1.5</v>
      </c>
      <c r="F19" s="862" t="s">
        <v>1563</v>
      </c>
      <c r="G19" s="861" t="s">
        <v>109</v>
      </c>
      <c r="H19" s="861" t="s">
        <v>1511</v>
      </c>
      <c r="I19" s="861" t="s">
        <v>106</v>
      </c>
      <c r="J19" s="861" t="s">
        <v>107</v>
      </c>
      <c r="K19" s="872" t="s">
        <v>1706</v>
      </c>
      <c r="L19" s="862" t="s">
        <v>110</v>
      </c>
      <c r="M19" s="861">
        <f t="shared" si="1"/>
        <v>6</v>
      </c>
      <c r="N19" s="861"/>
      <c r="O19" s="861"/>
      <c r="P19" s="873"/>
      <c r="Q19" s="861">
        <v>6</v>
      </c>
      <c r="R19" s="861"/>
      <c r="S19" s="865"/>
      <c r="T19" s="866"/>
      <c r="U19" s="866"/>
      <c r="V19" s="866"/>
      <c r="W19" s="866"/>
      <c r="X19" s="866"/>
    </row>
    <row r="20" spans="1:24" ht="15">
      <c r="A20" s="296"/>
      <c r="B20" s="862">
        <v>7</v>
      </c>
      <c r="C20" s="862">
        <v>44</v>
      </c>
      <c r="D20" s="862">
        <v>9</v>
      </c>
      <c r="E20" s="862">
        <v>0.5</v>
      </c>
      <c r="F20" s="862" t="s">
        <v>1563</v>
      </c>
      <c r="G20" s="861" t="s">
        <v>109</v>
      </c>
      <c r="H20" s="861" t="s">
        <v>1511</v>
      </c>
      <c r="I20" s="861" t="s">
        <v>106</v>
      </c>
      <c r="J20" s="861" t="s">
        <v>107</v>
      </c>
      <c r="K20" s="872" t="s">
        <v>1706</v>
      </c>
      <c r="L20" s="862" t="s">
        <v>110</v>
      </c>
      <c r="M20" s="861">
        <f t="shared" si="1"/>
        <v>2</v>
      </c>
      <c r="N20" s="861"/>
      <c r="O20" s="861"/>
      <c r="P20" s="873"/>
      <c r="Q20" s="861">
        <v>2</v>
      </c>
      <c r="R20" s="861"/>
      <c r="S20" s="865"/>
      <c r="T20" s="866"/>
      <c r="U20" s="866"/>
      <c r="V20" s="866"/>
      <c r="W20" s="866"/>
      <c r="X20" s="866"/>
    </row>
    <row r="21" spans="1:24" ht="15">
      <c r="A21" s="296"/>
      <c r="B21" s="862">
        <v>8</v>
      </c>
      <c r="C21" s="862">
        <v>44</v>
      </c>
      <c r="D21" s="862">
        <v>16</v>
      </c>
      <c r="E21" s="862">
        <v>2.1</v>
      </c>
      <c r="F21" s="862" t="s">
        <v>1646</v>
      </c>
      <c r="G21" s="861" t="s">
        <v>109</v>
      </c>
      <c r="H21" s="861" t="s">
        <v>1511</v>
      </c>
      <c r="I21" s="861" t="s">
        <v>106</v>
      </c>
      <c r="J21" s="861" t="s">
        <v>107</v>
      </c>
      <c r="K21" s="864" t="s">
        <v>1706</v>
      </c>
      <c r="L21" s="862" t="s">
        <v>446</v>
      </c>
      <c r="M21" s="861">
        <v>8.4</v>
      </c>
      <c r="N21" s="861"/>
      <c r="O21" s="861"/>
      <c r="P21" s="873"/>
      <c r="Q21" s="861">
        <v>8.4</v>
      </c>
      <c r="R21" s="861"/>
      <c r="S21" s="865"/>
      <c r="T21" s="866"/>
      <c r="U21" s="866"/>
      <c r="V21" s="866"/>
      <c r="W21" s="866"/>
      <c r="X21" s="866"/>
    </row>
    <row r="22" spans="1:24" ht="15">
      <c r="A22" s="296"/>
      <c r="B22" s="862">
        <v>9</v>
      </c>
      <c r="C22" s="862">
        <v>47</v>
      </c>
      <c r="D22" s="862">
        <v>4.1</v>
      </c>
      <c r="E22" s="862">
        <v>2.4</v>
      </c>
      <c r="F22" s="862" t="s">
        <v>1646</v>
      </c>
      <c r="G22" s="861" t="s">
        <v>1514</v>
      </c>
      <c r="H22" s="861" t="s">
        <v>1511</v>
      </c>
      <c r="I22" s="861" t="s">
        <v>106</v>
      </c>
      <c r="J22" s="861" t="s">
        <v>107</v>
      </c>
      <c r="K22" s="864" t="s">
        <v>1655</v>
      </c>
      <c r="L22" s="862" t="s">
        <v>1649</v>
      </c>
      <c r="M22" s="861">
        <f t="shared" si="1"/>
        <v>13.716</v>
      </c>
      <c r="N22" s="861"/>
      <c r="O22" s="861"/>
      <c r="P22" s="873"/>
      <c r="Q22" s="861"/>
      <c r="R22" s="861"/>
      <c r="S22" s="865">
        <v>13.716</v>
      </c>
      <c r="T22" s="866"/>
      <c r="U22" s="866"/>
      <c r="V22" s="866"/>
      <c r="W22" s="866"/>
      <c r="X22" s="866"/>
    </row>
    <row r="23" spans="1:24" ht="15">
      <c r="A23" s="296"/>
      <c r="B23" s="862">
        <v>10</v>
      </c>
      <c r="C23" s="862">
        <v>26</v>
      </c>
      <c r="D23" s="862">
        <v>6.1</v>
      </c>
      <c r="E23" s="862">
        <v>0.8</v>
      </c>
      <c r="F23" s="862" t="s">
        <v>1563</v>
      </c>
      <c r="G23" s="861" t="s">
        <v>1514</v>
      </c>
      <c r="H23" s="861" t="s">
        <v>602</v>
      </c>
      <c r="I23" s="861" t="s">
        <v>106</v>
      </c>
      <c r="J23" s="861" t="s">
        <v>107</v>
      </c>
      <c r="K23" s="872" t="s">
        <v>1706</v>
      </c>
      <c r="L23" s="862" t="s">
        <v>110</v>
      </c>
      <c r="M23" s="861">
        <v>3.2</v>
      </c>
      <c r="N23" s="861"/>
      <c r="O23" s="861"/>
      <c r="P23" s="873"/>
      <c r="Q23" s="861">
        <v>3.2</v>
      </c>
      <c r="R23" s="861"/>
      <c r="S23" s="865"/>
      <c r="T23" s="866"/>
      <c r="U23" s="866"/>
      <c r="V23" s="866"/>
      <c r="W23" s="866"/>
      <c r="X23" s="866"/>
    </row>
    <row r="24" spans="1:24" ht="15">
      <c r="A24" s="296"/>
      <c r="B24" s="862">
        <v>11</v>
      </c>
      <c r="C24" s="862">
        <v>40</v>
      </c>
      <c r="D24" s="862">
        <v>8</v>
      </c>
      <c r="E24" s="862">
        <v>0.4</v>
      </c>
      <c r="F24" s="862" t="s">
        <v>1563</v>
      </c>
      <c r="G24" s="861" t="s">
        <v>109</v>
      </c>
      <c r="H24" s="861" t="s">
        <v>602</v>
      </c>
      <c r="I24" s="861" t="s">
        <v>106</v>
      </c>
      <c r="J24" s="861" t="s">
        <v>107</v>
      </c>
      <c r="K24" s="872" t="s">
        <v>1706</v>
      </c>
      <c r="L24" s="862" t="s">
        <v>110</v>
      </c>
      <c r="M24" s="861">
        <v>1.6</v>
      </c>
      <c r="N24" s="861"/>
      <c r="O24" s="861"/>
      <c r="P24" s="873"/>
      <c r="Q24" s="861">
        <v>1.6</v>
      </c>
      <c r="R24" s="861"/>
      <c r="S24" s="865"/>
      <c r="T24" s="866"/>
      <c r="U24" s="866"/>
      <c r="V24" s="866"/>
      <c r="W24" s="866"/>
      <c r="X24" s="866"/>
    </row>
    <row r="25" spans="1:24" ht="15">
      <c r="A25" s="297" t="s">
        <v>1553</v>
      </c>
      <c r="B25" s="298"/>
      <c r="C25" s="298"/>
      <c r="D25" s="298"/>
      <c r="E25" s="1574">
        <f>E14+E15+E16+E17+E18+E19+E20+E21+E22+E23+E24</f>
        <v>13.9</v>
      </c>
      <c r="F25" s="298"/>
      <c r="G25" s="876"/>
      <c r="H25" s="861"/>
      <c r="I25" s="876"/>
      <c r="J25" s="876"/>
      <c r="K25" s="876"/>
      <c r="L25" s="876"/>
      <c r="M25" s="876">
        <f>M14+M15+M16+M17+M18+M19+M20+M21+M22+M23+M24</f>
        <v>65.203</v>
      </c>
      <c r="N25" s="876">
        <f aca="true" t="shared" si="2" ref="N25:X25">SUM(N14:N22)</f>
        <v>0</v>
      </c>
      <c r="O25" s="876">
        <f t="shared" si="2"/>
        <v>0</v>
      </c>
      <c r="P25" s="876">
        <f t="shared" si="2"/>
        <v>0</v>
      </c>
      <c r="Q25" s="876">
        <f>Q14+Q15+Q17+Q19+Q20+Q21+Q23+Q24</f>
        <v>33.199999999999996</v>
      </c>
      <c r="R25" s="876">
        <f t="shared" si="2"/>
        <v>0</v>
      </c>
      <c r="S25" s="876">
        <f t="shared" si="2"/>
        <v>32.003</v>
      </c>
      <c r="T25" s="876">
        <f t="shared" si="2"/>
        <v>0</v>
      </c>
      <c r="U25" s="876">
        <f t="shared" si="2"/>
        <v>0</v>
      </c>
      <c r="V25" s="876">
        <f t="shared" si="2"/>
        <v>0</v>
      </c>
      <c r="W25" s="876">
        <f t="shared" si="2"/>
        <v>0</v>
      </c>
      <c r="X25" s="876">
        <f t="shared" si="2"/>
        <v>0</v>
      </c>
    </row>
    <row r="26" spans="1:24" ht="15">
      <c r="A26" s="1823" t="s">
        <v>112</v>
      </c>
      <c r="B26" s="1812"/>
      <c r="C26" s="1812"/>
      <c r="D26" s="1812"/>
      <c r="E26" s="1812"/>
      <c r="F26" s="1812"/>
      <c r="G26" s="1812"/>
      <c r="H26" s="1812"/>
      <c r="I26" s="1812"/>
      <c r="J26" s="1812"/>
      <c r="K26" s="1812"/>
      <c r="L26" s="1812"/>
      <c r="M26" s="1812"/>
      <c r="N26" s="1812"/>
      <c r="O26" s="1812"/>
      <c r="P26" s="1812"/>
      <c r="Q26" s="1812"/>
      <c r="R26" s="1812"/>
      <c r="S26" s="1812"/>
      <c r="T26" s="1812"/>
      <c r="U26" s="1812"/>
      <c r="V26" s="1812"/>
      <c r="W26" s="1812"/>
      <c r="X26" s="1813"/>
    </row>
    <row r="27" spans="1:24" ht="15">
      <c r="A27" s="295" t="s">
        <v>1571</v>
      </c>
      <c r="B27" s="877">
        <v>1</v>
      </c>
      <c r="C27" s="877">
        <v>14</v>
      </c>
      <c r="D27" s="877">
        <v>20.1</v>
      </c>
      <c r="E27" s="877">
        <v>1.9</v>
      </c>
      <c r="F27" s="862" t="s">
        <v>1646</v>
      </c>
      <c r="G27" s="861" t="s">
        <v>1510</v>
      </c>
      <c r="H27" s="861" t="s">
        <v>1511</v>
      </c>
      <c r="I27" s="861" t="s">
        <v>106</v>
      </c>
      <c r="J27" s="861" t="s">
        <v>107</v>
      </c>
      <c r="K27" s="864" t="s">
        <v>1655</v>
      </c>
      <c r="L27" s="862" t="s">
        <v>1649</v>
      </c>
      <c r="M27" s="862">
        <f>SUM(N27:X27)</f>
        <v>10.86</v>
      </c>
      <c r="N27" s="862"/>
      <c r="O27" s="862"/>
      <c r="P27" s="862"/>
      <c r="Q27" s="862"/>
      <c r="R27" s="862"/>
      <c r="S27" s="878">
        <v>10.86</v>
      </c>
      <c r="T27" s="879"/>
      <c r="U27" s="879"/>
      <c r="V27" s="879"/>
      <c r="W27" s="879"/>
      <c r="X27" s="879"/>
    </row>
    <row r="28" spans="1:24" ht="15">
      <c r="A28" s="295"/>
      <c r="B28" s="877">
        <v>2</v>
      </c>
      <c r="C28" s="877">
        <v>32</v>
      </c>
      <c r="D28" s="877">
        <v>22.1</v>
      </c>
      <c r="E28" s="877">
        <v>2.4</v>
      </c>
      <c r="F28" s="861" t="s">
        <v>1611</v>
      </c>
      <c r="G28" s="861" t="s">
        <v>1510</v>
      </c>
      <c r="H28" s="861" t="s">
        <v>1511</v>
      </c>
      <c r="I28" s="861" t="s">
        <v>106</v>
      </c>
      <c r="J28" s="861" t="s">
        <v>107</v>
      </c>
      <c r="K28" s="864" t="s">
        <v>1175</v>
      </c>
      <c r="L28" s="862" t="s">
        <v>446</v>
      </c>
      <c r="M28" s="862">
        <f>SUM(N28:X28)</f>
        <v>9.6</v>
      </c>
      <c r="N28" s="862"/>
      <c r="O28" s="862"/>
      <c r="P28" s="862"/>
      <c r="Q28" s="862">
        <v>9.6</v>
      </c>
      <c r="R28" s="878"/>
      <c r="S28" s="878"/>
      <c r="T28" s="879"/>
      <c r="U28" s="879"/>
      <c r="V28" s="879"/>
      <c r="W28" s="879"/>
      <c r="X28" s="879"/>
    </row>
    <row r="29" spans="1:24" ht="15">
      <c r="A29" s="295"/>
      <c r="B29" s="877">
        <v>3</v>
      </c>
      <c r="C29" s="877">
        <v>30</v>
      </c>
      <c r="D29" s="877">
        <v>8</v>
      </c>
      <c r="E29" s="877">
        <v>0.9</v>
      </c>
      <c r="F29" s="861" t="s">
        <v>1611</v>
      </c>
      <c r="G29" s="861" t="s">
        <v>1510</v>
      </c>
      <c r="H29" s="861" t="s">
        <v>602</v>
      </c>
      <c r="I29" s="861" t="s">
        <v>106</v>
      </c>
      <c r="J29" s="861" t="s">
        <v>107</v>
      </c>
      <c r="K29" s="864" t="s">
        <v>1702</v>
      </c>
      <c r="L29" s="862" t="s">
        <v>605</v>
      </c>
      <c r="M29" s="862">
        <v>7.2</v>
      </c>
      <c r="N29" s="862">
        <v>7.2</v>
      </c>
      <c r="O29" s="862"/>
      <c r="P29" s="862"/>
      <c r="Q29" s="862"/>
      <c r="R29" s="878"/>
      <c r="S29" s="878"/>
      <c r="T29" s="879"/>
      <c r="U29" s="879"/>
      <c r="V29" s="879"/>
      <c r="W29" s="879"/>
      <c r="X29" s="879"/>
    </row>
    <row r="30" spans="1:24" ht="15">
      <c r="A30" s="295"/>
      <c r="B30" s="877">
        <v>4</v>
      </c>
      <c r="C30" s="877">
        <v>33</v>
      </c>
      <c r="D30" s="877">
        <v>30.4</v>
      </c>
      <c r="E30" s="877">
        <v>1</v>
      </c>
      <c r="F30" s="861" t="s">
        <v>1611</v>
      </c>
      <c r="G30" s="861" t="s">
        <v>604</v>
      </c>
      <c r="H30" s="861" t="s">
        <v>602</v>
      </c>
      <c r="I30" s="861" t="s">
        <v>106</v>
      </c>
      <c r="J30" s="861" t="s">
        <v>107</v>
      </c>
      <c r="K30" s="864" t="s">
        <v>1702</v>
      </c>
      <c r="L30" s="862" t="s">
        <v>605</v>
      </c>
      <c r="M30" s="862">
        <v>8</v>
      </c>
      <c r="N30" s="862">
        <v>8</v>
      </c>
      <c r="O30" s="862"/>
      <c r="P30" s="862"/>
      <c r="Q30" s="862"/>
      <c r="R30" s="878"/>
      <c r="S30" s="878"/>
      <c r="T30" s="879"/>
      <c r="U30" s="879"/>
      <c r="V30" s="879"/>
      <c r="W30" s="879"/>
      <c r="X30" s="879"/>
    </row>
    <row r="31" spans="1:24" ht="15">
      <c r="A31" s="295"/>
      <c r="B31" s="877">
        <v>5</v>
      </c>
      <c r="C31" s="877">
        <v>33</v>
      </c>
      <c r="D31" s="877">
        <v>30.5</v>
      </c>
      <c r="E31" s="877">
        <v>1</v>
      </c>
      <c r="F31" s="861" t="s">
        <v>1611</v>
      </c>
      <c r="G31" s="861" t="s">
        <v>604</v>
      </c>
      <c r="H31" s="861" t="s">
        <v>602</v>
      </c>
      <c r="I31" s="861" t="s">
        <v>106</v>
      </c>
      <c r="J31" s="861" t="s">
        <v>107</v>
      </c>
      <c r="K31" s="864" t="s">
        <v>1702</v>
      </c>
      <c r="L31" s="862" t="s">
        <v>605</v>
      </c>
      <c r="M31" s="862">
        <v>8</v>
      </c>
      <c r="N31" s="862">
        <v>8</v>
      </c>
      <c r="O31" s="862"/>
      <c r="P31" s="862"/>
      <c r="Q31" s="862"/>
      <c r="R31" s="878"/>
      <c r="S31" s="878"/>
      <c r="T31" s="879"/>
      <c r="U31" s="879"/>
      <c r="V31" s="879"/>
      <c r="W31" s="879"/>
      <c r="X31" s="879"/>
    </row>
    <row r="32" spans="1:24" ht="15">
      <c r="A32" s="295" t="s">
        <v>1553</v>
      </c>
      <c r="B32" s="875"/>
      <c r="C32" s="875"/>
      <c r="D32" s="875"/>
      <c r="E32" s="1574">
        <f>E27+E28+E29+E30+E31</f>
        <v>7.2</v>
      </c>
      <c r="F32" s="298"/>
      <c r="G32" s="298"/>
      <c r="H32" s="298"/>
      <c r="I32" s="298"/>
      <c r="J32" s="298"/>
      <c r="K32" s="298"/>
      <c r="L32" s="298"/>
      <c r="M32" s="298">
        <f>M27+M28+M29+M30+M31</f>
        <v>43.66</v>
      </c>
      <c r="N32" s="298">
        <f>N29+N30+N31</f>
        <v>23.2</v>
      </c>
      <c r="O32" s="298">
        <f aca="true" t="shared" si="3" ref="O32:X32">SUM(O27:O28)</f>
        <v>0</v>
      </c>
      <c r="P32" s="298">
        <f t="shared" si="3"/>
        <v>0</v>
      </c>
      <c r="Q32" s="298">
        <f t="shared" si="3"/>
        <v>9.6</v>
      </c>
      <c r="R32" s="298">
        <f t="shared" si="3"/>
        <v>0</v>
      </c>
      <c r="S32" s="298">
        <f t="shared" si="3"/>
        <v>10.86</v>
      </c>
      <c r="T32" s="298">
        <f t="shared" si="3"/>
        <v>0</v>
      </c>
      <c r="U32" s="298">
        <f t="shared" si="3"/>
        <v>0</v>
      </c>
      <c r="V32" s="298">
        <f t="shared" si="3"/>
        <v>0</v>
      </c>
      <c r="W32" s="298">
        <f t="shared" si="3"/>
        <v>0</v>
      </c>
      <c r="X32" s="298">
        <f t="shared" si="3"/>
        <v>0</v>
      </c>
    </row>
    <row r="33" spans="1:24" ht="15">
      <c r="A33" s="1820" t="s">
        <v>606</v>
      </c>
      <c r="B33" s="1821"/>
      <c r="C33" s="1821"/>
      <c r="D33" s="1821"/>
      <c r="E33" s="1821"/>
      <c r="F33" s="1821"/>
      <c r="G33" s="1821"/>
      <c r="H33" s="1821"/>
      <c r="I33" s="1821"/>
      <c r="J33" s="1821"/>
      <c r="K33" s="1821"/>
      <c r="L33" s="1821"/>
      <c r="M33" s="1821"/>
      <c r="N33" s="1821"/>
      <c r="O33" s="1821"/>
      <c r="P33" s="1821"/>
      <c r="Q33" s="1821"/>
      <c r="R33" s="1821"/>
      <c r="S33" s="1821"/>
      <c r="T33" s="1821"/>
      <c r="U33" s="1821"/>
      <c r="V33" s="1821"/>
      <c r="W33" s="1821"/>
      <c r="X33" s="1822"/>
    </row>
    <row r="34" spans="1:24" ht="22.5">
      <c r="A34" s="295" t="s">
        <v>1571</v>
      </c>
      <c r="B34" s="875">
        <v>1</v>
      </c>
      <c r="C34" s="1614">
        <v>4</v>
      </c>
      <c r="D34" s="1614">
        <v>38.4</v>
      </c>
      <c r="E34" s="1615">
        <v>1</v>
      </c>
      <c r="F34" s="861" t="s">
        <v>1611</v>
      </c>
      <c r="G34" s="298" t="s">
        <v>607</v>
      </c>
      <c r="H34" s="861" t="s">
        <v>602</v>
      </c>
      <c r="I34" s="861" t="s">
        <v>106</v>
      </c>
      <c r="J34" s="861" t="s">
        <v>107</v>
      </c>
      <c r="K34" s="1617" t="s">
        <v>609</v>
      </c>
      <c r="L34" s="298" t="s">
        <v>1513</v>
      </c>
      <c r="M34" s="298">
        <v>7.315</v>
      </c>
      <c r="N34" s="298">
        <v>5.6</v>
      </c>
      <c r="O34" s="298"/>
      <c r="P34" s="298"/>
      <c r="Q34" s="298"/>
      <c r="R34" s="298">
        <v>1.715</v>
      </c>
      <c r="S34" s="298"/>
      <c r="T34" s="298"/>
      <c r="U34" s="298"/>
      <c r="V34" s="298"/>
      <c r="W34" s="298"/>
      <c r="X34" s="298"/>
    </row>
    <row r="35" spans="1:24" ht="15">
      <c r="A35" s="295"/>
      <c r="B35" s="875">
        <v>2</v>
      </c>
      <c r="C35" s="1614">
        <v>12</v>
      </c>
      <c r="D35" s="1614">
        <v>3</v>
      </c>
      <c r="E35" s="1615">
        <v>1</v>
      </c>
      <c r="F35" s="862" t="s">
        <v>1563</v>
      </c>
      <c r="G35" s="298" t="s">
        <v>608</v>
      </c>
      <c r="H35" s="861" t="s">
        <v>602</v>
      </c>
      <c r="I35" s="861" t="s">
        <v>106</v>
      </c>
      <c r="J35" s="861" t="s">
        <v>107</v>
      </c>
      <c r="K35" s="872" t="s">
        <v>1706</v>
      </c>
      <c r="L35" s="862" t="s">
        <v>110</v>
      </c>
      <c r="M35" s="298">
        <v>4</v>
      </c>
      <c r="N35" s="298"/>
      <c r="O35" s="298"/>
      <c r="P35" s="298"/>
      <c r="Q35" s="298">
        <v>4</v>
      </c>
      <c r="R35" s="298"/>
      <c r="S35" s="298"/>
      <c r="T35" s="298"/>
      <c r="U35" s="298"/>
      <c r="V35" s="298"/>
      <c r="W35" s="298"/>
      <c r="X35" s="298"/>
    </row>
    <row r="36" spans="1:24" ht="15">
      <c r="A36" s="295"/>
      <c r="B36" s="875">
        <v>3</v>
      </c>
      <c r="C36" s="1614">
        <v>33</v>
      </c>
      <c r="D36" s="1614">
        <v>15</v>
      </c>
      <c r="E36" s="1615">
        <v>0.5</v>
      </c>
      <c r="F36" s="862" t="s">
        <v>1563</v>
      </c>
      <c r="G36" s="298" t="s">
        <v>120</v>
      </c>
      <c r="H36" s="861" t="s">
        <v>602</v>
      </c>
      <c r="I36" s="861" t="s">
        <v>106</v>
      </c>
      <c r="J36" s="861" t="s">
        <v>107</v>
      </c>
      <c r="K36" s="872" t="s">
        <v>1706</v>
      </c>
      <c r="L36" s="862" t="s">
        <v>110</v>
      </c>
      <c r="M36" s="298">
        <v>2</v>
      </c>
      <c r="N36" s="298"/>
      <c r="O36" s="298"/>
      <c r="P36" s="298"/>
      <c r="Q36" s="298">
        <v>2</v>
      </c>
      <c r="R36" s="298"/>
      <c r="S36" s="298"/>
      <c r="T36" s="298"/>
      <c r="U36" s="298"/>
      <c r="V36" s="298"/>
      <c r="W36" s="298"/>
      <c r="X36" s="298"/>
    </row>
    <row r="37" spans="1:24" ht="15">
      <c r="A37" s="295" t="s">
        <v>1553</v>
      </c>
      <c r="B37" s="875"/>
      <c r="C37" s="875"/>
      <c r="D37" s="875"/>
      <c r="E37" s="1616">
        <f>E34+E35+E36</f>
        <v>2.5</v>
      </c>
      <c r="F37" s="298"/>
      <c r="G37" s="298"/>
      <c r="H37" s="298"/>
      <c r="I37" s="298"/>
      <c r="J37" s="298"/>
      <c r="K37" s="298"/>
      <c r="L37" s="298"/>
      <c r="M37" s="298">
        <f>M34+M35+M36</f>
        <v>13.315000000000001</v>
      </c>
      <c r="N37" s="298">
        <v>5.6</v>
      </c>
      <c r="O37" s="298"/>
      <c r="P37" s="298"/>
      <c r="Q37" s="298">
        <f>Q35+Q36</f>
        <v>6</v>
      </c>
      <c r="R37" s="298">
        <v>1.715</v>
      </c>
      <c r="S37" s="298"/>
      <c r="T37" s="298"/>
      <c r="U37" s="298"/>
      <c r="V37" s="298"/>
      <c r="W37" s="298"/>
      <c r="X37" s="298"/>
    </row>
    <row r="38" spans="1:24" ht="15">
      <c r="A38" s="1811" t="s">
        <v>114</v>
      </c>
      <c r="B38" s="1812"/>
      <c r="C38" s="1812"/>
      <c r="D38" s="1812"/>
      <c r="E38" s="1812"/>
      <c r="F38" s="1812"/>
      <c r="G38" s="1812"/>
      <c r="H38" s="1812"/>
      <c r="I38" s="1812"/>
      <c r="J38" s="1812"/>
      <c r="K38" s="1812"/>
      <c r="L38" s="1812"/>
      <c r="M38" s="1812"/>
      <c r="N38" s="1812"/>
      <c r="O38" s="1812"/>
      <c r="P38" s="1812"/>
      <c r="Q38" s="1812"/>
      <c r="R38" s="1812"/>
      <c r="S38" s="1812"/>
      <c r="T38" s="1812"/>
      <c r="U38" s="1812"/>
      <c r="V38" s="1812"/>
      <c r="W38" s="1812"/>
      <c r="X38" s="1813"/>
    </row>
    <row r="39" spans="1:24" ht="15">
      <c r="A39" s="295" t="s">
        <v>1571</v>
      </c>
      <c r="B39" s="862">
        <v>1</v>
      </c>
      <c r="C39" s="862">
        <v>20</v>
      </c>
      <c r="D39" s="877">
        <v>5.1</v>
      </c>
      <c r="E39" s="862">
        <v>2.4</v>
      </c>
      <c r="F39" s="862" t="s">
        <v>1646</v>
      </c>
      <c r="G39" s="861" t="s">
        <v>111</v>
      </c>
      <c r="H39" s="861" t="s">
        <v>1511</v>
      </c>
      <c r="I39" s="862" t="s">
        <v>106</v>
      </c>
      <c r="J39" s="862" t="s">
        <v>107</v>
      </c>
      <c r="K39" s="864" t="s">
        <v>1655</v>
      </c>
      <c r="L39" s="862" t="s">
        <v>1649</v>
      </c>
      <c r="M39" s="862">
        <f>SUM(N39:X39)</f>
        <v>13.72</v>
      </c>
      <c r="N39" s="862"/>
      <c r="O39" s="862"/>
      <c r="P39" s="862"/>
      <c r="Q39" s="862"/>
      <c r="R39" s="862"/>
      <c r="S39" s="878">
        <v>13.72</v>
      </c>
      <c r="T39" s="879"/>
      <c r="U39" s="879"/>
      <c r="V39" s="879"/>
      <c r="W39" s="879"/>
      <c r="X39" s="879"/>
    </row>
    <row r="40" spans="1:24" ht="15">
      <c r="A40" s="295"/>
      <c r="B40" s="862">
        <v>2</v>
      </c>
      <c r="C40" s="862">
        <v>30</v>
      </c>
      <c r="D40" s="877">
        <v>17</v>
      </c>
      <c r="E40" s="862">
        <v>1.1</v>
      </c>
      <c r="F40" s="862" t="s">
        <v>1027</v>
      </c>
      <c r="G40" s="861" t="s">
        <v>120</v>
      </c>
      <c r="H40" s="861" t="s">
        <v>1511</v>
      </c>
      <c r="I40" s="862" t="s">
        <v>106</v>
      </c>
      <c r="J40" s="862" t="s">
        <v>107</v>
      </c>
      <c r="K40" s="864" t="s">
        <v>1706</v>
      </c>
      <c r="L40" s="862" t="s">
        <v>1515</v>
      </c>
      <c r="M40" s="862">
        <f>SUM(N40:X40)</f>
        <v>4.3999999999999995</v>
      </c>
      <c r="N40" s="862"/>
      <c r="O40" s="862"/>
      <c r="P40" s="862">
        <v>0.6</v>
      </c>
      <c r="Q40" s="862"/>
      <c r="R40" s="862">
        <v>3.8</v>
      </c>
      <c r="S40" s="878"/>
      <c r="T40" s="879"/>
      <c r="U40" s="879"/>
      <c r="V40" s="879"/>
      <c r="W40" s="879"/>
      <c r="X40" s="879"/>
    </row>
    <row r="41" spans="1:24" ht="15">
      <c r="A41" s="295"/>
      <c r="B41" s="862">
        <v>3</v>
      </c>
      <c r="C41" s="862">
        <v>24</v>
      </c>
      <c r="D41" s="877">
        <v>5.2</v>
      </c>
      <c r="E41" s="862">
        <v>1</v>
      </c>
      <c r="F41" s="862" t="s">
        <v>1646</v>
      </c>
      <c r="G41" s="861" t="s">
        <v>111</v>
      </c>
      <c r="H41" s="861" t="s">
        <v>602</v>
      </c>
      <c r="I41" s="862" t="s">
        <v>106</v>
      </c>
      <c r="J41" s="862" t="s">
        <v>107</v>
      </c>
      <c r="K41" s="864" t="s">
        <v>1655</v>
      </c>
      <c r="L41" s="862" t="s">
        <v>1649</v>
      </c>
      <c r="M41" s="862">
        <v>5.715</v>
      </c>
      <c r="N41" s="862"/>
      <c r="O41" s="862"/>
      <c r="P41" s="862"/>
      <c r="Q41" s="862"/>
      <c r="R41" s="862">
        <v>5.715</v>
      </c>
      <c r="S41" s="878"/>
      <c r="T41" s="879"/>
      <c r="U41" s="879"/>
      <c r="V41" s="879"/>
      <c r="W41" s="879"/>
      <c r="X41" s="879"/>
    </row>
    <row r="42" spans="1:24" ht="15">
      <c r="A42" s="295"/>
      <c r="B42" s="862">
        <v>4</v>
      </c>
      <c r="C42" s="862">
        <v>37</v>
      </c>
      <c r="D42" s="877">
        <v>4.2</v>
      </c>
      <c r="E42" s="862">
        <v>0.9</v>
      </c>
      <c r="F42" s="862" t="s">
        <v>1563</v>
      </c>
      <c r="G42" s="861" t="s">
        <v>120</v>
      </c>
      <c r="H42" s="861" t="s">
        <v>602</v>
      </c>
      <c r="I42" s="862" t="s">
        <v>106</v>
      </c>
      <c r="J42" s="862" t="s">
        <v>107</v>
      </c>
      <c r="K42" s="864" t="s">
        <v>1706</v>
      </c>
      <c r="L42" s="862" t="s">
        <v>110</v>
      </c>
      <c r="M42" s="862">
        <v>3.6</v>
      </c>
      <c r="N42" s="862"/>
      <c r="O42" s="862"/>
      <c r="P42" s="862"/>
      <c r="Q42" s="862">
        <v>3.6</v>
      </c>
      <c r="R42" s="862"/>
      <c r="S42" s="878"/>
      <c r="T42" s="879"/>
      <c r="U42" s="879"/>
      <c r="V42" s="879"/>
      <c r="W42" s="879"/>
      <c r="X42" s="879"/>
    </row>
    <row r="43" spans="1:24" ht="15">
      <c r="A43" s="297" t="s">
        <v>1553</v>
      </c>
      <c r="B43" s="298"/>
      <c r="C43" s="298"/>
      <c r="D43" s="298"/>
      <c r="E43" s="1573">
        <f>SUM(E39:E40)</f>
        <v>3.5</v>
      </c>
      <c r="F43" s="869"/>
      <c r="G43" s="869"/>
      <c r="H43" s="869"/>
      <c r="I43" s="869"/>
      <c r="J43" s="869"/>
      <c r="K43" s="869"/>
      <c r="L43" s="869"/>
      <c r="M43" s="869">
        <f>SUM(N43:X43)</f>
        <v>27.435000000000002</v>
      </c>
      <c r="N43" s="869">
        <f aca="true" t="shared" si="4" ref="N43:X43">SUM(N39:N40)</f>
        <v>0</v>
      </c>
      <c r="O43" s="869">
        <f t="shared" si="4"/>
        <v>0</v>
      </c>
      <c r="P43" s="869">
        <f t="shared" si="4"/>
        <v>0.6</v>
      </c>
      <c r="Q43" s="869">
        <v>3.6</v>
      </c>
      <c r="R43" s="869">
        <f>R40+R41</f>
        <v>9.515</v>
      </c>
      <c r="S43" s="869">
        <f t="shared" si="4"/>
        <v>13.72</v>
      </c>
      <c r="T43" s="869">
        <f t="shared" si="4"/>
        <v>0</v>
      </c>
      <c r="U43" s="869">
        <f t="shared" si="4"/>
        <v>0</v>
      </c>
      <c r="V43" s="869">
        <f t="shared" si="4"/>
        <v>0</v>
      </c>
      <c r="W43" s="869">
        <f t="shared" si="4"/>
        <v>0</v>
      </c>
      <c r="X43" s="869">
        <f t="shared" si="4"/>
        <v>0</v>
      </c>
    </row>
    <row r="44" spans="1:24" ht="15">
      <c r="A44" s="1814" t="s">
        <v>115</v>
      </c>
      <c r="B44" s="1815"/>
      <c r="C44" s="1815"/>
      <c r="D44" s="1815"/>
      <c r="E44" s="1815"/>
      <c r="F44" s="1815"/>
      <c r="G44" s="1815"/>
      <c r="H44" s="1815"/>
      <c r="I44" s="1815"/>
      <c r="J44" s="1815"/>
      <c r="K44" s="1815"/>
      <c r="L44" s="1815"/>
      <c r="M44" s="1815"/>
      <c r="N44" s="1815"/>
      <c r="O44" s="1815"/>
      <c r="P44" s="1815"/>
      <c r="Q44" s="1815"/>
      <c r="R44" s="1815"/>
      <c r="S44" s="1815"/>
      <c r="T44" s="1815"/>
      <c r="U44" s="1815"/>
      <c r="V44" s="1815"/>
      <c r="W44" s="1815"/>
      <c r="X44" s="1816"/>
    </row>
    <row r="45" spans="1:24" ht="15">
      <c r="A45" s="295" t="s">
        <v>1571</v>
      </c>
      <c r="B45" s="862">
        <v>1</v>
      </c>
      <c r="C45" s="862">
        <v>9</v>
      </c>
      <c r="D45" s="877">
        <v>7.1</v>
      </c>
      <c r="E45" s="862">
        <v>2.1</v>
      </c>
      <c r="F45" s="862" t="s">
        <v>1646</v>
      </c>
      <c r="G45" s="862" t="s">
        <v>117</v>
      </c>
      <c r="H45" s="861" t="s">
        <v>1511</v>
      </c>
      <c r="I45" s="861" t="s">
        <v>106</v>
      </c>
      <c r="J45" s="861" t="s">
        <v>107</v>
      </c>
      <c r="K45" s="864" t="s">
        <v>1648</v>
      </c>
      <c r="L45" s="862" t="s">
        <v>1649</v>
      </c>
      <c r="M45" s="862">
        <v>10</v>
      </c>
      <c r="N45" s="862"/>
      <c r="O45" s="862"/>
      <c r="P45" s="862"/>
      <c r="Q45" s="862"/>
      <c r="R45" s="862"/>
      <c r="S45" s="878">
        <v>10</v>
      </c>
      <c r="T45" s="879"/>
      <c r="U45" s="879"/>
      <c r="V45" s="879"/>
      <c r="W45" s="879"/>
      <c r="X45" s="879"/>
    </row>
    <row r="46" spans="1:24" ht="15">
      <c r="A46" s="296"/>
      <c r="B46" s="862">
        <v>2</v>
      </c>
      <c r="C46" s="862">
        <v>28</v>
      </c>
      <c r="D46" s="877">
        <v>21</v>
      </c>
      <c r="E46" s="862">
        <v>2</v>
      </c>
      <c r="F46" s="862" t="s">
        <v>1563</v>
      </c>
      <c r="G46" s="862" t="s">
        <v>117</v>
      </c>
      <c r="H46" s="861" t="s">
        <v>1511</v>
      </c>
      <c r="I46" s="861" t="s">
        <v>106</v>
      </c>
      <c r="J46" s="861" t="s">
        <v>107</v>
      </c>
      <c r="K46" s="872" t="s">
        <v>1714</v>
      </c>
      <c r="L46" s="862" t="s">
        <v>110</v>
      </c>
      <c r="M46" s="862">
        <v>6.67</v>
      </c>
      <c r="N46" s="862"/>
      <c r="O46" s="862"/>
      <c r="P46" s="862"/>
      <c r="Q46" s="862">
        <v>6.67</v>
      </c>
      <c r="R46" s="862"/>
      <c r="S46" s="880"/>
      <c r="T46" s="881"/>
      <c r="U46" s="881"/>
      <c r="V46" s="881"/>
      <c r="W46" s="881"/>
      <c r="X46" s="881"/>
    </row>
    <row r="47" spans="1:24" ht="15">
      <c r="A47" s="296"/>
      <c r="B47" s="862">
        <v>3</v>
      </c>
      <c r="C47" s="862">
        <v>34</v>
      </c>
      <c r="D47" s="877">
        <v>41.1</v>
      </c>
      <c r="E47" s="862">
        <v>1</v>
      </c>
      <c r="F47" s="862" t="s">
        <v>1646</v>
      </c>
      <c r="G47" s="862" t="s">
        <v>116</v>
      </c>
      <c r="H47" s="861" t="s">
        <v>1511</v>
      </c>
      <c r="I47" s="861" t="s">
        <v>106</v>
      </c>
      <c r="J47" s="861" t="s">
        <v>107</v>
      </c>
      <c r="K47" s="864" t="s">
        <v>1655</v>
      </c>
      <c r="L47" s="862" t="s">
        <v>1649</v>
      </c>
      <c r="M47" s="862">
        <f>SUM(N47:X47)</f>
        <v>5.7</v>
      </c>
      <c r="N47" s="882"/>
      <c r="O47" s="882"/>
      <c r="P47" s="882"/>
      <c r="Q47" s="882"/>
      <c r="R47" s="862"/>
      <c r="S47" s="878">
        <v>5.7</v>
      </c>
      <c r="T47" s="881"/>
      <c r="U47" s="881"/>
      <c r="V47" s="881"/>
      <c r="W47" s="881"/>
      <c r="X47" s="881"/>
    </row>
    <row r="48" spans="1:24" ht="15">
      <c r="A48" s="296"/>
      <c r="B48" s="862">
        <v>4</v>
      </c>
      <c r="C48" s="862">
        <v>49</v>
      </c>
      <c r="D48" s="877">
        <v>2.2</v>
      </c>
      <c r="E48" s="862">
        <v>0.9</v>
      </c>
      <c r="F48" s="862" t="s">
        <v>1563</v>
      </c>
      <c r="G48" s="862" t="s">
        <v>116</v>
      </c>
      <c r="H48" s="861" t="s">
        <v>602</v>
      </c>
      <c r="I48" s="861" t="s">
        <v>106</v>
      </c>
      <c r="J48" s="861" t="s">
        <v>107</v>
      </c>
      <c r="K48" s="872" t="s">
        <v>1706</v>
      </c>
      <c r="L48" s="862" t="s">
        <v>110</v>
      </c>
      <c r="M48" s="862">
        <v>3.6</v>
      </c>
      <c r="N48" s="882"/>
      <c r="O48" s="882"/>
      <c r="P48" s="882"/>
      <c r="Q48" s="1618">
        <v>3.6</v>
      </c>
      <c r="R48" s="862"/>
      <c r="S48" s="878"/>
      <c r="T48" s="881"/>
      <c r="U48" s="881"/>
      <c r="V48" s="881"/>
      <c r="W48" s="881"/>
      <c r="X48" s="881"/>
    </row>
    <row r="49" spans="1:24" ht="15">
      <c r="A49" s="296"/>
      <c r="B49" s="862">
        <v>5</v>
      </c>
      <c r="C49" s="862">
        <v>49</v>
      </c>
      <c r="D49" s="877">
        <v>26.1</v>
      </c>
      <c r="E49" s="862">
        <v>0.7</v>
      </c>
      <c r="F49" s="862" t="s">
        <v>1646</v>
      </c>
      <c r="G49" s="862" t="s">
        <v>116</v>
      </c>
      <c r="H49" s="861" t="s">
        <v>602</v>
      </c>
      <c r="I49" s="861" t="s">
        <v>106</v>
      </c>
      <c r="J49" s="861" t="s">
        <v>107</v>
      </c>
      <c r="K49" s="864" t="s">
        <v>1655</v>
      </c>
      <c r="L49" s="862" t="s">
        <v>1649</v>
      </c>
      <c r="M49" s="862">
        <v>4</v>
      </c>
      <c r="N49" s="882"/>
      <c r="O49" s="882"/>
      <c r="P49" s="882"/>
      <c r="Q49" s="882"/>
      <c r="R49" s="862">
        <v>4</v>
      </c>
      <c r="S49" s="878"/>
      <c r="T49" s="881"/>
      <c r="U49" s="881"/>
      <c r="V49" s="881"/>
      <c r="W49" s="881"/>
      <c r="X49" s="881"/>
    </row>
    <row r="50" spans="1:24" ht="15">
      <c r="A50" s="296"/>
      <c r="B50" s="862">
        <v>6</v>
      </c>
      <c r="C50" s="862">
        <v>49</v>
      </c>
      <c r="D50" s="877">
        <v>26.2</v>
      </c>
      <c r="E50" s="862">
        <v>0.7</v>
      </c>
      <c r="F50" s="862" t="s">
        <v>1646</v>
      </c>
      <c r="G50" s="862" t="s">
        <v>116</v>
      </c>
      <c r="H50" s="861" t="s">
        <v>602</v>
      </c>
      <c r="I50" s="861" t="s">
        <v>106</v>
      </c>
      <c r="J50" s="861" t="s">
        <v>107</v>
      </c>
      <c r="K50" s="864" t="s">
        <v>1655</v>
      </c>
      <c r="L50" s="862" t="s">
        <v>1649</v>
      </c>
      <c r="M50" s="862">
        <v>4</v>
      </c>
      <c r="N50" s="882"/>
      <c r="O50" s="882"/>
      <c r="P50" s="882"/>
      <c r="Q50" s="882"/>
      <c r="R50" s="862">
        <v>4</v>
      </c>
      <c r="S50" s="878"/>
      <c r="T50" s="881"/>
      <c r="U50" s="881"/>
      <c r="V50" s="881"/>
      <c r="W50" s="881"/>
      <c r="X50" s="881"/>
    </row>
    <row r="51" spans="1:24" ht="15">
      <c r="A51" s="297" t="s">
        <v>1553</v>
      </c>
      <c r="B51" s="298"/>
      <c r="C51" s="298"/>
      <c r="D51" s="298"/>
      <c r="E51" s="1575">
        <f>E45+E46+E47+E48+E49+E50</f>
        <v>7.4</v>
      </c>
      <c r="F51" s="298"/>
      <c r="G51" s="298"/>
      <c r="H51" s="298"/>
      <c r="I51" s="298"/>
      <c r="J51" s="298"/>
      <c r="K51" s="298"/>
      <c r="L51" s="298"/>
      <c r="M51" s="298">
        <f>M45+M46+M47+M48+M49+M50</f>
        <v>33.97</v>
      </c>
      <c r="N51" s="298">
        <f aca="true" t="shared" si="5" ref="N51:X51">SUM(N45:N47)</f>
        <v>0</v>
      </c>
      <c r="O51" s="298">
        <f t="shared" si="5"/>
        <v>0</v>
      </c>
      <c r="P51" s="298">
        <f t="shared" si="5"/>
        <v>0</v>
      </c>
      <c r="Q51" s="298">
        <f>Q46+Q48</f>
        <v>10.27</v>
      </c>
      <c r="R51" s="298">
        <v>8</v>
      </c>
      <c r="S51" s="298">
        <f t="shared" si="5"/>
        <v>15.7</v>
      </c>
      <c r="T51" s="298">
        <f t="shared" si="5"/>
        <v>0</v>
      </c>
      <c r="U51" s="298">
        <f t="shared" si="5"/>
        <v>0</v>
      </c>
      <c r="V51" s="298">
        <f t="shared" si="5"/>
        <v>0</v>
      </c>
      <c r="W51" s="298">
        <f t="shared" si="5"/>
        <v>0</v>
      </c>
      <c r="X51" s="298">
        <f t="shared" si="5"/>
        <v>0</v>
      </c>
    </row>
    <row r="52" spans="1:24" ht="15">
      <c r="A52" s="1811" t="s">
        <v>118</v>
      </c>
      <c r="B52" s="1812"/>
      <c r="C52" s="1812"/>
      <c r="D52" s="1812"/>
      <c r="E52" s="1812"/>
      <c r="F52" s="1812"/>
      <c r="G52" s="1812"/>
      <c r="H52" s="1812"/>
      <c r="I52" s="1812"/>
      <c r="J52" s="1812"/>
      <c r="K52" s="1812"/>
      <c r="L52" s="1812"/>
      <c r="M52" s="1812"/>
      <c r="N52" s="1812"/>
      <c r="O52" s="1812"/>
      <c r="P52" s="1812"/>
      <c r="Q52" s="1812"/>
      <c r="R52" s="1812"/>
      <c r="S52" s="1812"/>
      <c r="T52" s="1812"/>
      <c r="U52" s="1812"/>
      <c r="V52" s="1812"/>
      <c r="W52" s="1812"/>
      <c r="X52" s="1813"/>
    </row>
    <row r="53" spans="1:24" ht="15">
      <c r="A53" s="295" t="s">
        <v>1571</v>
      </c>
      <c r="B53" s="877">
        <v>1</v>
      </c>
      <c r="C53" s="877">
        <v>8</v>
      </c>
      <c r="D53" s="877">
        <v>2.1</v>
      </c>
      <c r="E53" s="877">
        <v>1.8</v>
      </c>
      <c r="F53" s="862" t="s">
        <v>1563</v>
      </c>
      <c r="G53" s="862" t="s">
        <v>1516</v>
      </c>
      <c r="H53" s="861" t="s">
        <v>1511</v>
      </c>
      <c r="I53" s="861" t="s">
        <v>106</v>
      </c>
      <c r="J53" s="861" t="s">
        <v>107</v>
      </c>
      <c r="K53" s="872" t="s">
        <v>1706</v>
      </c>
      <c r="L53" s="862" t="s">
        <v>110</v>
      </c>
      <c r="M53" s="883">
        <f>SUM(N53:X53)</f>
        <v>7.2</v>
      </c>
      <c r="N53" s="862"/>
      <c r="O53" s="862"/>
      <c r="P53" s="862"/>
      <c r="Q53" s="862">
        <v>7.2</v>
      </c>
      <c r="R53" s="862"/>
      <c r="S53" s="878"/>
      <c r="T53" s="884"/>
      <c r="U53" s="884"/>
      <c r="V53" s="884"/>
      <c r="W53" s="884"/>
      <c r="X53" s="884"/>
    </row>
    <row r="54" spans="1:24" ht="15">
      <c r="A54" s="296"/>
      <c r="B54" s="877">
        <v>2</v>
      </c>
      <c r="C54" s="877">
        <v>30</v>
      </c>
      <c r="D54" s="877">
        <v>3.1</v>
      </c>
      <c r="E54" s="877">
        <v>2.9</v>
      </c>
      <c r="F54" s="862" t="s">
        <v>1646</v>
      </c>
      <c r="G54" s="862" t="s">
        <v>1517</v>
      </c>
      <c r="H54" s="861" t="s">
        <v>1511</v>
      </c>
      <c r="I54" s="861" t="s">
        <v>106</v>
      </c>
      <c r="J54" s="861" t="s">
        <v>107</v>
      </c>
      <c r="K54" s="864" t="s">
        <v>1655</v>
      </c>
      <c r="L54" s="862" t="s">
        <v>1518</v>
      </c>
      <c r="M54" s="883">
        <f>SUM(N54:X54)</f>
        <v>16.6</v>
      </c>
      <c r="N54" s="862"/>
      <c r="O54" s="862"/>
      <c r="P54" s="862">
        <v>1.7</v>
      </c>
      <c r="Q54" s="862"/>
      <c r="R54" s="862"/>
      <c r="S54" s="878">
        <v>14.9</v>
      </c>
      <c r="T54" s="884"/>
      <c r="U54" s="884"/>
      <c r="V54" s="884"/>
      <c r="W54" s="884"/>
      <c r="X54" s="884"/>
    </row>
    <row r="55" spans="1:24" ht="15">
      <c r="A55" s="296"/>
      <c r="B55" s="877">
        <v>3</v>
      </c>
      <c r="C55" s="877">
        <v>31</v>
      </c>
      <c r="D55" s="877">
        <v>18</v>
      </c>
      <c r="E55" s="877">
        <v>0.3</v>
      </c>
      <c r="F55" s="862" t="s">
        <v>1563</v>
      </c>
      <c r="G55" s="862" t="s">
        <v>1517</v>
      </c>
      <c r="H55" s="861" t="s">
        <v>1511</v>
      </c>
      <c r="I55" s="861" t="s">
        <v>106</v>
      </c>
      <c r="J55" s="861" t="s">
        <v>107</v>
      </c>
      <c r="K55" s="872" t="s">
        <v>1706</v>
      </c>
      <c r="L55" s="862" t="s">
        <v>110</v>
      </c>
      <c r="M55" s="883">
        <f>SUM(N55:X55)</f>
        <v>1.2</v>
      </c>
      <c r="N55" s="862"/>
      <c r="O55" s="862"/>
      <c r="P55" s="862"/>
      <c r="Q55" s="862">
        <v>1.2</v>
      </c>
      <c r="R55" s="862"/>
      <c r="S55" s="878"/>
      <c r="T55" s="884"/>
      <c r="U55" s="884"/>
      <c r="V55" s="884"/>
      <c r="W55" s="884"/>
      <c r="X55" s="884"/>
    </row>
    <row r="56" spans="1:24" ht="22.5">
      <c r="A56" s="296"/>
      <c r="B56" s="877">
        <v>4</v>
      </c>
      <c r="C56" s="877">
        <v>51</v>
      </c>
      <c r="D56" s="877">
        <v>5.1</v>
      </c>
      <c r="E56" s="877">
        <v>3</v>
      </c>
      <c r="F56" s="862" t="s">
        <v>1137</v>
      </c>
      <c r="G56" s="862" t="s">
        <v>1519</v>
      </c>
      <c r="H56" s="861" t="s">
        <v>1511</v>
      </c>
      <c r="I56" s="861" t="s">
        <v>106</v>
      </c>
      <c r="J56" s="861" t="s">
        <v>107</v>
      </c>
      <c r="K56" s="864" t="s">
        <v>1520</v>
      </c>
      <c r="L56" s="862" t="s">
        <v>1521</v>
      </c>
      <c r="M56" s="885">
        <f>SUM(N56:X56)</f>
        <v>15.100000000000001</v>
      </c>
      <c r="N56" s="886"/>
      <c r="O56" s="886"/>
      <c r="P56" s="886"/>
      <c r="Q56" s="886">
        <v>4.8</v>
      </c>
      <c r="R56" s="886"/>
      <c r="S56" s="887"/>
      <c r="T56" s="888"/>
      <c r="U56" s="889">
        <v>10.3</v>
      </c>
      <c r="V56" s="884"/>
      <c r="W56" s="884"/>
      <c r="X56" s="884"/>
    </row>
    <row r="57" spans="1:24" ht="15">
      <c r="A57" s="296"/>
      <c r="B57" s="877">
        <v>5</v>
      </c>
      <c r="C57" s="877">
        <v>63</v>
      </c>
      <c r="D57" s="877">
        <v>4.1</v>
      </c>
      <c r="E57" s="877">
        <v>1.6</v>
      </c>
      <c r="F57" s="862" t="s">
        <v>1646</v>
      </c>
      <c r="G57" s="862" t="s">
        <v>1517</v>
      </c>
      <c r="H57" s="861" t="s">
        <v>1511</v>
      </c>
      <c r="I57" s="861" t="s">
        <v>106</v>
      </c>
      <c r="J57" s="861" t="s">
        <v>107</v>
      </c>
      <c r="K57" s="864" t="s">
        <v>1655</v>
      </c>
      <c r="L57" s="862" t="s">
        <v>1649</v>
      </c>
      <c r="M57" s="890">
        <f>SUM(N57:X57)</f>
        <v>9.1</v>
      </c>
      <c r="N57" s="862"/>
      <c r="O57" s="862"/>
      <c r="P57" s="862"/>
      <c r="Q57" s="862"/>
      <c r="R57" s="862"/>
      <c r="S57" s="878">
        <v>9.1</v>
      </c>
      <c r="T57" s="884"/>
      <c r="U57" s="884"/>
      <c r="V57" s="884"/>
      <c r="W57" s="884"/>
      <c r="X57" s="884"/>
    </row>
    <row r="58" spans="1:24" ht="15">
      <c r="A58" s="296"/>
      <c r="B58" s="877">
        <v>6</v>
      </c>
      <c r="C58" s="877">
        <v>8</v>
      </c>
      <c r="D58" s="877">
        <v>3.1</v>
      </c>
      <c r="E58" s="877">
        <v>1</v>
      </c>
      <c r="F58" s="862" t="s">
        <v>1563</v>
      </c>
      <c r="G58" s="862" t="s">
        <v>610</v>
      </c>
      <c r="H58" s="861" t="s">
        <v>602</v>
      </c>
      <c r="I58" s="861" t="s">
        <v>106</v>
      </c>
      <c r="J58" s="861" t="s">
        <v>107</v>
      </c>
      <c r="K58" s="872" t="s">
        <v>1706</v>
      </c>
      <c r="L58" s="862" t="s">
        <v>110</v>
      </c>
      <c r="M58" s="890">
        <v>4</v>
      </c>
      <c r="N58" s="862"/>
      <c r="O58" s="862"/>
      <c r="P58" s="862"/>
      <c r="Q58" s="862">
        <v>4</v>
      </c>
      <c r="R58" s="862"/>
      <c r="S58" s="878"/>
      <c r="T58" s="884"/>
      <c r="U58" s="884"/>
      <c r="V58" s="884"/>
      <c r="W58" s="884"/>
      <c r="X58" s="884"/>
    </row>
    <row r="59" spans="1:24" ht="15">
      <c r="A59" s="297" t="s">
        <v>1553</v>
      </c>
      <c r="B59" s="298"/>
      <c r="C59" s="298"/>
      <c r="D59" s="298"/>
      <c r="E59" s="1575">
        <f>E53+E54+E55+E56+E57+E58</f>
        <v>10.6</v>
      </c>
      <c r="F59" s="298"/>
      <c r="G59" s="298"/>
      <c r="H59" s="298"/>
      <c r="I59" s="298"/>
      <c r="J59" s="298"/>
      <c r="K59" s="298"/>
      <c r="L59" s="298"/>
      <c r="M59" s="891">
        <f>M53+M54+M55+M56+M57+M58</f>
        <v>53.2</v>
      </c>
      <c r="N59" s="891">
        <f aca="true" t="shared" si="6" ref="N59:X59">SUM(N53:N57)</f>
        <v>0</v>
      </c>
      <c r="O59" s="891">
        <f t="shared" si="6"/>
        <v>0</v>
      </c>
      <c r="P59" s="891">
        <f t="shared" si="6"/>
        <v>1.7</v>
      </c>
      <c r="Q59" s="891">
        <f>SUM(Q53:Q58)</f>
        <v>17.2</v>
      </c>
      <c r="R59" s="891">
        <f t="shared" si="6"/>
        <v>0</v>
      </c>
      <c r="S59" s="891">
        <f t="shared" si="6"/>
        <v>24</v>
      </c>
      <c r="T59" s="891">
        <f t="shared" si="6"/>
        <v>0</v>
      </c>
      <c r="U59" s="891">
        <f t="shared" si="6"/>
        <v>10.3</v>
      </c>
      <c r="V59" s="891">
        <f t="shared" si="6"/>
        <v>0</v>
      </c>
      <c r="W59" s="891">
        <f t="shared" si="6"/>
        <v>0</v>
      </c>
      <c r="X59" s="891">
        <f t="shared" si="6"/>
        <v>0</v>
      </c>
    </row>
    <row r="60" spans="1:24" ht="15">
      <c r="A60" s="1576" t="s">
        <v>1143</v>
      </c>
      <c r="B60" s="298"/>
      <c r="C60" s="298"/>
      <c r="D60" s="298"/>
      <c r="E60" s="1575">
        <f>E12+E25+E32+E37+E43+E51+E59</f>
        <v>48.2</v>
      </c>
      <c r="F60" s="298"/>
      <c r="G60" s="298"/>
      <c r="H60" s="298"/>
      <c r="I60" s="298"/>
      <c r="J60" s="298"/>
      <c r="K60" s="298"/>
      <c r="L60" s="298"/>
      <c r="M60" s="298">
        <f>M12+M25+M32+M37+M43+M51+M59</f>
        <v>253.82300000000004</v>
      </c>
      <c r="N60" s="298">
        <f>N12+N32+N37</f>
        <v>36.64</v>
      </c>
      <c r="O60" s="298">
        <v>0</v>
      </c>
      <c r="P60" s="298">
        <f>P43+P59</f>
        <v>2.3</v>
      </c>
      <c r="Q60" s="298">
        <f>Q12+Q25+Q32+Q37+Q43+Q51+Q59</f>
        <v>86.67</v>
      </c>
      <c r="R60" s="298">
        <f>R37+R43+R51</f>
        <v>19.23</v>
      </c>
      <c r="S60" s="298">
        <f>S12+S25+S32+S43+S51+S59</f>
        <v>98.68299999999999</v>
      </c>
      <c r="T60" s="298">
        <v>0</v>
      </c>
      <c r="U60" s="298">
        <v>10.3</v>
      </c>
      <c r="V60" s="298">
        <v>0</v>
      </c>
      <c r="W60" s="298">
        <v>0</v>
      </c>
      <c r="X60" s="298">
        <v>0</v>
      </c>
    </row>
    <row r="61" spans="1:24" ht="15">
      <c r="A61" s="1819" t="s">
        <v>105</v>
      </c>
      <c r="B61" s="1815"/>
      <c r="C61" s="1815"/>
      <c r="D61" s="1815"/>
      <c r="E61" s="1815"/>
      <c r="F61" s="1815"/>
      <c r="G61" s="1815"/>
      <c r="H61" s="1815"/>
      <c r="I61" s="1815"/>
      <c r="J61" s="1815"/>
      <c r="K61" s="1815"/>
      <c r="L61" s="1815"/>
      <c r="M61" s="1815"/>
      <c r="N61" s="1815"/>
      <c r="O61" s="1815"/>
      <c r="P61" s="1815"/>
      <c r="Q61" s="1815"/>
      <c r="R61" s="1815"/>
      <c r="S61" s="1815"/>
      <c r="T61" s="1815"/>
      <c r="U61" s="1815"/>
      <c r="V61" s="1815"/>
      <c r="W61" s="1815"/>
      <c r="X61" s="1816"/>
    </row>
    <row r="62" spans="1:24" ht="15">
      <c r="A62" s="293" t="s">
        <v>119</v>
      </c>
      <c r="B62" s="861">
        <v>1</v>
      </c>
      <c r="C62" s="862">
        <v>37</v>
      </c>
      <c r="D62" s="863" t="s">
        <v>1522</v>
      </c>
      <c r="E62" s="862">
        <v>1.6</v>
      </c>
      <c r="F62" s="861" t="s">
        <v>1137</v>
      </c>
      <c r="G62" s="861" t="s">
        <v>1523</v>
      </c>
      <c r="H62" s="861" t="s">
        <v>1511</v>
      </c>
      <c r="I62" s="861"/>
      <c r="J62" s="861"/>
      <c r="K62" s="861"/>
      <c r="L62" s="861"/>
      <c r="M62" s="861"/>
      <c r="N62" s="861"/>
      <c r="O62" s="861"/>
      <c r="P62" s="861"/>
      <c r="Q62" s="861"/>
      <c r="R62" s="861"/>
      <c r="S62" s="865"/>
      <c r="T62" s="866"/>
      <c r="U62" s="866"/>
      <c r="V62" s="866"/>
      <c r="W62" s="866"/>
      <c r="X62" s="866"/>
    </row>
    <row r="63" spans="1:24" ht="15">
      <c r="A63" s="293"/>
      <c r="B63" s="861"/>
      <c r="C63" s="861"/>
      <c r="D63" s="861"/>
      <c r="E63" s="1577">
        <f>E62</f>
        <v>1.6</v>
      </c>
      <c r="F63" s="861"/>
      <c r="G63" s="861"/>
      <c r="H63" s="861"/>
      <c r="I63" s="861"/>
      <c r="J63" s="861"/>
      <c r="K63" s="861"/>
      <c r="L63" s="861"/>
      <c r="M63" s="861"/>
      <c r="N63" s="861"/>
      <c r="O63" s="861"/>
      <c r="P63" s="861"/>
      <c r="Q63" s="861"/>
      <c r="R63" s="861"/>
      <c r="S63" s="865"/>
      <c r="T63" s="866"/>
      <c r="U63" s="866"/>
      <c r="V63" s="866"/>
      <c r="W63" s="866"/>
      <c r="X63" s="866"/>
    </row>
    <row r="64" spans="1:24" ht="15">
      <c r="A64" s="1817" t="s">
        <v>113</v>
      </c>
      <c r="B64" s="1815"/>
      <c r="C64" s="1815"/>
      <c r="D64" s="1815"/>
      <c r="E64" s="1815"/>
      <c r="F64" s="1815"/>
      <c r="G64" s="1815"/>
      <c r="H64" s="1815"/>
      <c r="I64" s="1815"/>
      <c r="J64" s="1815"/>
      <c r="K64" s="1815"/>
      <c r="L64" s="1815"/>
      <c r="M64" s="1815"/>
      <c r="N64" s="1815"/>
      <c r="O64" s="1815"/>
      <c r="P64" s="1815"/>
      <c r="Q64" s="1815"/>
      <c r="R64" s="1815"/>
      <c r="S64" s="1815"/>
      <c r="T64" s="1815"/>
      <c r="U64" s="1815"/>
      <c r="V64" s="1815"/>
      <c r="W64" s="1815"/>
      <c r="X64" s="1816"/>
    </row>
    <row r="65" spans="1:24" ht="15">
      <c r="A65" s="293" t="s">
        <v>119</v>
      </c>
      <c r="B65" s="861">
        <v>1</v>
      </c>
      <c r="C65" s="861">
        <v>9</v>
      </c>
      <c r="D65" s="861">
        <v>27</v>
      </c>
      <c r="E65" s="892">
        <v>0.4</v>
      </c>
      <c r="F65" s="861" t="s">
        <v>1137</v>
      </c>
      <c r="G65" s="861" t="s">
        <v>1523</v>
      </c>
      <c r="H65" s="861" t="s">
        <v>1511</v>
      </c>
      <c r="I65" s="861"/>
      <c r="J65" s="861"/>
      <c r="K65" s="861"/>
      <c r="L65" s="861"/>
      <c r="M65" s="861"/>
      <c r="N65" s="861"/>
      <c r="O65" s="861"/>
      <c r="P65" s="861"/>
      <c r="Q65" s="861"/>
      <c r="R65" s="861"/>
      <c r="S65" s="865"/>
      <c r="T65" s="866"/>
      <c r="U65" s="866"/>
      <c r="V65" s="866"/>
      <c r="W65" s="866"/>
      <c r="X65" s="866"/>
    </row>
    <row r="66" spans="1:24" ht="15">
      <c r="A66" s="294" t="s">
        <v>1553</v>
      </c>
      <c r="B66" s="861"/>
      <c r="C66" s="861"/>
      <c r="D66" s="861"/>
      <c r="E66" s="1577">
        <f>E65</f>
        <v>0.4</v>
      </c>
      <c r="F66" s="861"/>
      <c r="G66" s="861"/>
      <c r="H66" s="861"/>
      <c r="I66" s="861"/>
      <c r="J66" s="861"/>
      <c r="K66" s="861"/>
      <c r="L66" s="861"/>
      <c r="M66" s="861"/>
      <c r="N66" s="861"/>
      <c r="O66" s="861"/>
      <c r="P66" s="861"/>
      <c r="Q66" s="861"/>
      <c r="R66" s="861"/>
      <c r="S66" s="865"/>
      <c r="T66" s="866"/>
      <c r="U66" s="866"/>
      <c r="V66" s="866"/>
      <c r="W66" s="866"/>
      <c r="X66" s="866"/>
    </row>
    <row r="67" spans="1:24" ht="15">
      <c r="A67" s="1818" t="s">
        <v>112</v>
      </c>
      <c r="B67" s="1812"/>
      <c r="C67" s="1812"/>
      <c r="D67" s="1812"/>
      <c r="E67" s="1812"/>
      <c r="F67" s="1812"/>
      <c r="G67" s="1812"/>
      <c r="H67" s="1812"/>
      <c r="I67" s="1812"/>
      <c r="J67" s="1812"/>
      <c r="K67" s="1812"/>
      <c r="L67" s="1812"/>
      <c r="M67" s="1812"/>
      <c r="N67" s="1812"/>
      <c r="O67" s="1812"/>
      <c r="P67" s="1812"/>
      <c r="Q67" s="1812"/>
      <c r="R67" s="1812"/>
      <c r="S67" s="1812"/>
      <c r="T67" s="1812"/>
      <c r="U67" s="1812"/>
      <c r="V67" s="1812"/>
      <c r="W67" s="1812"/>
      <c r="X67" s="1813"/>
    </row>
    <row r="68" spans="1:24" ht="15">
      <c r="A68" s="299" t="s">
        <v>119</v>
      </c>
      <c r="B68" s="861">
        <v>1</v>
      </c>
      <c r="C68" s="861">
        <v>27</v>
      </c>
      <c r="D68" s="861">
        <v>35</v>
      </c>
      <c r="E68" s="892">
        <v>9.3</v>
      </c>
      <c r="F68" s="861" t="s">
        <v>1137</v>
      </c>
      <c r="G68" s="861" t="s">
        <v>1524</v>
      </c>
      <c r="H68" s="861" t="s">
        <v>1511</v>
      </c>
      <c r="I68" s="861"/>
      <c r="J68" s="861"/>
      <c r="K68" s="861"/>
      <c r="L68" s="861"/>
      <c r="M68" s="861"/>
      <c r="N68" s="861"/>
      <c r="O68" s="861"/>
      <c r="P68" s="861"/>
      <c r="Q68" s="861"/>
      <c r="R68" s="861"/>
      <c r="S68" s="865"/>
      <c r="T68" s="866"/>
      <c r="U68" s="866"/>
      <c r="V68" s="866"/>
      <c r="W68" s="866"/>
      <c r="X68" s="866"/>
    </row>
    <row r="69" spans="1:24" ht="15">
      <c r="A69" s="299" t="s">
        <v>1553</v>
      </c>
      <c r="B69" s="867"/>
      <c r="C69" s="867"/>
      <c r="D69" s="867"/>
      <c r="E69" s="1573">
        <f>SUM(E68:E68)</f>
        <v>9.3</v>
      </c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5"/>
      <c r="T69" s="866"/>
      <c r="U69" s="866"/>
      <c r="V69" s="866"/>
      <c r="W69" s="866"/>
      <c r="X69" s="866"/>
    </row>
    <row r="70" spans="1:24" ht="15">
      <c r="A70" s="1811" t="s">
        <v>118</v>
      </c>
      <c r="B70" s="1812"/>
      <c r="C70" s="1812"/>
      <c r="D70" s="1812"/>
      <c r="E70" s="1812"/>
      <c r="F70" s="1812"/>
      <c r="G70" s="1812"/>
      <c r="H70" s="1812"/>
      <c r="I70" s="1812"/>
      <c r="J70" s="1812"/>
      <c r="K70" s="1812"/>
      <c r="L70" s="1812"/>
      <c r="M70" s="1812"/>
      <c r="N70" s="1812"/>
      <c r="O70" s="1812"/>
      <c r="P70" s="1812"/>
      <c r="Q70" s="1812"/>
      <c r="R70" s="1812"/>
      <c r="S70" s="1812"/>
      <c r="T70" s="1812"/>
      <c r="U70" s="1812"/>
      <c r="V70" s="1812"/>
      <c r="W70" s="1812"/>
      <c r="X70" s="1813"/>
    </row>
    <row r="71" spans="1:24" ht="15">
      <c r="A71" s="299" t="s">
        <v>119</v>
      </c>
      <c r="B71" s="893">
        <v>1</v>
      </c>
      <c r="C71" s="893">
        <v>27</v>
      </c>
      <c r="D71" s="893">
        <v>1</v>
      </c>
      <c r="E71" s="893">
        <v>3.9</v>
      </c>
      <c r="F71" s="894" t="s">
        <v>1137</v>
      </c>
      <c r="G71" s="861" t="s">
        <v>1523</v>
      </c>
      <c r="H71" s="861" t="s">
        <v>1511</v>
      </c>
      <c r="I71" s="893"/>
      <c r="J71" s="893"/>
      <c r="K71" s="893"/>
      <c r="L71" s="893"/>
      <c r="M71" s="893"/>
      <c r="N71" s="893"/>
      <c r="O71" s="893"/>
      <c r="P71" s="893"/>
      <c r="Q71" s="893"/>
      <c r="R71" s="893"/>
      <c r="S71" s="895"/>
      <c r="T71" s="896"/>
      <c r="U71" s="896"/>
      <c r="V71" s="896"/>
      <c r="W71" s="896"/>
      <c r="X71" s="896"/>
    </row>
    <row r="72" spans="1:24" ht="15">
      <c r="A72" s="299"/>
      <c r="B72" s="893">
        <v>2</v>
      </c>
      <c r="C72" s="893">
        <v>37</v>
      </c>
      <c r="D72" s="893">
        <v>15</v>
      </c>
      <c r="E72" s="893">
        <v>5.8</v>
      </c>
      <c r="F72" s="894" t="s">
        <v>1137</v>
      </c>
      <c r="G72" s="861" t="s">
        <v>1523</v>
      </c>
      <c r="H72" s="861" t="s">
        <v>1511</v>
      </c>
      <c r="I72" s="893"/>
      <c r="J72" s="893"/>
      <c r="K72" s="893"/>
      <c r="L72" s="893"/>
      <c r="M72" s="893"/>
      <c r="N72" s="893"/>
      <c r="O72" s="893"/>
      <c r="P72" s="291"/>
      <c r="Q72" s="893"/>
      <c r="R72" s="893"/>
      <c r="S72" s="895"/>
      <c r="T72" s="896"/>
      <c r="U72" s="896"/>
      <c r="V72" s="896"/>
      <c r="W72" s="896"/>
      <c r="X72" s="896"/>
    </row>
    <row r="73" spans="1:24" ht="15">
      <c r="A73" s="299" t="s">
        <v>1553</v>
      </c>
      <c r="B73" s="893"/>
      <c r="C73" s="893"/>
      <c r="D73" s="893"/>
      <c r="E73" s="1575">
        <f>SUM(E71:E72)</f>
        <v>9.7</v>
      </c>
      <c r="F73" s="893"/>
      <c r="G73" s="893"/>
      <c r="H73" s="893"/>
      <c r="I73" s="893"/>
      <c r="J73" s="893"/>
      <c r="K73" s="893"/>
      <c r="L73" s="893"/>
      <c r="M73" s="893"/>
      <c r="N73" s="893"/>
      <c r="O73" s="893"/>
      <c r="P73" s="300"/>
      <c r="Q73" s="893"/>
      <c r="R73" s="893"/>
      <c r="S73" s="895"/>
      <c r="T73" s="896"/>
      <c r="U73" s="896"/>
      <c r="V73" s="896"/>
      <c r="W73" s="896"/>
      <c r="X73" s="896"/>
    </row>
    <row r="74" spans="1:24" ht="15">
      <c r="A74" s="301" t="s">
        <v>1143</v>
      </c>
      <c r="B74" s="291"/>
      <c r="C74" s="291"/>
      <c r="D74" s="291"/>
      <c r="E74" s="302">
        <f>E63+E66+E69+E73</f>
        <v>21</v>
      </c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300"/>
      <c r="Q74" s="291"/>
      <c r="R74" s="291"/>
      <c r="S74" s="292"/>
      <c r="T74" s="303"/>
      <c r="U74" s="303"/>
      <c r="V74" s="303"/>
      <c r="W74" s="303"/>
      <c r="X74" s="303"/>
    </row>
    <row r="75" spans="1:24" ht="21">
      <c r="A75" s="327" t="s">
        <v>121</v>
      </c>
      <c r="B75" s="328"/>
      <c r="C75" s="328"/>
      <c r="D75" s="328"/>
      <c r="E75" s="328">
        <f>E60</f>
        <v>48.2</v>
      </c>
      <c r="F75" s="328">
        <f aca="true" t="shared" si="7" ref="F75:X75">F60</f>
        <v>0</v>
      </c>
      <c r="G75" s="328">
        <f t="shared" si="7"/>
        <v>0</v>
      </c>
      <c r="H75" s="328">
        <f t="shared" si="7"/>
        <v>0</v>
      </c>
      <c r="I75" s="328">
        <f t="shared" si="7"/>
        <v>0</v>
      </c>
      <c r="J75" s="328">
        <f t="shared" si="7"/>
        <v>0</v>
      </c>
      <c r="K75" s="328">
        <f t="shared" si="7"/>
        <v>0</v>
      </c>
      <c r="L75" s="328">
        <f t="shared" si="7"/>
        <v>0</v>
      </c>
      <c r="M75" s="328">
        <f t="shared" si="7"/>
        <v>253.82300000000004</v>
      </c>
      <c r="N75" s="328">
        <f t="shared" si="7"/>
        <v>36.64</v>
      </c>
      <c r="O75" s="328">
        <f t="shared" si="7"/>
        <v>0</v>
      </c>
      <c r="P75" s="328">
        <f t="shared" si="7"/>
        <v>2.3</v>
      </c>
      <c r="Q75" s="328">
        <f t="shared" si="7"/>
        <v>86.67</v>
      </c>
      <c r="R75" s="328">
        <f t="shared" si="7"/>
        <v>19.23</v>
      </c>
      <c r="S75" s="328">
        <f t="shared" si="7"/>
        <v>98.68299999999999</v>
      </c>
      <c r="T75" s="328">
        <f t="shared" si="7"/>
        <v>0</v>
      </c>
      <c r="U75" s="328">
        <f t="shared" si="7"/>
        <v>10.3</v>
      </c>
      <c r="V75" s="328">
        <f t="shared" si="7"/>
        <v>0</v>
      </c>
      <c r="W75" s="328">
        <f t="shared" si="7"/>
        <v>0</v>
      </c>
      <c r="X75" s="328">
        <f t="shared" si="7"/>
        <v>0</v>
      </c>
    </row>
    <row r="76" spans="1:24" ht="21">
      <c r="A76" s="329" t="s">
        <v>122</v>
      </c>
      <c r="B76" s="330"/>
      <c r="C76" s="330"/>
      <c r="D76" s="330"/>
      <c r="E76" s="330">
        <f>E74</f>
        <v>21</v>
      </c>
      <c r="F76" s="330">
        <f aca="true" t="shared" si="8" ref="F76:X76">F74</f>
        <v>0</v>
      </c>
      <c r="G76" s="330">
        <f t="shared" si="8"/>
        <v>0</v>
      </c>
      <c r="H76" s="330">
        <f t="shared" si="8"/>
        <v>0</v>
      </c>
      <c r="I76" s="330">
        <f t="shared" si="8"/>
        <v>0</v>
      </c>
      <c r="J76" s="330">
        <f t="shared" si="8"/>
        <v>0</v>
      </c>
      <c r="K76" s="330">
        <f t="shared" si="8"/>
        <v>0</v>
      </c>
      <c r="L76" s="330">
        <f t="shared" si="8"/>
        <v>0</v>
      </c>
      <c r="M76" s="330">
        <f t="shared" si="8"/>
        <v>0</v>
      </c>
      <c r="N76" s="330">
        <f t="shared" si="8"/>
        <v>0</v>
      </c>
      <c r="O76" s="330">
        <f t="shared" si="8"/>
        <v>0</v>
      </c>
      <c r="P76" s="330">
        <f t="shared" si="8"/>
        <v>0</v>
      </c>
      <c r="Q76" s="330">
        <f t="shared" si="8"/>
        <v>0</v>
      </c>
      <c r="R76" s="330">
        <f t="shared" si="8"/>
        <v>0</v>
      </c>
      <c r="S76" s="330">
        <f t="shared" si="8"/>
        <v>0</v>
      </c>
      <c r="T76" s="330">
        <f t="shared" si="8"/>
        <v>0</v>
      </c>
      <c r="U76" s="330">
        <f t="shared" si="8"/>
        <v>0</v>
      </c>
      <c r="V76" s="330">
        <f t="shared" si="8"/>
        <v>0</v>
      </c>
      <c r="W76" s="330">
        <f t="shared" si="8"/>
        <v>0</v>
      </c>
      <c r="X76" s="330">
        <f t="shared" si="8"/>
        <v>0</v>
      </c>
    </row>
    <row r="77" spans="1:24" ht="21" customHeight="1">
      <c r="A77" s="1578" t="s">
        <v>39</v>
      </c>
      <c r="B77" s="331"/>
      <c r="C77" s="331"/>
      <c r="D77" s="331"/>
      <c r="E77" s="1575">
        <f>SUM(E75:E76)</f>
        <v>69.2</v>
      </c>
      <c r="F77" s="331">
        <f aca="true" t="shared" si="9" ref="F77:X77">SUM(F75:F76)</f>
        <v>0</v>
      </c>
      <c r="G77" s="331">
        <f t="shared" si="9"/>
        <v>0</v>
      </c>
      <c r="H77" s="331">
        <f t="shared" si="9"/>
        <v>0</v>
      </c>
      <c r="I77" s="331">
        <f t="shared" si="9"/>
        <v>0</v>
      </c>
      <c r="J77" s="331">
        <f t="shared" si="9"/>
        <v>0</v>
      </c>
      <c r="K77" s="331">
        <f t="shared" si="9"/>
        <v>0</v>
      </c>
      <c r="L77" s="331">
        <f t="shared" si="9"/>
        <v>0</v>
      </c>
      <c r="M77" s="331">
        <f t="shared" si="9"/>
        <v>253.82300000000004</v>
      </c>
      <c r="N77" s="331">
        <f t="shared" si="9"/>
        <v>36.64</v>
      </c>
      <c r="O77" s="331">
        <f t="shared" si="9"/>
        <v>0</v>
      </c>
      <c r="P77" s="331">
        <f t="shared" si="9"/>
        <v>2.3</v>
      </c>
      <c r="Q77" s="331">
        <f t="shared" si="9"/>
        <v>86.67</v>
      </c>
      <c r="R77" s="331">
        <f t="shared" si="9"/>
        <v>19.23</v>
      </c>
      <c r="S77" s="331">
        <f t="shared" si="9"/>
        <v>98.68299999999999</v>
      </c>
      <c r="T77" s="331">
        <f t="shared" si="9"/>
        <v>0</v>
      </c>
      <c r="U77" s="331">
        <f t="shared" si="9"/>
        <v>10.3</v>
      </c>
      <c r="V77" s="331">
        <f t="shared" si="9"/>
        <v>0</v>
      </c>
      <c r="W77" s="331">
        <f t="shared" si="9"/>
        <v>0</v>
      </c>
      <c r="X77" s="331">
        <f t="shared" si="9"/>
        <v>0</v>
      </c>
    </row>
    <row r="78" spans="1:24" ht="15">
      <c r="A78" s="304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</row>
  </sheetData>
  <sheetProtection/>
  <mergeCells count="16">
    <mergeCell ref="K1:M1"/>
    <mergeCell ref="A2:X2"/>
    <mergeCell ref="I4:J4"/>
    <mergeCell ref="M4:X4"/>
    <mergeCell ref="A33:X33"/>
    <mergeCell ref="A13:X13"/>
    <mergeCell ref="A26:X26"/>
    <mergeCell ref="N5:X5"/>
    <mergeCell ref="A8:X8"/>
    <mergeCell ref="A38:X38"/>
    <mergeCell ref="A44:X44"/>
    <mergeCell ref="A70:X70"/>
    <mergeCell ref="A64:X64"/>
    <mergeCell ref="A67:X67"/>
    <mergeCell ref="A52:X52"/>
    <mergeCell ref="A61:X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R51"/>
  <sheetViews>
    <sheetView zoomScalePageLayoutView="0" workbookViewId="0" topLeftCell="A1">
      <selection activeCell="A8" sqref="A8:R8"/>
    </sheetView>
  </sheetViews>
  <sheetFormatPr defaultColWidth="9.140625" defaultRowHeight="15"/>
  <cols>
    <col min="1" max="1" width="12.57421875" style="0" customWidth="1"/>
    <col min="2" max="2" width="5.421875" style="0" customWidth="1"/>
    <col min="3" max="3" width="6.140625" style="0" customWidth="1"/>
    <col min="4" max="4" width="4.00390625" style="0" customWidth="1"/>
    <col min="5" max="5" width="5.7109375" style="0" customWidth="1"/>
    <col min="6" max="6" width="7.00390625" style="0" customWidth="1"/>
    <col min="7" max="7" width="6.28125" style="0" customWidth="1"/>
    <col min="8" max="8" width="9.421875" style="0" customWidth="1"/>
    <col min="9" max="9" width="11.8515625" style="0" customWidth="1"/>
    <col min="10" max="10" width="8.8515625" style="0" customWidth="1"/>
    <col min="11" max="11" width="7.421875" style="0" customWidth="1"/>
    <col min="12" max="12" width="7.28125" style="0" customWidth="1"/>
    <col min="13" max="13" width="18.140625" style="0" customWidth="1"/>
    <col min="14" max="14" width="20.8515625" style="0" customWidth="1"/>
    <col min="15" max="15" width="6.140625" style="0" customWidth="1"/>
    <col min="16" max="16" width="5.421875" style="0" customWidth="1"/>
    <col min="17" max="17" width="6.00390625" style="0" customWidth="1"/>
    <col min="18" max="18" width="8.28125" style="0" customWidth="1"/>
  </cols>
  <sheetData>
    <row r="1" spans="1:18" ht="15.75">
      <c r="A1" s="96"/>
      <c r="B1" s="96"/>
      <c r="C1" s="96"/>
      <c r="D1" s="96"/>
      <c r="E1" s="96"/>
      <c r="F1" s="1845" t="s">
        <v>1068</v>
      </c>
      <c r="G1" s="1845"/>
      <c r="H1" s="1845"/>
      <c r="I1" s="1845"/>
      <c r="J1" s="1845"/>
      <c r="K1" s="1845"/>
      <c r="L1" s="1845"/>
      <c r="M1" s="1845"/>
      <c r="N1" s="1844"/>
      <c r="O1" s="1844"/>
      <c r="P1" s="1844"/>
      <c r="Q1" s="1844"/>
      <c r="R1" s="96"/>
    </row>
    <row r="2" spans="1:18" ht="15.75">
      <c r="A2" s="96"/>
      <c r="B2" s="96"/>
      <c r="C2" s="96"/>
      <c r="D2" s="96"/>
      <c r="E2" s="1845" t="s">
        <v>123</v>
      </c>
      <c r="F2" s="1845"/>
      <c r="G2" s="1845"/>
      <c r="H2" s="1845"/>
      <c r="I2" s="1845"/>
      <c r="J2" s="1845"/>
      <c r="K2" s="1845"/>
      <c r="L2" s="1845"/>
      <c r="M2" s="1845"/>
      <c r="N2" s="1844"/>
      <c r="O2" s="1844"/>
      <c r="P2" s="1844"/>
      <c r="Q2" s="1844"/>
      <c r="R2" s="96"/>
    </row>
    <row r="3" spans="1:18" ht="15.75">
      <c r="A3" s="96"/>
      <c r="B3" s="96"/>
      <c r="C3" s="96"/>
      <c r="D3" s="96"/>
      <c r="E3" s="1845" t="s">
        <v>866</v>
      </c>
      <c r="F3" s="1845"/>
      <c r="G3" s="1845"/>
      <c r="H3" s="1845"/>
      <c r="I3" s="1845"/>
      <c r="J3" s="1845"/>
      <c r="K3" s="1845"/>
      <c r="L3" s="1845"/>
      <c r="M3" s="1845"/>
      <c r="N3" s="98"/>
      <c r="O3" s="98"/>
      <c r="P3" s="98"/>
      <c r="Q3" s="99"/>
      <c r="R3" s="96"/>
    </row>
    <row r="4" spans="1:18" ht="15.75">
      <c r="A4" s="96"/>
      <c r="B4" s="96"/>
      <c r="C4" s="96"/>
      <c r="D4" s="96"/>
      <c r="E4" s="96"/>
      <c r="F4" s="97"/>
      <c r="G4" s="97"/>
      <c r="H4" s="97"/>
      <c r="I4" s="97"/>
      <c r="J4" s="97"/>
      <c r="K4" s="97"/>
      <c r="L4" s="97"/>
      <c r="M4" s="97"/>
      <c r="N4" s="96"/>
      <c r="O4" s="96"/>
      <c r="P4" s="96"/>
      <c r="Q4" s="100"/>
      <c r="R4" s="96"/>
    </row>
    <row r="5" spans="1:18" ht="15">
      <c r="A5" s="408" t="s">
        <v>124</v>
      </c>
      <c r="B5" s="409" t="s">
        <v>1530</v>
      </c>
      <c r="C5" s="410" t="s">
        <v>125</v>
      </c>
      <c r="D5" s="409" t="s">
        <v>126</v>
      </c>
      <c r="E5" s="410" t="s">
        <v>127</v>
      </c>
      <c r="F5" s="409" t="s">
        <v>128</v>
      </c>
      <c r="G5" s="410" t="s">
        <v>129</v>
      </c>
      <c r="H5" s="1846" t="s">
        <v>130</v>
      </c>
      <c r="I5" s="1847"/>
      <c r="J5" s="412"/>
      <c r="K5" s="411" t="s">
        <v>131</v>
      </c>
      <c r="L5" s="408" t="s">
        <v>132</v>
      </c>
      <c r="M5" s="410" t="s">
        <v>133</v>
      </c>
      <c r="N5" s="408" t="s">
        <v>134</v>
      </c>
      <c r="O5" s="413" t="s">
        <v>1081</v>
      </c>
      <c r="P5" s="413"/>
      <c r="Q5" s="413"/>
      <c r="R5" s="413"/>
    </row>
    <row r="6" spans="1:18" ht="15">
      <c r="A6" s="414" t="s">
        <v>135</v>
      </c>
      <c r="B6" s="415" t="s">
        <v>136</v>
      </c>
      <c r="C6" s="101" t="s">
        <v>137</v>
      </c>
      <c r="D6" s="415" t="s">
        <v>138</v>
      </c>
      <c r="E6" s="101" t="s">
        <v>139</v>
      </c>
      <c r="F6" s="415" t="s">
        <v>1541</v>
      </c>
      <c r="G6" s="101" t="s">
        <v>140</v>
      </c>
      <c r="H6" s="1840" t="s">
        <v>141</v>
      </c>
      <c r="I6" s="1841"/>
      <c r="J6" s="409"/>
      <c r="K6" s="102" t="s">
        <v>88</v>
      </c>
      <c r="L6" s="414" t="s">
        <v>142</v>
      </c>
      <c r="M6" s="101"/>
      <c r="N6" s="414"/>
      <c r="O6" s="416"/>
      <c r="P6" s="412"/>
      <c r="Q6" s="412"/>
      <c r="R6" s="412"/>
    </row>
    <row r="7" spans="1:18" ht="15.75" thickBot="1">
      <c r="A7" s="414"/>
      <c r="B7" s="415" t="s">
        <v>143</v>
      </c>
      <c r="C7" s="101"/>
      <c r="D7" s="415"/>
      <c r="E7" s="101" t="s">
        <v>1540</v>
      </c>
      <c r="F7" s="415" t="s">
        <v>144</v>
      </c>
      <c r="G7" s="101"/>
      <c r="H7" s="1840"/>
      <c r="I7" s="1841"/>
      <c r="J7" s="415"/>
      <c r="K7" s="101"/>
      <c r="L7" s="414" t="s">
        <v>145</v>
      </c>
      <c r="M7" s="101"/>
      <c r="N7" s="415"/>
      <c r="O7" s="409"/>
      <c r="P7" s="409"/>
      <c r="Q7" s="409"/>
      <c r="R7" s="409"/>
    </row>
    <row r="8" spans="1:18" ht="21" thickBot="1">
      <c r="A8" s="1837"/>
      <c r="B8" s="1838"/>
      <c r="C8" s="1838"/>
      <c r="D8" s="1838"/>
      <c r="E8" s="1838"/>
      <c r="F8" s="1838"/>
      <c r="G8" s="1838"/>
      <c r="H8" s="1838"/>
      <c r="I8" s="1838"/>
      <c r="J8" s="1838"/>
      <c r="K8" s="1838"/>
      <c r="L8" s="1838"/>
      <c r="M8" s="1838"/>
      <c r="N8" s="1838"/>
      <c r="O8" s="1838"/>
      <c r="P8" s="1838"/>
      <c r="Q8" s="1838"/>
      <c r="R8" s="1839"/>
    </row>
    <row r="9" spans="1:18" ht="15">
      <c r="A9" s="417"/>
      <c r="B9" s="339"/>
      <c r="C9" s="340"/>
      <c r="D9" s="341"/>
      <c r="E9" s="342"/>
      <c r="F9" s="339"/>
      <c r="G9" s="343"/>
      <c r="H9" s="1836"/>
      <c r="I9" s="1836"/>
      <c r="J9" s="339"/>
      <c r="K9" s="339"/>
      <c r="L9" s="345"/>
      <c r="M9" s="339"/>
      <c r="N9" s="344"/>
      <c r="O9" s="339"/>
      <c r="P9" s="339"/>
      <c r="Q9" s="339"/>
      <c r="R9" s="339"/>
    </row>
    <row r="10" spans="1:18" ht="15">
      <c r="A10" s="346"/>
      <c r="B10" s="53"/>
      <c r="C10" s="347"/>
      <c r="D10" s="347"/>
      <c r="E10" s="348"/>
      <c r="F10" s="53"/>
      <c r="G10" s="338"/>
      <c r="H10" s="176"/>
      <c r="I10" s="176"/>
      <c r="J10" s="53"/>
      <c r="K10" s="53"/>
      <c r="L10" s="177"/>
      <c r="M10" s="53"/>
      <c r="N10" s="176"/>
      <c r="O10" s="53"/>
      <c r="P10" s="53"/>
      <c r="Q10" s="53"/>
      <c r="R10" s="53"/>
    </row>
    <row r="11" spans="1:18" ht="15">
      <c r="A11" s="346"/>
      <c r="B11" s="53"/>
      <c r="C11" s="347"/>
      <c r="D11" s="347"/>
      <c r="E11" s="348"/>
      <c r="F11" s="53"/>
      <c r="G11" s="338"/>
      <c r="H11" s="1831"/>
      <c r="I11" s="1831"/>
      <c r="J11" s="53"/>
      <c r="K11" s="53"/>
      <c r="L11" s="177"/>
      <c r="M11" s="53"/>
      <c r="N11" s="176"/>
      <c r="O11" s="53"/>
      <c r="P11" s="53"/>
      <c r="Q11" s="53"/>
      <c r="R11" s="53"/>
    </row>
    <row r="12" spans="1:18" ht="15">
      <c r="A12" s="346"/>
      <c r="B12" s="53"/>
      <c r="C12" s="347"/>
      <c r="D12" s="347"/>
      <c r="E12" s="348"/>
      <c r="F12" s="53"/>
      <c r="G12" s="338"/>
      <c r="H12" s="176"/>
      <c r="I12" s="176"/>
      <c r="J12" s="53"/>
      <c r="K12" s="53"/>
      <c r="L12" s="177"/>
      <c r="M12" s="53"/>
      <c r="N12" s="176"/>
      <c r="O12" s="53"/>
      <c r="P12" s="53"/>
      <c r="Q12" s="53"/>
      <c r="R12" s="53"/>
    </row>
    <row r="13" spans="1:18" ht="15">
      <c r="A13" s="346"/>
      <c r="B13" s="53"/>
      <c r="C13" s="347"/>
      <c r="D13" s="347"/>
      <c r="E13" s="348"/>
      <c r="F13" s="53"/>
      <c r="G13" s="338"/>
      <c r="H13" s="1831"/>
      <c r="I13" s="1831"/>
      <c r="J13" s="53"/>
      <c r="K13" s="53"/>
      <c r="L13" s="177"/>
      <c r="M13" s="53"/>
      <c r="N13" s="176"/>
      <c r="O13" s="53"/>
      <c r="P13" s="53"/>
      <c r="Q13" s="53"/>
      <c r="R13" s="53"/>
    </row>
    <row r="14" spans="1:18" ht="15.75" thickBot="1">
      <c r="A14" s="346"/>
      <c r="B14" s="349"/>
      <c r="C14" s="350"/>
      <c r="D14" s="350"/>
      <c r="E14" s="351"/>
      <c r="F14" s="349"/>
      <c r="G14" s="332"/>
      <c r="H14" s="352"/>
      <c r="I14" s="352"/>
      <c r="J14" s="349"/>
      <c r="K14" s="349"/>
      <c r="L14" s="353"/>
      <c r="M14" s="349"/>
      <c r="N14" s="352"/>
      <c r="O14" s="349"/>
      <c r="P14" s="349"/>
      <c r="Q14" s="349"/>
      <c r="R14" s="349"/>
    </row>
    <row r="15" spans="1:18" ht="15.75" thickBot="1">
      <c r="A15" s="354"/>
      <c r="B15" s="355"/>
      <c r="C15" s="356"/>
      <c r="D15" s="356"/>
      <c r="E15" s="357"/>
      <c r="F15" s="355"/>
      <c r="G15" s="358"/>
      <c r="H15" s="359"/>
      <c r="I15" s="359"/>
      <c r="J15" s="355"/>
      <c r="K15" s="355"/>
      <c r="L15" s="360"/>
      <c r="M15" s="355"/>
      <c r="N15" s="359"/>
      <c r="O15" s="355"/>
      <c r="P15" s="355"/>
      <c r="Q15" s="355"/>
      <c r="R15" s="361"/>
    </row>
    <row r="16" spans="1:18" ht="15">
      <c r="A16" s="418"/>
      <c r="B16" s="339"/>
      <c r="C16" s="340"/>
      <c r="D16" s="341"/>
      <c r="E16" s="342"/>
      <c r="F16" s="339"/>
      <c r="G16" s="343"/>
      <c r="H16" s="1836"/>
      <c r="I16" s="1836"/>
      <c r="J16" s="339"/>
      <c r="K16" s="339"/>
      <c r="L16" s="345"/>
      <c r="M16" s="339"/>
      <c r="N16" s="344"/>
      <c r="O16" s="339"/>
      <c r="P16" s="339"/>
      <c r="Q16" s="339"/>
      <c r="R16" s="339"/>
    </row>
    <row r="17" spans="1:18" ht="15">
      <c r="A17" s="346"/>
      <c r="B17" s="53"/>
      <c r="C17" s="347"/>
      <c r="D17" s="347"/>
      <c r="E17" s="348"/>
      <c r="F17" s="53"/>
      <c r="G17" s="338"/>
      <c r="H17" s="176"/>
      <c r="I17" s="176"/>
      <c r="J17" s="53"/>
      <c r="K17" s="53"/>
      <c r="L17" s="177"/>
      <c r="M17" s="53"/>
      <c r="N17" s="176"/>
      <c r="O17" s="53"/>
      <c r="P17" s="53"/>
      <c r="Q17" s="53"/>
      <c r="R17" s="53"/>
    </row>
    <row r="18" spans="1:18" ht="15">
      <c r="A18" s="362"/>
      <c r="B18" s="53"/>
      <c r="C18" s="347"/>
      <c r="D18" s="363"/>
      <c r="E18" s="347"/>
      <c r="F18" s="53"/>
      <c r="G18" s="338"/>
      <c r="H18" s="1831"/>
      <c r="I18" s="1831"/>
      <c r="J18" s="53"/>
      <c r="K18" s="53"/>
      <c r="L18" s="53"/>
      <c r="M18" s="53"/>
      <c r="N18" s="176"/>
      <c r="O18" s="53"/>
      <c r="P18" s="53"/>
      <c r="Q18" s="53"/>
      <c r="R18" s="53"/>
    </row>
    <row r="19" spans="1:18" ht="15">
      <c r="A19" s="154"/>
      <c r="B19" s="53"/>
      <c r="C19" s="347"/>
      <c r="D19" s="347"/>
      <c r="E19" s="347"/>
      <c r="F19" s="53"/>
      <c r="G19" s="338"/>
      <c r="H19" s="1831"/>
      <c r="I19" s="1831"/>
      <c r="J19" s="53"/>
      <c r="K19" s="53"/>
      <c r="L19" s="177"/>
      <c r="M19" s="53"/>
      <c r="N19" s="176"/>
      <c r="O19" s="53"/>
      <c r="P19" s="53"/>
      <c r="Q19" s="53"/>
      <c r="R19" s="53"/>
    </row>
    <row r="20" spans="1:18" ht="15">
      <c r="A20" s="154"/>
      <c r="B20" s="53"/>
      <c r="C20" s="347"/>
      <c r="D20" s="363"/>
      <c r="E20" s="348"/>
      <c r="F20" s="53"/>
      <c r="G20" s="338"/>
      <c r="H20" s="1831"/>
      <c r="I20" s="1831"/>
      <c r="J20" s="53"/>
      <c r="K20" s="53"/>
      <c r="L20" s="53"/>
      <c r="M20" s="53"/>
      <c r="N20" s="176"/>
      <c r="O20" s="53"/>
      <c r="P20" s="53"/>
      <c r="Q20" s="53"/>
      <c r="R20" s="53"/>
    </row>
    <row r="21" spans="1:18" ht="15">
      <c r="A21" s="154"/>
      <c r="B21" s="53"/>
      <c r="C21" s="347"/>
      <c r="D21" s="347"/>
      <c r="E21" s="347"/>
      <c r="F21" s="53"/>
      <c r="G21" s="338"/>
      <c r="H21" s="1831"/>
      <c r="I21" s="1831"/>
      <c r="J21" s="53"/>
      <c r="K21" s="53"/>
      <c r="L21" s="177"/>
      <c r="M21" s="53"/>
      <c r="N21" s="176"/>
      <c r="O21" s="53"/>
      <c r="P21" s="53"/>
      <c r="Q21" s="53"/>
      <c r="R21" s="53"/>
    </row>
    <row r="22" spans="1:18" ht="15">
      <c r="A22" s="154"/>
      <c r="B22" s="53"/>
      <c r="C22" s="347"/>
      <c r="D22" s="364"/>
      <c r="E22" s="347"/>
      <c r="F22" s="53"/>
      <c r="G22" s="338"/>
      <c r="H22" s="1831"/>
      <c r="I22" s="1831"/>
      <c r="J22" s="53"/>
      <c r="K22" s="53"/>
      <c r="L22" s="53"/>
      <c r="M22" s="53"/>
      <c r="N22" s="176"/>
      <c r="O22" s="53"/>
      <c r="P22" s="53"/>
      <c r="Q22" s="53"/>
      <c r="R22" s="53"/>
    </row>
    <row r="23" spans="1:18" ht="15">
      <c r="A23" s="154"/>
      <c r="B23" s="53"/>
      <c r="C23" s="347"/>
      <c r="D23" s="347"/>
      <c r="E23" s="347"/>
      <c r="F23" s="53"/>
      <c r="G23" s="338"/>
      <c r="H23" s="1831"/>
      <c r="I23" s="1831"/>
      <c r="J23" s="53"/>
      <c r="K23" s="53"/>
      <c r="L23" s="177"/>
      <c r="M23" s="53"/>
      <c r="N23" s="176"/>
      <c r="O23" s="53"/>
      <c r="P23" s="53"/>
      <c r="Q23" s="53"/>
      <c r="R23" s="53"/>
    </row>
    <row r="24" spans="1:18" ht="15">
      <c r="A24" s="154"/>
      <c r="B24" s="53"/>
      <c r="C24" s="347"/>
      <c r="D24" s="363"/>
      <c r="E24" s="347"/>
      <c r="F24" s="53"/>
      <c r="G24" s="338"/>
      <c r="H24" s="1831"/>
      <c r="I24" s="1831"/>
      <c r="J24" s="53"/>
      <c r="K24" s="53"/>
      <c r="L24" s="53"/>
      <c r="M24" s="53"/>
      <c r="N24" s="176"/>
      <c r="O24" s="53"/>
      <c r="P24" s="53"/>
      <c r="Q24" s="53"/>
      <c r="R24" s="53"/>
    </row>
    <row r="25" spans="1:18" ht="15">
      <c r="A25" s="154"/>
      <c r="B25" s="53"/>
      <c r="C25" s="347"/>
      <c r="D25" s="347"/>
      <c r="E25" s="347"/>
      <c r="F25" s="53"/>
      <c r="G25" s="338"/>
      <c r="H25" s="1831"/>
      <c r="I25" s="1831"/>
      <c r="J25" s="53"/>
      <c r="K25" s="53"/>
      <c r="L25" s="177"/>
      <c r="M25" s="53"/>
      <c r="N25" s="176"/>
      <c r="O25" s="53"/>
      <c r="P25" s="53"/>
      <c r="Q25" s="53"/>
      <c r="R25" s="53"/>
    </row>
    <row r="26" spans="1:18" ht="15">
      <c r="A26" s="154"/>
      <c r="B26" s="53"/>
      <c r="C26" s="347"/>
      <c r="D26" s="363"/>
      <c r="E26" s="347"/>
      <c r="F26" s="53"/>
      <c r="G26" s="338"/>
      <c r="H26" s="1831"/>
      <c r="I26" s="1831"/>
      <c r="J26" s="53"/>
      <c r="K26" s="53"/>
      <c r="L26" s="177"/>
      <c r="M26" s="53"/>
      <c r="N26" s="176"/>
      <c r="O26" s="53"/>
      <c r="P26" s="53"/>
      <c r="Q26" s="53"/>
      <c r="R26" s="53"/>
    </row>
    <row r="27" spans="1:18" ht="15">
      <c r="A27" s="154"/>
      <c r="B27" s="53"/>
      <c r="C27" s="347"/>
      <c r="D27" s="347"/>
      <c r="E27" s="347"/>
      <c r="F27" s="53"/>
      <c r="G27" s="338"/>
      <c r="H27" s="176"/>
      <c r="I27" s="176"/>
      <c r="J27" s="53"/>
      <c r="K27" s="53"/>
      <c r="L27" s="177"/>
      <c r="M27" s="53"/>
      <c r="N27" s="176"/>
      <c r="O27" s="53"/>
      <c r="P27" s="53"/>
      <c r="Q27" s="53"/>
      <c r="R27" s="53"/>
    </row>
    <row r="28" spans="1:18" ht="15">
      <c r="A28" s="154"/>
      <c r="B28" s="53"/>
      <c r="C28" s="347"/>
      <c r="D28" s="363"/>
      <c r="E28" s="347"/>
      <c r="F28" s="53"/>
      <c r="G28" s="338"/>
      <c r="H28" s="1831"/>
      <c r="I28" s="1831"/>
      <c r="J28" s="53"/>
      <c r="K28" s="53"/>
      <c r="L28" s="177"/>
      <c r="M28" s="53"/>
      <c r="N28" s="176"/>
      <c r="O28" s="53"/>
      <c r="P28" s="53"/>
      <c r="Q28" s="53"/>
      <c r="R28" s="53"/>
    </row>
    <row r="29" spans="1:18" ht="15">
      <c r="A29" s="154"/>
      <c r="B29" s="53"/>
      <c r="C29" s="347"/>
      <c r="D29" s="347"/>
      <c r="E29" s="347"/>
      <c r="F29" s="53"/>
      <c r="G29" s="338"/>
      <c r="H29" s="176"/>
      <c r="I29" s="176"/>
      <c r="J29" s="53"/>
      <c r="K29" s="53"/>
      <c r="L29" s="177"/>
      <c r="M29" s="53"/>
      <c r="N29" s="176"/>
      <c r="O29" s="53"/>
      <c r="P29" s="53"/>
      <c r="Q29" s="53"/>
      <c r="R29" s="53"/>
    </row>
    <row r="30" spans="1:18" ht="15">
      <c r="A30" s="154"/>
      <c r="B30" s="53"/>
      <c r="C30" s="347"/>
      <c r="D30" s="364"/>
      <c r="E30" s="348"/>
      <c r="F30" s="53"/>
      <c r="G30" s="338"/>
      <c r="H30" s="1831"/>
      <c r="I30" s="1831"/>
      <c r="J30" s="53"/>
      <c r="K30" s="53"/>
      <c r="L30" s="177"/>
      <c r="M30" s="53"/>
      <c r="N30" s="176"/>
      <c r="O30" s="53"/>
      <c r="P30" s="53"/>
      <c r="Q30" s="53"/>
      <c r="R30" s="53"/>
    </row>
    <row r="31" spans="1:18" ht="15">
      <c r="A31" s="154"/>
      <c r="B31" s="53"/>
      <c r="C31" s="347"/>
      <c r="D31" s="347"/>
      <c r="E31" s="347"/>
      <c r="F31" s="53"/>
      <c r="G31" s="338"/>
      <c r="H31" s="176"/>
      <c r="I31" s="176"/>
      <c r="J31" s="53"/>
      <c r="K31" s="53"/>
      <c r="L31" s="177"/>
      <c r="M31" s="53"/>
      <c r="N31" s="176"/>
      <c r="O31" s="53"/>
      <c r="P31" s="53"/>
      <c r="Q31" s="53"/>
      <c r="R31" s="53"/>
    </row>
    <row r="32" spans="1:18" ht="15">
      <c r="A32" s="154"/>
      <c r="B32" s="53"/>
      <c r="C32" s="347"/>
      <c r="D32" s="347"/>
      <c r="E32" s="347"/>
      <c r="F32" s="53"/>
      <c r="G32" s="338"/>
      <c r="H32" s="1831"/>
      <c r="I32" s="1831"/>
      <c r="J32" s="53"/>
      <c r="K32" s="53"/>
      <c r="L32" s="177"/>
      <c r="M32" s="53"/>
      <c r="N32" s="176"/>
      <c r="O32" s="53"/>
      <c r="P32" s="53"/>
      <c r="Q32" s="53"/>
      <c r="R32" s="53"/>
    </row>
    <row r="33" spans="1:18" ht="15">
      <c r="A33" s="154"/>
      <c r="B33" s="53"/>
      <c r="C33" s="347"/>
      <c r="D33" s="347"/>
      <c r="E33" s="347"/>
      <c r="F33" s="53"/>
      <c r="G33" s="338"/>
      <c r="H33" s="176"/>
      <c r="I33" s="176"/>
      <c r="J33" s="53"/>
      <c r="K33" s="53"/>
      <c r="L33" s="177"/>
      <c r="M33" s="53"/>
      <c r="N33" s="176"/>
      <c r="O33" s="53"/>
      <c r="P33" s="53"/>
      <c r="Q33" s="53"/>
      <c r="R33" s="53"/>
    </row>
    <row r="34" spans="1:18" ht="15">
      <c r="A34" s="154"/>
      <c r="B34" s="53"/>
      <c r="C34" s="347"/>
      <c r="D34" s="347"/>
      <c r="E34" s="348"/>
      <c r="F34" s="53"/>
      <c r="G34" s="338"/>
      <c r="H34" s="1831"/>
      <c r="I34" s="1831"/>
      <c r="J34" s="53"/>
      <c r="K34" s="53"/>
      <c r="L34" s="53"/>
      <c r="M34" s="53"/>
      <c r="N34" s="176"/>
      <c r="O34" s="53"/>
      <c r="P34" s="53"/>
      <c r="Q34" s="53"/>
      <c r="R34" s="53"/>
    </row>
    <row r="35" spans="1:18" ht="15">
      <c r="A35" s="154"/>
      <c r="B35" s="53"/>
      <c r="C35" s="347"/>
      <c r="D35" s="347"/>
      <c r="E35" s="347"/>
      <c r="F35" s="53"/>
      <c r="G35" s="338"/>
      <c r="H35" s="176"/>
      <c r="I35" s="176"/>
      <c r="J35" s="53"/>
      <c r="K35" s="53"/>
      <c r="L35" s="177"/>
      <c r="M35" s="53"/>
      <c r="N35" s="176"/>
      <c r="O35" s="53"/>
      <c r="P35" s="53"/>
      <c r="Q35" s="53"/>
      <c r="R35" s="53"/>
    </row>
    <row r="36" spans="1:18" ht="15">
      <c r="A36" s="154"/>
      <c r="B36" s="53"/>
      <c r="C36" s="347"/>
      <c r="D36" s="347"/>
      <c r="E36" s="347"/>
      <c r="F36" s="53"/>
      <c r="G36" s="338"/>
      <c r="H36" s="1831"/>
      <c r="I36" s="1831"/>
      <c r="J36" s="53"/>
      <c r="K36" s="53"/>
      <c r="L36" s="177"/>
      <c r="M36" s="53"/>
      <c r="N36" s="176"/>
      <c r="O36" s="53"/>
      <c r="P36" s="53"/>
      <c r="Q36" s="53"/>
      <c r="R36" s="53"/>
    </row>
    <row r="37" spans="1:18" ht="15">
      <c r="A37" s="154"/>
      <c r="B37" s="53"/>
      <c r="C37" s="347"/>
      <c r="D37" s="347"/>
      <c r="E37" s="347"/>
      <c r="F37" s="53"/>
      <c r="G37" s="338"/>
      <c r="H37" s="176"/>
      <c r="I37" s="176"/>
      <c r="J37" s="53"/>
      <c r="K37" s="53"/>
      <c r="L37" s="177"/>
      <c r="M37" s="53"/>
      <c r="N37" s="176"/>
      <c r="O37" s="53"/>
      <c r="P37" s="53"/>
      <c r="Q37" s="53"/>
      <c r="R37" s="53"/>
    </row>
    <row r="38" spans="1:18" ht="15">
      <c r="A38" s="154"/>
      <c r="B38" s="53"/>
      <c r="C38" s="347"/>
      <c r="D38" s="347"/>
      <c r="E38" s="347"/>
      <c r="F38" s="53"/>
      <c r="G38" s="338"/>
      <c r="H38" s="1831"/>
      <c r="I38" s="1831"/>
      <c r="J38" s="53"/>
      <c r="K38" s="53"/>
      <c r="L38" s="177"/>
      <c r="M38" s="53"/>
      <c r="N38" s="176"/>
      <c r="O38" s="53"/>
      <c r="P38" s="53"/>
      <c r="Q38" s="53"/>
      <c r="R38" s="53"/>
    </row>
    <row r="39" spans="1:18" ht="15">
      <c r="A39" s="154"/>
      <c r="B39" s="53"/>
      <c r="C39" s="347"/>
      <c r="D39" s="347"/>
      <c r="E39" s="347"/>
      <c r="F39" s="53"/>
      <c r="G39" s="338"/>
      <c r="H39" s="176"/>
      <c r="I39" s="176"/>
      <c r="J39" s="53"/>
      <c r="K39" s="53"/>
      <c r="L39" s="177"/>
      <c r="M39" s="53"/>
      <c r="N39" s="176"/>
      <c r="O39" s="53"/>
      <c r="P39" s="53"/>
      <c r="Q39" s="53"/>
      <c r="R39" s="53"/>
    </row>
    <row r="40" spans="1:18" ht="15">
      <c r="A40" s="154"/>
      <c r="B40" s="53"/>
      <c r="C40" s="347"/>
      <c r="D40" s="347"/>
      <c r="E40" s="347"/>
      <c r="F40" s="53"/>
      <c r="G40" s="338"/>
      <c r="H40" s="1831"/>
      <c r="I40" s="1831"/>
      <c r="J40" s="53"/>
      <c r="K40" s="53"/>
      <c r="L40" s="177"/>
      <c r="M40" s="53"/>
      <c r="N40" s="176"/>
      <c r="O40" s="53"/>
      <c r="P40" s="53"/>
      <c r="Q40" s="53"/>
      <c r="R40" s="53"/>
    </row>
    <row r="41" spans="1:18" ht="15.75" thickBot="1">
      <c r="A41" s="154"/>
      <c r="B41" s="349"/>
      <c r="C41" s="350"/>
      <c r="D41" s="350"/>
      <c r="E41" s="350"/>
      <c r="F41" s="349"/>
      <c r="G41" s="332"/>
      <c r="H41" s="352"/>
      <c r="I41" s="352"/>
      <c r="J41" s="349"/>
      <c r="K41" s="349"/>
      <c r="L41" s="353"/>
      <c r="M41" s="349"/>
      <c r="N41" s="352"/>
      <c r="O41" s="349"/>
      <c r="P41" s="349"/>
      <c r="Q41" s="349"/>
      <c r="R41" s="349"/>
    </row>
    <row r="42" spans="1:18" ht="15.75" thickBot="1">
      <c r="A42" s="365"/>
      <c r="B42" s="366"/>
      <c r="C42" s="367"/>
      <c r="D42" s="367"/>
      <c r="E42" s="368"/>
      <c r="F42" s="369"/>
      <c r="G42" s="369"/>
      <c r="H42" s="370"/>
      <c r="I42" s="370"/>
      <c r="J42" s="369"/>
      <c r="K42" s="369"/>
      <c r="L42" s="369"/>
      <c r="M42" s="369"/>
      <c r="N42" s="370"/>
      <c r="O42" s="371"/>
      <c r="P42" s="371"/>
      <c r="Q42" s="371"/>
      <c r="R42" s="372"/>
    </row>
    <row r="43" spans="1:18" ht="15">
      <c r="A43" s="373"/>
      <c r="B43" s="374"/>
      <c r="C43" s="375"/>
      <c r="D43" s="374"/>
      <c r="E43" s="375"/>
      <c r="F43" s="374"/>
      <c r="G43" s="375"/>
      <c r="H43" s="1832"/>
      <c r="I43" s="1833"/>
      <c r="J43" s="377"/>
      <c r="K43" s="376"/>
      <c r="L43" s="378"/>
      <c r="M43" s="375"/>
      <c r="N43" s="378"/>
      <c r="O43" s="379"/>
      <c r="P43" s="379"/>
      <c r="Q43" s="379"/>
      <c r="R43" s="380"/>
    </row>
    <row r="44" spans="1:18" ht="15">
      <c r="A44" s="381"/>
      <c r="B44" s="335"/>
      <c r="C44" s="336"/>
      <c r="D44" s="335"/>
      <c r="E44" s="336"/>
      <c r="F44" s="335"/>
      <c r="G44" s="336"/>
      <c r="H44" s="1834"/>
      <c r="I44" s="1835"/>
      <c r="J44" s="332"/>
      <c r="K44" s="337"/>
      <c r="L44" s="334"/>
      <c r="M44" s="336"/>
      <c r="N44" s="334"/>
      <c r="O44" s="338"/>
      <c r="P44" s="333"/>
      <c r="Q44" s="333"/>
      <c r="R44" s="382"/>
    </row>
    <row r="45" spans="1:18" ht="15.75" thickBot="1">
      <c r="A45" s="383"/>
      <c r="B45" s="384"/>
      <c r="C45" s="385"/>
      <c r="D45" s="384"/>
      <c r="E45" s="385"/>
      <c r="F45" s="384"/>
      <c r="G45" s="385"/>
      <c r="H45" s="1842"/>
      <c r="I45" s="1843"/>
      <c r="J45" s="384"/>
      <c r="K45" s="385"/>
      <c r="L45" s="386"/>
      <c r="M45" s="385"/>
      <c r="N45" s="386"/>
      <c r="O45" s="387"/>
      <c r="P45" s="387"/>
      <c r="Q45" s="387"/>
      <c r="R45" s="388"/>
    </row>
    <row r="46" spans="1:18" ht="15">
      <c r="A46" s="425"/>
      <c r="B46" s="390"/>
      <c r="C46" s="391"/>
      <c r="D46" s="340"/>
      <c r="E46" s="392"/>
      <c r="F46" s="390"/>
      <c r="G46" s="343"/>
      <c r="H46" s="1836"/>
      <c r="I46" s="1836"/>
      <c r="J46" s="390"/>
      <c r="K46" s="390"/>
      <c r="L46" s="393"/>
      <c r="M46" s="390"/>
      <c r="N46" s="394"/>
      <c r="O46" s="339"/>
      <c r="P46" s="339"/>
      <c r="Q46" s="339"/>
      <c r="R46" s="339"/>
    </row>
    <row r="47" spans="1:18" ht="15">
      <c r="A47" s="389"/>
      <c r="B47" s="395"/>
      <c r="C47" s="396"/>
      <c r="D47" s="396"/>
      <c r="E47" s="396"/>
      <c r="F47" s="395"/>
      <c r="G47" s="395"/>
      <c r="H47" s="176"/>
      <c r="I47" s="176"/>
      <c r="J47" s="395"/>
      <c r="K47" s="395"/>
      <c r="L47" s="397"/>
      <c r="M47" s="395"/>
      <c r="N47" s="398"/>
      <c r="O47" s="53"/>
      <c r="P47" s="53"/>
      <c r="Q47" s="53"/>
      <c r="R47" s="53"/>
    </row>
    <row r="48" spans="1:18" ht="15">
      <c r="A48" s="389"/>
      <c r="B48" s="395"/>
      <c r="C48" s="396"/>
      <c r="D48" s="396"/>
      <c r="E48" s="399"/>
      <c r="F48" s="395"/>
      <c r="G48" s="338"/>
      <c r="H48" s="1831"/>
      <c r="I48" s="1831"/>
      <c r="J48" s="395"/>
      <c r="K48" s="395"/>
      <c r="L48" s="397"/>
      <c r="M48" s="395"/>
      <c r="N48" s="398"/>
      <c r="O48" s="53"/>
      <c r="P48" s="53"/>
      <c r="Q48" s="53"/>
      <c r="R48" s="53"/>
    </row>
    <row r="49" spans="1:18" ht="15.75" thickBot="1">
      <c r="A49" s="389"/>
      <c r="B49" s="400"/>
      <c r="C49" s="401"/>
      <c r="D49" s="401"/>
      <c r="E49" s="401"/>
      <c r="F49" s="400"/>
      <c r="G49" s="400"/>
      <c r="H49" s="352"/>
      <c r="I49" s="352"/>
      <c r="J49" s="400"/>
      <c r="K49" s="400"/>
      <c r="L49" s="402"/>
      <c r="M49" s="400"/>
      <c r="N49" s="403"/>
      <c r="O49" s="349"/>
      <c r="P49" s="349"/>
      <c r="Q49" s="349"/>
      <c r="R49" s="349"/>
    </row>
    <row r="50" spans="1:18" ht="15.75" thickBot="1">
      <c r="A50" s="404"/>
      <c r="B50" s="405"/>
      <c r="C50" s="406"/>
      <c r="D50" s="406"/>
      <c r="E50" s="357"/>
      <c r="F50" s="405"/>
      <c r="G50" s="405"/>
      <c r="H50" s="407"/>
      <c r="I50" s="407"/>
      <c r="J50" s="405"/>
      <c r="K50" s="405"/>
      <c r="L50" s="405"/>
      <c r="M50" s="405"/>
      <c r="N50" s="407"/>
      <c r="O50" s="355"/>
      <c r="P50" s="355"/>
      <c r="Q50" s="355"/>
      <c r="R50" s="361"/>
    </row>
    <row r="51" spans="1:18" ht="15.75" thickBot="1">
      <c r="A51" s="419"/>
      <c r="B51" s="420"/>
      <c r="C51" s="421"/>
      <c r="D51" s="421"/>
      <c r="E51" s="422"/>
      <c r="F51" s="420"/>
      <c r="G51" s="420"/>
      <c r="H51" s="423"/>
      <c r="I51" s="423"/>
      <c r="J51" s="420"/>
      <c r="K51" s="420"/>
      <c r="L51" s="420"/>
      <c r="M51" s="420"/>
      <c r="N51" s="423"/>
      <c r="O51" s="420"/>
      <c r="P51" s="420"/>
      <c r="Q51" s="420"/>
      <c r="R51" s="424"/>
    </row>
  </sheetData>
  <sheetProtection/>
  <mergeCells count="34">
    <mergeCell ref="H5:I5"/>
    <mergeCell ref="H20:I20"/>
    <mergeCell ref="H21:I21"/>
    <mergeCell ref="H6:I6"/>
    <mergeCell ref="N1:Q1"/>
    <mergeCell ref="E2:M2"/>
    <mergeCell ref="N2:Q2"/>
    <mergeCell ref="E3:M3"/>
    <mergeCell ref="F1:M1"/>
    <mergeCell ref="A8:R8"/>
    <mergeCell ref="H7:I7"/>
    <mergeCell ref="H46:I46"/>
    <mergeCell ref="H45:I45"/>
    <mergeCell ref="H23:I23"/>
    <mergeCell ref="H13:I13"/>
    <mergeCell ref="H16:I16"/>
    <mergeCell ref="H18:I18"/>
    <mergeCell ref="H26:I26"/>
    <mergeCell ref="H28:I28"/>
    <mergeCell ref="H32:I32"/>
    <mergeCell ref="H9:I9"/>
    <mergeCell ref="H11:I11"/>
    <mergeCell ref="H19:I19"/>
    <mergeCell ref="H22:I22"/>
    <mergeCell ref="H24:I24"/>
    <mergeCell ref="H25:I25"/>
    <mergeCell ref="H34:I34"/>
    <mergeCell ref="H36:I36"/>
    <mergeCell ref="H30:I30"/>
    <mergeCell ref="H48:I48"/>
    <mergeCell ref="H38:I38"/>
    <mergeCell ref="H40:I40"/>
    <mergeCell ref="H43:I43"/>
    <mergeCell ref="H44:I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W197"/>
  <sheetViews>
    <sheetView zoomScalePageLayoutView="0" workbookViewId="0" topLeftCell="A1">
      <selection activeCell="F117" sqref="F117"/>
    </sheetView>
  </sheetViews>
  <sheetFormatPr defaultColWidth="9.140625" defaultRowHeight="15"/>
  <cols>
    <col min="1" max="1" width="21.57421875" style="0" customWidth="1"/>
    <col min="7" max="7" width="14.57421875" style="0" customWidth="1"/>
    <col min="8" max="8" width="11.8515625" style="0" customWidth="1"/>
    <col min="9" max="9" width="9.8515625" style="0" customWidth="1"/>
    <col min="10" max="10" width="11.00390625" style="0" customWidth="1"/>
    <col min="11" max="11" width="13.8515625" style="0" customWidth="1"/>
    <col min="12" max="12" width="30.28125" style="0" customWidth="1"/>
    <col min="21" max="21" width="11.8515625" style="0" customWidth="1"/>
  </cols>
  <sheetData>
    <row r="1" spans="1:21" ht="15.75">
      <c r="A1" s="115"/>
      <c r="B1" s="115"/>
      <c r="C1" s="115"/>
      <c r="D1" s="115"/>
      <c r="E1" s="115"/>
      <c r="F1" s="115"/>
      <c r="G1" s="115"/>
      <c r="H1" s="115"/>
      <c r="I1" s="116" t="s">
        <v>147</v>
      </c>
      <c r="J1" s="116"/>
      <c r="K1" s="116"/>
      <c r="L1" s="116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5.75">
      <c r="A2" s="116" t="s">
        <v>1758</v>
      </c>
      <c r="B2" s="116"/>
      <c r="C2" s="116"/>
      <c r="D2" s="852"/>
      <c r="E2" s="852"/>
      <c r="F2" s="852"/>
      <c r="H2" s="852"/>
      <c r="I2" s="852"/>
      <c r="J2" s="852"/>
      <c r="K2" s="852"/>
      <c r="L2" s="852"/>
      <c r="M2" s="116"/>
      <c r="N2" s="115"/>
      <c r="O2" s="115"/>
      <c r="P2" s="115"/>
      <c r="Q2" s="115"/>
      <c r="R2" s="115"/>
      <c r="S2" s="115"/>
      <c r="T2" s="115"/>
      <c r="U2" s="115"/>
    </row>
    <row r="3" spans="1:21" ht="15.75">
      <c r="A3" s="116"/>
      <c r="B3" s="116" t="s">
        <v>148</v>
      </c>
      <c r="C3" s="116"/>
      <c r="D3" s="852"/>
      <c r="E3" s="852"/>
      <c r="F3" s="852"/>
      <c r="G3" s="852"/>
      <c r="H3" s="852"/>
      <c r="I3" s="852"/>
      <c r="J3" s="852"/>
      <c r="K3" s="852"/>
      <c r="L3" s="852"/>
      <c r="M3" s="116"/>
      <c r="N3" s="115"/>
      <c r="O3" s="115"/>
      <c r="P3" s="115"/>
      <c r="Q3" s="115"/>
      <c r="R3" s="115"/>
      <c r="S3" s="115"/>
      <c r="T3" s="115"/>
      <c r="U3" s="115"/>
    </row>
    <row r="4" spans="1:21" ht="15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5"/>
      <c r="O4" s="115"/>
      <c r="P4" s="115"/>
      <c r="Q4" s="115"/>
      <c r="R4" s="115"/>
      <c r="S4" s="115"/>
      <c r="T4" s="115"/>
      <c r="U4" s="115"/>
    </row>
    <row r="5" spans="1:21" ht="15.75">
      <c r="A5" s="116" t="s">
        <v>168</v>
      </c>
      <c r="B5" s="116"/>
      <c r="C5" s="116"/>
      <c r="D5" s="116"/>
      <c r="E5" s="116"/>
      <c r="F5" s="116"/>
      <c r="G5" s="116"/>
      <c r="H5" s="116"/>
      <c r="I5" s="116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ht="15.75">
      <c r="A6" s="116"/>
      <c r="B6" s="116"/>
      <c r="C6" s="116"/>
      <c r="D6" s="116"/>
      <c r="E6" s="116"/>
      <c r="F6" s="116"/>
      <c r="G6" s="116"/>
      <c r="H6" s="116"/>
      <c r="I6" s="116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</row>
    <row r="7" spans="1:22" ht="15.75">
      <c r="A7" s="461" t="s">
        <v>57</v>
      </c>
      <c r="B7" s="461" t="s">
        <v>1530</v>
      </c>
      <c r="C7" s="461" t="s">
        <v>169</v>
      </c>
      <c r="D7" s="462" t="s">
        <v>170</v>
      </c>
      <c r="E7" s="461" t="s">
        <v>171</v>
      </c>
      <c r="F7" s="461" t="s">
        <v>172</v>
      </c>
      <c r="G7" s="461" t="s">
        <v>173</v>
      </c>
      <c r="H7" s="463" t="s">
        <v>1534</v>
      </c>
      <c r="I7" s="464" t="s">
        <v>174</v>
      </c>
      <c r="J7" s="465"/>
      <c r="K7" s="461" t="s">
        <v>1535</v>
      </c>
      <c r="L7" s="466"/>
      <c r="M7" s="467" t="s">
        <v>175</v>
      </c>
      <c r="N7" s="468"/>
      <c r="O7" s="468"/>
      <c r="P7" s="468"/>
      <c r="Q7" s="468"/>
      <c r="R7" s="468"/>
      <c r="S7" s="468"/>
      <c r="T7" s="469"/>
      <c r="U7" s="469" t="s">
        <v>176</v>
      </c>
      <c r="V7" s="114"/>
    </row>
    <row r="8" spans="1:22" ht="15.75">
      <c r="A8" s="470" t="s">
        <v>177</v>
      </c>
      <c r="B8" s="470" t="s">
        <v>136</v>
      </c>
      <c r="C8" s="470" t="s">
        <v>137</v>
      </c>
      <c r="D8" s="471" t="s">
        <v>138</v>
      </c>
      <c r="E8" s="470" t="s">
        <v>178</v>
      </c>
      <c r="F8" s="470" t="s">
        <v>179</v>
      </c>
      <c r="G8" s="470" t="s">
        <v>180</v>
      </c>
      <c r="H8" s="472" t="s">
        <v>1542</v>
      </c>
      <c r="I8" s="461" t="s">
        <v>1543</v>
      </c>
      <c r="J8" s="461" t="s">
        <v>181</v>
      </c>
      <c r="K8" s="470" t="s">
        <v>88</v>
      </c>
      <c r="L8" s="473" t="s">
        <v>182</v>
      </c>
      <c r="M8" s="474" t="s">
        <v>318</v>
      </c>
      <c r="N8" s="475"/>
      <c r="O8" s="475"/>
      <c r="P8" s="475"/>
      <c r="Q8" s="475"/>
      <c r="R8" s="475"/>
      <c r="S8" s="475"/>
      <c r="T8" s="476"/>
      <c r="U8" s="477" t="s">
        <v>319</v>
      </c>
      <c r="V8" s="114"/>
    </row>
    <row r="9" spans="1:22" ht="15.75">
      <c r="A9" s="470" t="s">
        <v>320</v>
      </c>
      <c r="B9" s="470" t="s">
        <v>143</v>
      </c>
      <c r="C9" s="470"/>
      <c r="D9" s="471"/>
      <c r="E9" s="470" t="s">
        <v>321</v>
      </c>
      <c r="F9" s="470"/>
      <c r="G9" s="470" t="s">
        <v>322</v>
      </c>
      <c r="H9" s="472" t="s">
        <v>1549</v>
      </c>
      <c r="I9" s="470" t="s">
        <v>95</v>
      </c>
      <c r="J9" s="470" t="s">
        <v>323</v>
      </c>
      <c r="K9" s="470"/>
      <c r="L9" s="472" t="s">
        <v>324</v>
      </c>
      <c r="M9" s="478" t="s">
        <v>325</v>
      </c>
      <c r="N9" s="478" t="s">
        <v>326</v>
      </c>
      <c r="O9" s="479"/>
      <c r="P9" s="479"/>
      <c r="Q9" s="479"/>
      <c r="R9" s="479"/>
      <c r="S9" s="479"/>
      <c r="T9" s="477"/>
      <c r="U9" s="477"/>
      <c r="V9" s="114"/>
    </row>
    <row r="10" spans="1:22" ht="15.75">
      <c r="A10" s="470" t="s">
        <v>327</v>
      </c>
      <c r="B10" s="470"/>
      <c r="C10" s="470"/>
      <c r="D10" s="471"/>
      <c r="E10" s="470"/>
      <c r="F10" s="470"/>
      <c r="G10" s="470" t="s">
        <v>328</v>
      </c>
      <c r="H10" s="472" t="s">
        <v>329</v>
      </c>
      <c r="I10" s="470" t="s">
        <v>1558</v>
      </c>
      <c r="J10" s="470" t="s">
        <v>180</v>
      </c>
      <c r="K10" s="470"/>
      <c r="L10" s="472"/>
      <c r="M10" s="478" t="s">
        <v>330</v>
      </c>
      <c r="N10" s="464" t="s">
        <v>331</v>
      </c>
      <c r="O10" s="480"/>
      <c r="P10" s="480"/>
      <c r="Q10" s="480"/>
      <c r="R10" s="468"/>
      <c r="S10" s="480"/>
      <c r="T10" s="465"/>
      <c r="U10" s="477"/>
      <c r="V10" s="114"/>
    </row>
    <row r="11" spans="1:22" ht="15.75">
      <c r="A11" s="470" t="s">
        <v>332</v>
      </c>
      <c r="B11" s="470"/>
      <c r="C11" s="470"/>
      <c r="D11" s="471"/>
      <c r="E11" s="470"/>
      <c r="F11" s="470"/>
      <c r="G11" s="470" t="s">
        <v>333</v>
      </c>
      <c r="H11" s="472"/>
      <c r="I11" s="470"/>
      <c r="J11" s="470" t="s">
        <v>334</v>
      </c>
      <c r="K11" s="470"/>
      <c r="L11" s="472"/>
      <c r="M11" s="470" t="s">
        <v>335</v>
      </c>
      <c r="N11" s="481" t="s">
        <v>1611</v>
      </c>
      <c r="O11" s="481" t="s">
        <v>100</v>
      </c>
      <c r="P11" s="481" t="s">
        <v>1093</v>
      </c>
      <c r="Q11" s="482" t="s">
        <v>336</v>
      </c>
      <c r="R11" s="481" t="s">
        <v>1563</v>
      </c>
      <c r="S11" s="483" t="s">
        <v>1565</v>
      </c>
      <c r="T11" s="463"/>
      <c r="U11" s="484"/>
      <c r="V11" s="114"/>
    </row>
    <row r="12" spans="1:22" ht="15.75">
      <c r="A12" s="485"/>
      <c r="B12" s="485"/>
      <c r="C12" s="485"/>
      <c r="D12" s="486"/>
      <c r="E12" s="485"/>
      <c r="F12" s="485"/>
      <c r="G12" s="485" t="s">
        <v>337</v>
      </c>
      <c r="H12" s="487"/>
      <c r="I12" s="485"/>
      <c r="J12" s="485" t="s">
        <v>1559</v>
      </c>
      <c r="K12" s="485"/>
      <c r="L12" s="487"/>
      <c r="M12" s="485"/>
      <c r="N12" s="487"/>
      <c r="O12" s="487"/>
      <c r="P12" s="487"/>
      <c r="Q12" s="488" t="s">
        <v>338</v>
      </c>
      <c r="R12" s="487"/>
      <c r="S12" s="489"/>
      <c r="T12" s="487"/>
      <c r="U12" s="490"/>
      <c r="V12" s="114"/>
    </row>
    <row r="13" spans="1:22" ht="15.75">
      <c r="A13" s="491">
        <v>1</v>
      </c>
      <c r="B13" s="491">
        <v>2</v>
      </c>
      <c r="C13" s="491">
        <v>3</v>
      </c>
      <c r="D13" s="491">
        <v>4</v>
      </c>
      <c r="E13" s="491">
        <v>5</v>
      </c>
      <c r="F13" s="491">
        <v>6</v>
      </c>
      <c r="G13" s="491">
        <v>7</v>
      </c>
      <c r="H13" s="491">
        <v>8</v>
      </c>
      <c r="I13" s="491">
        <v>9</v>
      </c>
      <c r="J13" s="491">
        <v>10</v>
      </c>
      <c r="K13" s="491">
        <v>11</v>
      </c>
      <c r="L13" s="491">
        <v>12</v>
      </c>
      <c r="M13" s="491">
        <v>13</v>
      </c>
      <c r="N13" s="491">
        <v>14</v>
      </c>
      <c r="O13" s="491">
        <v>15</v>
      </c>
      <c r="P13" s="491">
        <v>16</v>
      </c>
      <c r="Q13" s="491">
        <v>17</v>
      </c>
      <c r="R13" s="491">
        <v>18</v>
      </c>
      <c r="S13" s="491">
        <v>19</v>
      </c>
      <c r="T13" s="491">
        <v>20</v>
      </c>
      <c r="U13" s="491">
        <v>21</v>
      </c>
      <c r="V13" s="114"/>
    </row>
    <row r="14" spans="1:22" ht="15.75">
      <c r="A14" s="492"/>
      <c r="B14" s="493"/>
      <c r="C14" s="493"/>
      <c r="D14" s="492"/>
      <c r="E14" s="493"/>
      <c r="F14" s="493"/>
      <c r="G14" s="493"/>
      <c r="H14" s="1332" t="s">
        <v>339</v>
      </c>
      <c r="I14" s="1332"/>
      <c r="J14" s="1332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4"/>
      <c r="V14" s="114"/>
    </row>
    <row r="15" spans="1:22" ht="15.75">
      <c r="A15" s="1313" t="s">
        <v>1759</v>
      </c>
      <c r="B15" s="1314">
        <v>1</v>
      </c>
      <c r="C15" s="1314">
        <v>15</v>
      </c>
      <c r="D15" s="1315" t="s">
        <v>1760</v>
      </c>
      <c r="E15" s="1314">
        <v>1.3</v>
      </c>
      <c r="F15" s="1316" t="s">
        <v>341</v>
      </c>
      <c r="G15" s="1316" t="s">
        <v>1616</v>
      </c>
      <c r="H15" s="1316" t="s">
        <v>1699</v>
      </c>
      <c r="I15" s="1316" t="s">
        <v>1095</v>
      </c>
      <c r="J15" s="1316" t="s">
        <v>363</v>
      </c>
      <c r="K15" s="1316" t="s">
        <v>343</v>
      </c>
      <c r="L15" s="1316" t="s">
        <v>1761</v>
      </c>
      <c r="M15" s="1317">
        <v>7.59</v>
      </c>
      <c r="N15" s="1318">
        <v>4.46</v>
      </c>
      <c r="O15" s="1318">
        <v>1.5</v>
      </c>
      <c r="P15" s="1318">
        <v>0.74</v>
      </c>
      <c r="Q15" s="1316">
        <v>0.05</v>
      </c>
      <c r="R15" s="1316">
        <v>0.84</v>
      </c>
      <c r="S15" s="1316"/>
      <c r="T15" s="1319"/>
      <c r="U15" s="1319"/>
      <c r="V15" s="114"/>
    </row>
    <row r="16" spans="1:22" ht="15.75">
      <c r="A16" s="1313" t="s">
        <v>1762</v>
      </c>
      <c r="B16" s="1314">
        <v>2</v>
      </c>
      <c r="C16" s="1314">
        <v>18</v>
      </c>
      <c r="D16" s="1314">
        <v>24.1</v>
      </c>
      <c r="E16" s="1314">
        <v>2.7</v>
      </c>
      <c r="F16" s="1316" t="s">
        <v>341</v>
      </c>
      <c r="G16" s="1316" t="s">
        <v>1616</v>
      </c>
      <c r="H16" s="1316" t="s">
        <v>1699</v>
      </c>
      <c r="I16" s="1316" t="s">
        <v>1095</v>
      </c>
      <c r="J16" s="1314" t="s">
        <v>363</v>
      </c>
      <c r="K16" s="1316" t="s">
        <v>343</v>
      </c>
      <c r="L16" s="1316" t="s">
        <v>1763</v>
      </c>
      <c r="M16" s="1317">
        <v>15.8</v>
      </c>
      <c r="N16" s="1318">
        <v>9.26</v>
      </c>
      <c r="O16" s="1318">
        <v>3.11</v>
      </c>
      <c r="P16" s="1318">
        <v>1.54</v>
      </c>
      <c r="Q16" s="1316">
        <v>0.15</v>
      </c>
      <c r="R16" s="1320">
        <v>1.74</v>
      </c>
      <c r="S16" s="1320"/>
      <c r="T16" s="1319"/>
      <c r="U16" s="1319"/>
      <c r="V16" s="114"/>
    </row>
    <row r="17" spans="1:22" ht="15.75">
      <c r="A17" s="1313" t="s">
        <v>1764</v>
      </c>
      <c r="B17" s="1314">
        <v>3</v>
      </c>
      <c r="C17" s="1314">
        <v>31</v>
      </c>
      <c r="D17" s="1314">
        <v>7.1</v>
      </c>
      <c r="E17" s="1314">
        <v>2.2</v>
      </c>
      <c r="F17" s="1316" t="s">
        <v>341</v>
      </c>
      <c r="G17" s="1316" t="s">
        <v>1624</v>
      </c>
      <c r="H17" s="1316" t="s">
        <v>1699</v>
      </c>
      <c r="I17" s="1316" t="s">
        <v>1095</v>
      </c>
      <c r="J17" s="1314" t="s">
        <v>363</v>
      </c>
      <c r="K17" s="1316" t="s">
        <v>343</v>
      </c>
      <c r="L17" s="1316" t="s">
        <v>1765</v>
      </c>
      <c r="M17" s="1317">
        <v>9.93</v>
      </c>
      <c r="N17" s="1318">
        <v>5.83</v>
      </c>
      <c r="O17" s="1318">
        <v>1.96</v>
      </c>
      <c r="P17" s="1318">
        <v>0.97</v>
      </c>
      <c r="Q17" s="1316">
        <v>0.1</v>
      </c>
      <c r="R17" s="1321">
        <v>1.07</v>
      </c>
      <c r="S17" s="1321"/>
      <c r="T17" s="1319"/>
      <c r="U17" s="1319"/>
      <c r="V17" s="114"/>
    </row>
    <row r="18" spans="1:22" ht="15.75">
      <c r="A18" s="1313"/>
      <c r="B18" s="1314"/>
      <c r="C18" s="1314"/>
      <c r="D18" s="1314"/>
      <c r="E18" s="1322"/>
      <c r="F18" s="1316" t="s">
        <v>347</v>
      </c>
      <c r="G18" s="1316" t="s">
        <v>1672</v>
      </c>
      <c r="H18" s="1316" t="s">
        <v>1699</v>
      </c>
      <c r="I18" s="1316" t="s">
        <v>1095</v>
      </c>
      <c r="J18" s="1314" t="s">
        <v>363</v>
      </c>
      <c r="K18" s="1316" t="s">
        <v>715</v>
      </c>
      <c r="L18" s="1316" t="s">
        <v>1766</v>
      </c>
      <c r="M18" s="1317">
        <v>1.67</v>
      </c>
      <c r="N18" s="1318"/>
      <c r="O18" s="1318"/>
      <c r="P18" s="1318"/>
      <c r="Q18" s="1316"/>
      <c r="R18" s="1321"/>
      <c r="S18" s="1321">
        <v>1.67</v>
      </c>
      <c r="T18" s="1319"/>
      <c r="U18" s="1319"/>
      <c r="V18" s="114"/>
    </row>
    <row r="19" spans="1:22" ht="15.75">
      <c r="A19" s="1313" t="s">
        <v>1762</v>
      </c>
      <c r="B19" s="1323">
        <v>4</v>
      </c>
      <c r="C19" s="1314">
        <v>34</v>
      </c>
      <c r="D19" s="1324">
        <v>5.5</v>
      </c>
      <c r="E19" s="1325">
        <v>1.6</v>
      </c>
      <c r="F19" s="1316" t="s">
        <v>341</v>
      </c>
      <c r="G19" s="1316" t="s">
        <v>1624</v>
      </c>
      <c r="H19" s="1316" t="s">
        <v>1699</v>
      </c>
      <c r="I19" s="1316" t="s">
        <v>1095</v>
      </c>
      <c r="J19" s="1314" t="s">
        <v>363</v>
      </c>
      <c r="K19" s="1316" t="s">
        <v>343</v>
      </c>
      <c r="L19" s="1316" t="s">
        <v>1763</v>
      </c>
      <c r="M19" s="1317">
        <v>9.35</v>
      </c>
      <c r="N19" s="1318">
        <v>5.49</v>
      </c>
      <c r="O19" s="1318">
        <v>1.84</v>
      </c>
      <c r="P19" s="1318">
        <v>0.91</v>
      </c>
      <c r="Q19" s="1316">
        <v>0.1</v>
      </c>
      <c r="R19" s="1321">
        <v>1.01</v>
      </c>
      <c r="S19" s="1321"/>
      <c r="T19" s="1319"/>
      <c r="U19" s="1319"/>
      <c r="V19" s="114"/>
    </row>
    <row r="20" spans="1:22" ht="15.75">
      <c r="A20" s="1313" t="s">
        <v>1767</v>
      </c>
      <c r="B20" s="1323">
        <v>5</v>
      </c>
      <c r="C20" s="1314">
        <v>51</v>
      </c>
      <c r="D20" s="1326" t="s">
        <v>1768</v>
      </c>
      <c r="E20" s="1325">
        <v>1.5</v>
      </c>
      <c r="F20" s="1316" t="s">
        <v>341</v>
      </c>
      <c r="G20" s="1316" t="s">
        <v>1624</v>
      </c>
      <c r="H20" s="1316" t="s">
        <v>1699</v>
      </c>
      <c r="I20" s="1316" t="s">
        <v>1095</v>
      </c>
      <c r="J20" s="1316" t="s">
        <v>363</v>
      </c>
      <c r="K20" s="1316" t="s">
        <v>343</v>
      </c>
      <c r="L20" s="1316" t="s">
        <v>1763</v>
      </c>
      <c r="M20" s="1317">
        <v>8.74</v>
      </c>
      <c r="N20" s="1318">
        <v>5.15</v>
      </c>
      <c r="O20" s="1318">
        <v>1.72</v>
      </c>
      <c r="P20" s="1318">
        <v>0.86</v>
      </c>
      <c r="Q20" s="1316">
        <v>0.05</v>
      </c>
      <c r="R20" s="1321">
        <v>0.96</v>
      </c>
      <c r="S20" s="1321"/>
      <c r="T20" s="1319"/>
      <c r="U20" s="1319"/>
      <c r="V20" s="114"/>
    </row>
    <row r="21" spans="1:22" ht="15.75">
      <c r="A21" s="1313" t="s">
        <v>1759</v>
      </c>
      <c r="B21" s="1323">
        <v>6</v>
      </c>
      <c r="C21" s="1314">
        <v>68</v>
      </c>
      <c r="D21" s="1326" t="s">
        <v>1598</v>
      </c>
      <c r="E21" s="1325">
        <v>2.8</v>
      </c>
      <c r="F21" s="1316" t="s">
        <v>341</v>
      </c>
      <c r="G21" s="1316" t="s">
        <v>1624</v>
      </c>
      <c r="H21" s="1316" t="s">
        <v>1699</v>
      </c>
      <c r="I21" s="1316" t="s">
        <v>1095</v>
      </c>
      <c r="J21" s="1314" t="s">
        <v>363</v>
      </c>
      <c r="K21" s="1316" t="s">
        <v>343</v>
      </c>
      <c r="L21" s="1316" t="s">
        <v>1763</v>
      </c>
      <c r="M21" s="1317">
        <v>16.37</v>
      </c>
      <c r="N21" s="1318">
        <v>9.6</v>
      </c>
      <c r="O21" s="1318">
        <v>3.22</v>
      </c>
      <c r="P21" s="1318">
        <v>1.6</v>
      </c>
      <c r="Q21" s="1316">
        <v>0.15</v>
      </c>
      <c r="R21" s="1321">
        <v>1.8</v>
      </c>
      <c r="S21" s="1321"/>
      <c r="T21" s="1319"/>
      <c r="U21" s="1319"/>
      <c r="V21" s="114"/>
    </row>
    <row r="22" spans="1:22" ht="15.75">
      <c r="A22" s="1313" t="s">
        <v>1767</v>
      </c>
      <c r="B22" s="1314">
        <v>7</v>
      </c>
      <c r="C22" s="1314">
        <v>80</v>
      </c>
      <c r="D22" s="1315" t="s">
        <v>1769</v>
      </c>
      <c r="E22" s="1322">
        <v>0.8</v>
      </c>
      <c r="F22" s="1316" t="s">
        <v>344</v>
      </c>
      <c r="G22" s="1316" t="s">
        <v>1616</v>
      </c>
      <c r="H22" s="1316" t="s">
        <v>1699</v>
      </c>
      <c r="I22" s="1316" t="s">
        <v>1095</v>
      </c>
      <c r="J22" s="1314" t="s">
        <v>363</v>
      </c>
      <c r="K22" s="1316" t="s">
        <v>715</v>
      </c>
      <c r="L22" s="1316" t="s">
        <v>370</v>
      </c>
      <c r="M22" s="1317">
        <v>3.91</v>
      </c>
      <c r="N22" s="1327">
        <v>0.76</v>
      </c>
      <c r="O22" s="1328">
        <v>3.05</v>
      </c>
      <c r="P22" s="1328"/>
      <c r="Q22" s="1328">
        <v>0.05</v>
      </c>
      <c r="R22" s="1329">
        <v>0.05</v>
      </c>
      <c r="S22" s="1321"/>
      <c r="T22" s="1319"/>
      <c r="U22" s="1319"/>
      <c r="V22" s="114"/>
    </row>
    <row r="23" spans="1:22" ht="15.75">
      <c r="A23" s="1313" t="s">
        <v>1767</v>
      </c>
      <c r="B23" s="1314">
        <v>8</v>
      </c>
      <c r="C23" s="1314">
        <v>80</v>
      </c>
      <c r="D23" s="1315" t="s">
        <v>1770</v>
      </c>
      <c r="E23" s="1314">
        <v>1.7</v>
      </c>
      <c r="F23" s="1316" t="s">
        <v>344</v>
      </c>
      <c r="G23" s="1323" t="s">
        <v>1616</v>
      </c>
      <c r="H23" s="1316" t="s">
        <v>1699</v>
      </c>
      <c r="I23" s="1316" t="s">
        <v>1095</v>
      </c>
      <c r="J23" s="1314" t="s">
        <v>363</v>
      </c>
      <c r="K23" s="1316" t="s">
        <v>715</v>
      </c>
      <c r="L23" s="1316" t="s">
        <v>370</v>
      </c>
      <c r="M23" s="1317">
        <v>8.29</v>
      </c>
      <c r="N23" s="1327">
        <v>1.61</v>
      </c>
      <c r="O23" s="1328">
        <v>6.48</v>
      </c>
      <c r="P23" s="1328"/>
      <c r="Q23" s="1328">
        <v>0.1</v>
      </c>
      <c r="R23" s="1321">
        <v>0.1</v>
      </c>
      <c r="S23" s="1321"/>
      <c r="T23" s="1319"/>
      <c r="U23" s="1319"/>
      <c r="V23" s="114"/>
    </row>
    <row r="24" spans="1:22" ht="15.75">
      <c r="A24" s="1313" t="s">
        <v>1767</v>
      </c>
      <c r="B24" s="1330">
        <v>9</v>
      </c>
      <c r="C24" s="1314">
        <v>80</v>
      </c>
      <c r="D24" s="1315" t="s">
        <v>1768</v>
      </c>
      <c r="E24" s="1331">
        <v>1</v>
      </c>
      <c r="F24" s="1316" t="s">
        <v>344</v>
      </c>
      <c r="G24" s="1316" t="s">
        <v>1616</v>
      </c>
      <c r="H24" s="1316" t="s">
        <v>1699</v>
      </c>
      <c r="I24" s="1316" t="s">
        <v>1095</v>
      </c>
      <c r="J24" s="1314" t="s">
        <v>363</v>
      </c>
      <c r="K24" s="1316" t="s">
        <v>715</v>
      </c>
      <c r="L24" s="1316" t="s">
        <v>370</v>
      </c>
      <c r="M24" s="1317">
        <v>3.91</v>
      </c>
      <c r="N24" s="1327">
        <v>0.76</v>
      </c>
      <c r="O24" s="1328">
        <v>3.05</v>
      </c>
      <c r="P24" s="1328"/>
      <c r="Q24" s="1320">
        <v>0.05</v>
      </c>
      <c r="R24" s="1328">
        <v>0.05</v>
      </c>
      <c r="S24" s="1328"/>
      <c r="T24" s="1319"/>
      <c r="U24" s="1319"/>
      <c r="V24" s="114"/>
    </row>
    <row r="25" spans="1:22" ht="15.75">
      <c r="A25" s="438" t="s">
        <v>1553</v>
      </c>
      <c r="B25" s="432"/>
      <c r="C25" s="432"/>
      <c r="D25" s="432"/>
      <c r="E25" s="1333">
        <f>SUM(E15:E24)</f>
        <v>15.600000000000001</v>
      </c>
      <c r="F25" s="433"/>
      <c r="G25" s="433"/>
      <c r="H25" s="433"/>
      <c r="I25" s="432"/>
      <c r="J25" s="432"/>
      <c r="K25" s="433"/>
      <c r="L25" s="433"/>
      <c r="M25" s="434">
        <f aca="true" t="shared" si="0" ref="M25:S25">SUM(M15:M24)</f>
        <v>85.56</v>
      </c>
      <c r="N25" s="434">
        <f t="shared" si="0"/>
        <v>42.919999999999995</v>
      </c>
      <c r="O25" s="434">
        <f t="shared" si="0"/>
        <v>25.930000000000003</v>
      </c>
      <c r="P25" s="434">
        <f t="shared" si="0"/>
        <v>6.620000000000001</v>
      </c>
      <c r="Q25" s="434">
        <f t="shared" si="0"/>
        <v>0.8</v>
      </c>
      <c r="R25" s="434">
        <f t="shared" si="0"/>
        <v>7.619999999999999</v>
      </c>
      <c r="S25" s="434">
        <f t="shared" si="0"/>
        <v>1.67</v>
      </c>
      <c r="T25" s="431"/>
      <c r="U25" s="431"/>
      <c r="V25" s="114"/>
    </row>
    <row r="26" spans="1:22" ht="15.75">
      <c r="A26" s="495"/>
      <c r="B26" s="496"/>
      <c r="C26" s="496"/>
      <c r="D26" s="496"/>
      <c r="E26" s="497"/>
      <c r="F26" s="498"/>
      <c r="G26" s="498"/>
      <c r="H26" s="1335" t="s">
        <v>339</v>
      </c>
      <c r="I26" s="1335"/>
      <c r="J26" s="1335"/>
      <c r="K26" s="499"/>
      <c r="L26" s="498"/>
      <c r="M26" s="500"/>
      <c r="N26" s="500"/>
      <c r="O26" s="500"/>
      <c r="P26" s="500"/>
      <c r="Q26" s="500"/>
      <c r="R26" s="500"/>
      <c r="S26" s="500"/>
      <c r="T26" s="501"/>
      <c r="U26" s="501"/>
      <c r="V26" s="114"/>
    </row>
    <row r="27" spans="1:22" ht="15.75">
      <c r="A27" s="439"/>
      <c r="B27" s="440" t="s">
        <v>346</v>
      </c>
      <c r="C27" s="432"/>
      <c r="D27" s="432"/>
      <c r="E27" s="432"/>
      <c r="F27" s="433"/>
      <c r="G27" s="433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41"/>
      <c r="T27" s="431"/>
      <c r="U27" s="431"/>
      <c r="V27" s="114"/>
    </row>
    <row r="28" spans="1:22" ht="15.75">
      <c r="A28" s="1313" t="s">
        <v>1771</v>
      </c>
      <c r="B28" s="1330">
        <v>10</v>
      </c>
      <c r="C28" s="1314">
        <v>4</v>
      </c>
      <c r="D28" s="1314">
        <v>25.2</v>
      </c>
      <c r="E28" s="1314">
        <v>1.1</v>
      </c>
      <c r="F28" s="1316" t="s">
        <v>341</v>
      </c>
      <c r="G28" s="1316" t="s">
        <v>1624</v>
      </c>
      <c r="H28" s="1320" t="s">
        <v>1699</v>
      </c>
      <c r="I28" s="1320"/>
      <c r="J28" s="1320"/>
      <c r="K28" s="1316"/>
      <c r="L28" s="1316"/>
      <c r="M28" s="1317"/>
      <c r="N28" s="1327"/>
      <c r="O28" s="1328"/>
      <c r="P28" s="1328"/>
      <c r="Q28" s="1320"/>
      <c r="R28" s="1320"/>
      <c r="S28" s="1320"/>
      <c r="T28" s="1319"/>
      <c r="U28" s="1319"/>
      <c r="V28" s="114"/>
    </row>
    <row r="29" spans="1:22" ht="15.75">
      <c r="A29" s="1313" t="s">
        <v>1772</v>
      </c>
      <c r="B29" s="1330">
        <v>11</v>
      </c>
      <c r="C29" s="1314">
        <v>10</v>
      </c>
      <c r="D29" s="1315" t="s">
        <v>1589</v>
      </c>
      <c r="E29" s="1322">
        <v>1</v>
      </c>
      <c r="F29" s="1316" t="s">
        <v>347</v>
      </c>
      <c r="G29" s="1316" t="s">
        <v>1634</v>
      </c>
      <c r="H29" s="1320" t="s">
        <v>1699</v>
      </c>
      <c r="I29" s="1320"/>
      <c r="J29" s="1320"/>
      <c r="K29" s="1316"/>
      <c r="L29" s="1316"/>
      <c r="M29" s="1317"/>
      <c r="N29" s="1327"/>
      <c r="O29" s="1328"/>
      <c r="P29" s="1328"/>
      <c r="Q29" s="1320"/>
      <c r="R29" s="1320"/>
      <c r="S29" s="1320"/>
      <c r="T29" s="1319"/>
      <c r="U29" s="1319"/>
      <c r="V29" s="114"/>
    </row>
    <row r="30" spans="1:22" ht="15.75">
      <c r="A30" s="1313" t="s">
        <v>1759</v>
      </c>
      <c r="B30" s="1330">
        <v>12</v>
      </c>
      <c r="C30" s="1314">
        <v>54</v>
      </c>
      <c r="D30" s="1314">
        <v>2.1</v>
      </c>
      <c r="E30" s="1322">
        <v>1</v>
      </c>
      <c r="F30" s="1316" t="s">
        <v>341</v>
      </c>
      <c r="G30" s="1316" t="s">
        <v>1628</v>
      </c>
      <c r="H30" s="1320" t="s">
        <v>1699</v>
      </c>
      <c r="I30" s="1320"/>
      <c r="J30" s="1320"/>
      <c r="K30" s="1316"/>
      <c r="L30" s="1316"/>
      <c r="M30" s="1317"/>
      <c r="N30" s="1327"/>
      <c r="O30" s="1328"/>
      <c r="P30" s="1328"/>
      <c r="Q30" s="1320"/>
      <c r="R30" s="1320"/>
      <c r="S30" s="1320"/>
      <c r="T30" s="1319"/>
      <c r="U30" s="1319"/>
      <c r="V30" s="114"/>
    </row>
    <row r="31" spans="1:22" ht="15.75">
      <c r="A31" s="1313" t="s">
        <v>1759</v>
      </c>
      <c r="B31" s="1330">
        <v>13</v>
      </c>
      <c r="C31" s="1314">
        <v>56</v>
      </c>
      <c r="D31" s="1315" t="s">
        <v>1615</v>
      </c>
      <c r="E31" s="1314">
        <v>1.3</v>
      </c>
      <c r="F31" s="1316" t="s">
        <v>341</v>
      </c>
      <c r="G31" s="1316" t="s">
        <v>1628</v>
      </c>
      <c r="H31" s="1320" t="s">
        <v>1699</v>
      </c>
      <c r="I31" s="1320"/>
      <c r="J31" s="1320"/>
      <c r="K31" s="1316"/>
      <c r="L31" s="1316"/>
      <c r="M31" s="1317"/>
      <c r="N31" s="1327"/>
      <c r="O31" s="1328"/>
      <c r="P31" s="1328"/>
      <c r="Q31" s="1320"/>
      <c r="R31" s="1320"/>
      <c r="S31" s="1320"/>
      <c r="T31" s="1319"/>
      <c r="U31" s="1319"/>
      <c r="V31" s="114"/>
    </row>
    <row r="32" spans="1:22" ht="15.75">
      <c r="A32" s="1313" t="s">
        <v>1759</v>
      </c>
      <c r="B32" s="1330">
        <v>14</v>
      </c>
      <c r="C32" s="1314">
        <v>81</v>
      </c>
      <c r="D32" s="1322">
        <v>1.5</v>
      </c>
      <c r="E32" s="1322">
        <v>0.9</v>
      </c>
      <c r="F32" s="1316" t="s">
        <v>341</v>
      </c>
      <c r="G32" s="1316" t="s">
        <v>1628</v>
      </c>
      <c r="H32" s="1316" t="s">
        <v>1699</v>
      </c>
      <c r="I32" s="1320"/>
      <c r="J32" s="1320"/>
      <c r="K32" s="1316"/>
      <c r="L32" s="1316"/>
      <c r="M32" s="1317"/>
      <c r="N32" s="1327"/>
      <c r="O32" s="1328"/>
      <c r="P32" s="1328"/>
      <c r="Q32" s="1320"/>
      <c r="R32" s="1320"/>
      <c r="S32" s="1320"/>
      <c r="T32" s="1319"/>
      <c r="U32" s="1319"/>
      <c r="V32" s="114"/>
    </row>
    <row r="33" spans="1:22" ht="15.75">
      <c r="A33" s="1313" t="s">
        <v>1759</v>
      </c>
      <c r="B33" s="1330">
        <v>15</v>
      </c>
      <c r="C33" s="1314">
        <v>81</v>
      </c>
      <c r="D33" s="1314">
        <v>8.1</v>
      </c>
      <c r="E33" s="1314">
        <v>0.9</v>
      </c>
      <c r="F33" s="1316" t="s">
        <v>341</v>
      </c>
      <c r="G33" s="1316" t="s">
        <v>1628</v>
      </c>
      <c r="H33" s="1316" t="s">
        <v>1699</v>
      </c>
      <c r="I33" s="1320"/>
      <c r="J33" s="1320"/>
      <c r="K33" s="1316"/>
      <c r="L33" s="1316"/>
      <c r="M33" s="1317"/>
      <c r="N33" s="1327"/>
      <c r="O33" s="1328"/>
      <c r="P33" s="1328"/>
      <c r="Q33" s="1320"/>
      <c r="R33" s="1320"/>
      <c r="S33" s="1320"/>
      <c r="T33" s="1319"/>
      <c r="U33" s="1319"/>
      <c r="V33" s="114"/>
    </row>
    <row r="34" spans="1:22" ht="15.75">
      <c r="A34" s="440" t="s">
        <v>1553</v>
      </c>
      <c r="B34" s="436"/>
      <c r="C34" s="432"/>
      <c r="D34" s="432"/>
      <c r="E34" s="1334">
        <f>SUM(E28:E33)</f>
        <v>6.200000000000001</v>
      </c>
      <c r="F34" s="433"/>
      <c r="G34" s="432"/>
      <c r="H34" s="432"/>
      <c r="I34" s="432"/>
      <c r="J34" s="432"/>
      <c r="K34" s="432"/>
      <c r="L34" s="432"/>
      <c r="M34" s="440"/>
      <c r="N34" s="440"/>
      <c r="O34" s="440"/>
      <c r="P34" s="440"/>
      <c r="Q34" s="440"/>
      <c r="R34" s="432"/>
      <c r="S34" s="441"/>
      <c r="T34" s="442"/>
      <c r="U34" s="442"/>
      <c r="V34" s="114"/>
    </row>
    <row r="35" spans="1:22" ht="15.75">
      <c r="A35" s="502" t="s">
        <v>348</v>
      </c>
      <c r="B35" s="503"/>
      <c r="C35" s="504"/>
      <c r="D35" s="504"/>
      <c r="E35" s="1334">
        <f>E25+E34</f>
        <v>21.800000000000004</v>
      </c>
      <c r="F35" s="433"/>
      <c r="G35" s="432"/>
      <c r="H35" s="432"/>
      <c r="I35" s="432"/>
      <c r="J35" s="432"/>
      <c r="K35" s="432"/>
      <c r="L35" s="432"/>
      <c r="M35" s="443">
        <v>209.84</v>
      </c>
      <c r="N35" s="443">
        <v>160.28</v>
      </c>
      <c r="O35" s="443">
        <v>8.1</v>
      </c>
      <c r="P35" s="443">
        <v>34.93</v>
      </c>
      <c r="Q35" s="443">
        <v>1.3</v>
      </c>
      <c r="R35" s="443">
        <v>1.35</v>
      </c>
      <c r="S35" s="444">
        <v>3.88</v>
      </c>
      <c r="T35" s="442"/>
      <c r="U35" s="442"/>
      <c r="V35" s="114"/>
    </row>
    <row r="36" spans="1:22" ht="15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1:22" ht="15.75">
      <c r="A37" s="463" t="s">
        <v>57</v>
      </c>
      <c r="B37" s="463" t="s">
        <v>1530</v>
      </c>
      <c r="C37" s="463" t="s">
        <v>169</v>
      </c>
      <c r="D37" s="463" t="s">
        <v>170</v>
      </c>
      <c r="E37" s="463" t="s">
        <v>171</v>
      </c>
      <c r="F37" s="463" t="s">
        <v>172</v>
      </c>
      <c r="G37" s="463" t="s">
        <v>173</v>
      </c>
      <c r="H37" s="463" t="s">
        <v>1534</v>
      </c>
      <c r="I37" s="505" t="s">
        <v>174</v>
      </c>
      <c r="J37" s="506"/>
      <c r="K37" s="463" t="s">
        <v>1535</v>
      </c>
      <c r="L37" s="463"/>
      <c r="M37" s="467" t="s">
        <v>175</v>
      </c>
      <c r="N37" s="468"/>
      <c r="O37" s="468"/>
      <c r="P37" s="468"/>
      <c r="Q37" s="468"/>
      <c r="R37" s="468"/>
      <c r="S37" s="468"/>
      <c r="T37" s="469"/>
      <c r="U37" s="469" t="s">
        <v>176</v>
      </c>
      <c r="V37" s="114"/>
    </row>
    <row r="38" spans="1:22" ht="15.75">
      <c r="A38" s="472" t="s">
        <v>177</v>
      </c>
      <c r="B38" s="472" t="s">
        <v>136</v>
      </c>
      <c r="C38" s="472" t="s">
        <v>137</v>
      </c>
      <c r="D38" s="472" t="s">
        <v>138</v>
      </c>
      <c r="E38" s="472" t="s">
        <v>178</v>
      </c>
      <c r="F38" s="472" t="s">
        <v>179</v>
      </c>
      <c r="G38" s="472" t="s">
        <v>180</v>
      </c>
      <c r="H38" s="472" t="s">
        <v>1542</v>
      </c>
      <c r="I38" s="463" t="s">
        <v>1543</v>
      </c>
      <c r="J38" s="463" t="s">
        <v>181</v>
      </c>
      <c r="K38" s="472" t="s">
        <v>88</v>
      </c>
      <c r="L38" s="472" t="s">
        <v>182</v>
      </c>
      <c r="M38" s="474" t="s">
        <v>318</v>
      </c>
      <c r="N38" s="475"/>
      <c r="O38" s="475"/>
      <c r="P38" s="475"/>
      <c r="Q38" s="475"/>
      <c r="R38" s="475"/>
      <c r="S38" s="475"/>
      <c r="T38" s="476"/>
      <c r="U38" s="477" t="s">
        <v>319</v>
      </c>
      <c r="V38" s="114"/>
    </row>
    <row r="39" spans="1:22" ht="15.75">
      <c r="A39" s="472" t="s">
        <v>320</v>
      </c>
      <c r="B39" s="472" t="s">
        <v>143</v>
      </c>
      <c r="C39" s="472"/>
      <c r="D39" s="472"/>
      <c r="E39" s="472" t="s">
        <v>321</v>
      </c>
      <c r="F39" s="472"/>
      <c r="G39" s="472" t="s">
        <v>322</v>
      </c>
      <c r="H39" s="472" t="s">
        <v>1549</v>
      </c>
      <c r="I39" s="472" t="s">
        <v>95</v>
      </c>
      <c r="J39" s="472" t="s">
        <v>323</v>
      </c>
      <c r="K39" s="472"/>
      <c r="L39" s="472" t="s">
        <v>324</v>
      </c>
      <c r="M39" s="478" t="s">
        <v>325</v>
      </c>
      <c r="N39" s="478" t="s">
        <v>326</v>
      </c>
      <c r="O39" s="479"/>
      <c r="P39" s="479"/>
      <c r="Q39" s="479"/>
      <c r="R39" s="479"/>
      <c r="S39" s="479"/>
      <c r="T39" s="477"/>
      <c r="U39" s="477"/>
      <c r="V39" s="114"/>
    </row>
    <row r="40" spans="1:22" ht="15.75">
      <c r="A40" s="472" t="s">
        <v>327</v>
      </c>
      <c r="B40" s="472"/>
      <c r="C40" s="472"/>
      <c r="D40" s="472"/>
      <c r="E40" s="472"/>
      <c r="F40" s="472"/>
      <c r="G40" s="472" t="s">
        <v>328</v>
      </c>
      <c r="H40" s="472" t="s">
        <v>329</v>
      </c>
      <c r="I40" s="472" t="s">
        <v>1558</v>
      </c>
      <c r="J40" s="472" t="s">
        <v>180</v>
      </c>
      <c r="K40" s="472"/>
      <c r="L40" s="472"/>
      <c r="M40" s="478" t="s">
        <v>330</v>
      </c>
      <c r="N40" s="464" t="s">
        <v>331</v>
      </c>
      <c r="O40" s="480"/>
      <c r="P40" s="480"/>
      <c r="Q40" s="480"/>
      <c r="R40" s="480"/>
      <c r="S40" s="480"/>
      <c r="T40" s="465"/>
      <c r="U40" s="477"/>
      <c r="V40" s="114"/>
    </row>
    <row r="41" spans="1:22" ht="15.75">
      <c r="A41" s="472" t="s">
        <v>332</v>
      </c>
      <c r="B41" s="472"/>
      <c r="C41" s="472"/>
      <c r="D41" s="472"/>
      <c r="E41" s="472"/>
      <c r="F41" s="472"/>
      <c r="G41" s="472" t="s">
        <v>333</v>
      </c>
      <c r="H41" s="472"/>
      <c r="I41" s="472"/>
      <c r="J41" s="472" t="s">
        <v>334</v>
      </c>
      <c r="K41" s="472"/>
      <c r="L41" s="472"/>
      <c r="M41" s="470" t="s">
        <v>335</v>
      </c>
      <c r="N41" s="472" t="s">
        <v>1611</v>
      </c>
      <c r="O41" s="472" t="s">
        <v>349</v>
      </c>
      <c r="P41" s="472" t="s">
        <v>1093</v>
      </c>
      <c r="Q41" s="481" t="s">
        <v>1563</v>
      </c>
      <c r="R41" s="481" t="s">
        <v>1565</v>
      </c>
      <c r="S41" s="507" t="s">
        <v>350</v>
      </c>
      <c r="T41" s="484" t="s">
        <v>1566</v>
      </c>
      <c r="U41" s="507" t="s">
        <v>351</v>
      </c>
      <c r="V41" s="114"/>
    </row>
    <row r="42" spans="1:22" ht="15.75">
      <c r="A42" s="487"/>
      <c r="B42" s="487"/>
      <c r="C42" s="487"/>
      <c r="D42" s="487"/>
      <c r="E42" s="487"/>
      <c r="F42" s="487"/>
      <c r="G42" s="487" t="s">
        <v>337</v>
      </c>
      <c r="H42" s="487"/>
      <c r="I42" s="487"/>
      <c r="J42" s="487" t="s">
        <v>1559</v>
      </c>
      <c r="K42" s="487"/>
      <c r="L42" s="487"/>
      <c r="M42" s="485"/>
      <c r="N42" s="487"/>
      <c r="O42" s="487"/>
      <c r="P42" s="487"/>
      <c r="Q42" s="487"/>
      <c r="R42" s="487"/>
      <c r="S42" s="490"/>
      <c r="T42" s="490"/>
      <c r="U42" s="490"/>
      <c r="V42" s="114"/>
    </row>
    <row r="43" spans="1:22" ht="15.75">
      <c r="A43" s="491">
        <v>1</v>
      </c>
      <c r="B43" s="491">
        <v>2</v>
      </c>
      <c r="C43" s="491">
        <v>3</v>
      </c>
      <c r="D43" s="491">
        <v>4</v>
      </c>
      <c r="E43" s="491">
        <v>5</v>
      </c>
      <c r="F43" s="491">
        <v>6</v>
      </c>
      <c r="G43" s="491">
        <v>7</v>
      </c>
      <c r="H43" s="491">
        <v>8</v>
      </c>
      <c r="I43" s="491">
        <v>9</v>
      </c>
      <c r="J43" s="491">
        <v>10</v>
      </c>
      <c r="K43" s="491">
        <v>11</v>
      </c>
      <c r="L43" s="487">
        <v>12</v>
      </c>
      <c r="M43" s="491">
        <v>13</v>
      </c>
      <c r="N43" s="491">
        <v>14</v>
      </c>
      <c r="O43" s="491">
        <v>15</v>
      </c>
      <c r="P43" s="491">
        <v>16</v>
      </c>
      <c r="Q43" s="491">
        <v>17</v>
      </c>
      <c r="R43" s="491">
        <v>18</v>
      </c>
      <c r="S43" s="491">
        <v>19</v>
      </c>
      <c r="T43" s="491">
        <v>20</v>
      </c>
      <c r="U43" s="491">
        <v>21</v>
      </c>
      <c r="V43" s="114"/>
    </row>
    <row r="44" spans="1:22" ht="15.75">
      <c r="A44" s="508"/>
      <c r="B44" s="509"/>
      <c r="C44" s="509"/>
      <c r="D44" s="509"/>
      <c r="E44" s="509"/>
      <c r="F44" s="509"/>
      <c r="G44" s="509"/>
      <c r="H44" s="1332" t="s">
        <v>352</v>
      </c>
      <c r="I44" s="1332"/>
      <c r="J44" s="1332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10"/>
      <c r="V44" s="114"/>
    </row>
    <row r="45" spans="1:22" ht="15">
      <c r="A45" s="1347" t="s">
        <v>1793</v>
      </c>
      <c r="B45" s="1347">
        <v>1</v>
      </c>
      <c r="C45" s="1347">
        <v>8</v>
      </c>
      <c r="D45" s="1347">
        <v>3.5</v>
      </c>
      <c r="E45" s="1347">
        <v>1.8</v>
      </c>
      <c r="F45" s="1316" t="s">
        <v>341</v>
      </c>
      <c r="G45" s="1347" t="s">
        <v>1616</v>
      </c>
      <c r="H45" s="1347" t="s">
        <v>1794</v>
      </c>
      <c r="I45" s="1347" t="s">
        <v>1095</v>
      </c>
      <c r="J45" s="1347" t="s">
        <v>1096</v>
      </c>
      <c r="K45" s="1347" t="s">
        <v>1795</v>
      </c>
      <c r="L45" s="1377" t="s">
        <v>1796</v>
      </c>
      <c r="M45" s="1378">
        <f>SUM(N45:U45)</f>
        <v>10.399999999999999</v>
      </c>
      <c r="N45" s="1379">
        <v>6.18</v>
      </c>
      <c r="O45" s="1380">
        <v>2.06</v>
      </c>
      <c r="P45" s="1380"/>
      <c r="Q45" s="1380">
        <v>1.03</v>
      </c>
      <c r="R45" s="1380">
        <v>1.03</v>
      </c>
      <c r="S45" s="1380"/>
      <c r="T45" s="1380"/>
      <c r="U45" s="1380">
        <v>0.1</v>
      </c>
      <c r="V45" s="1369"/>
    </row>
    <row r="46" spans="1:22" ht="15">
      <c r="A46" s="1347" t="s">
        <v>1793</v>
      </c>
      <c r="B46" s="1347">
        <v>2</v>
      </c>
      <c r="C46" s="1347">
        <v>8</v>
      </c>
      <c r="D46" s="1347">
        <v>3.6</v>
      </c>
      <c r="E46" s="1381">
        <v>1.3</v>
      </c>
      <c r="F46" s="1316" t="s">
        <v>341</v>
      </c>
      <c r="G46" s="1347" t="s">
        <v>1616</v>
      </c>
      <c r="H46" s="1347" t="s">
        <v>1794</v>
      </c>
      <c r="I46" s="1347" t="s">
        <v>1095</v>
      </c>
      <c r="J46" s="1347" t="s">
        <v>1096</v>
      </c>
      <c r="K46" s="1347" t="s">
        <v>1795</v>
      </c>
      <c r="L46" s="1377" t="s">
        <v>1797</v>
      </c>
      <c r="M46" s="1378">
        <f>SUM(N46:U46)</f>
        <v>7.64</v>
      </c>
      <c r="N46" s="1379">
        <v>4.46</v>
      </c>
      <c r="O46" s="1380">
        <v>1.49</v>
      </c>
      <c r="P46" s="1380"/>
      <c r="Q46" s="1380">
        <v>0.75</v>
      </c>
      <c r="R46" s="1380">
        <v>0.1</v>
      </c>
      <c r="S46" s="1380">
        <v>0.74</v>
      </c>
      <c r="T46" s="1378"/>
      <c r="U46" s="1380">
        <v>0.1</v>
      </c>
      <c r="V46" s="1381"/>
    </row>
    <row r="47" spans="1:22" ht="15">
      <c r="A47" s="1347" t="s">
        <v>1793</v>
      </c>
      <c r="B47" s="1347">
        <v>3</v>
      </c>
      <c r="C47" s="1347">
        <v>8</v>
      </c>
      <c r="D47" s="1347">
        <v>12.1</v>
      </c>
      <c r="E47" s="1347">
        <v>1.8</v>
      </c>
      <c r="F47" s="1316" t="s">
        <v>341</v>
      </c>
      <c r="G47" s="1347" t="s">
        <v>1616</v>
      </c>
      <c r="H47" s="1347" t="s">
        <v>1794</v>
      </c>
      <c r="I47" s="1347" t="s">
        <v>1095</v>
      </c>
      <c r="J47" s="1347" t="s">
        <v>1096</v>
      </c>
      <c r="K47" s="1347" t="s">
        <v>1795</v>
      </c>
      <c r="L47" s="1377" t="s">
        <v>1797</v>
      </c>
      <c r="M47" s="1378">
        <f>SUM(N47:U47)</f>
        <v>10.499999999999998</v>
      </c>
      <c r="N47" s="1379">
        <v>6.18</v>
      </c>
      <c r="O47" s="1380">
        <v>2.06</v>
      </c>
      <c r="P47" s="1380"/>
      <c r="Q47" s="1380">
        <v>1.03</v>
      </c>
      <c r="R47" s="1380">
        <v>0.1</v>
      </c>
      <c r="S47" s="1380">
        <v>1.03</v>
      </c>
      <c r="T47" s="1380"/>
      <c r="U47" s="1380">
        <v>0.1</v>
      </c>
      <c r="V47" s="1369"/>
    </row>
    <row r="48" spans="1:22" ht="15">
      <c r="A48" s="1347" t="s">
        <v>1793</v>
      </c>
      <c r="B48" s="1347">
        <v>4</v>
      </c>
      <c r="C48" s="1347">
        <v>9</v>
      </c>
      <c r="D48" s="1347">
        <v>8.2</v>
      </c>
      <c r="E48" s="1347">
        <v>2.7</v>
      </c>
      <c r="F48" s="1316" t="s">
        <v>344</v>
      </c>
      <c r="G48" s="1347" t="s">
        <v>1616</v>
      </c>
      <c r="H48" s="1347" t="s">
        <v>1794</v>
      </c>
      <c r="I48" s="1347" t="s">
        <v>1095</v>
      </c>
      <c r="J48" s="1347" t="s">
        <v>1096</v>
      </c>
      <c r="K48" s="1347" t="s">
        <v>345</v>
      </c>
      <c r="L48" s="1382" t="s">
        <v>1798</v>
      </c>
      <c r="M48" s="1378">
        <f>SUM(N48:U48)</f>
        <v>13.059999999999999</v>
      </c>
      <c r="N48" s="1383">
        <v>3.86</v>
      </c>
      <c r="O48" s="1384">
        <v>7.71</v>
      </c>
      <c r="P48" s="1384"/>
      <c r="Q48" s="1384">
        <v>1.29</v>
      </c>
      <c r="R48" s="1384">
        <v>0.1</v>
      </c>
      <c r="S48" s="1384"/>
      <c r="T48" s="1384"/>
      <c r="U48" s="1384">
        <v>0.1</v>
      </c>
      <c r="V48" s="1369"/>
    </row>
    <row r="49" spans="1:22" ht="15">
      <c r="A49" s="1385" t="s">
        <v>1799</v>
      </c>
      <c r="B49" s="1347">
        <v>5</v>
      </c>
      <c r="C49" s="1347">
        <v>58</v>
      </c>
      <c r="D49" s="1347">
        <v>3.1</v>
      </c>
      <c r="E49" s="1381">
        <v>1.6</v>
      </c>
      <c r="F49" s="1347" t="s">
        <v>353</v>
      </c>
      <c r="G49" s="1347" t="s">
        <v>1657</v>
      </c>
      <c r="H49" s="1347" t="s">
        <v>1794</v>
      </c>
      <c r="I49" s="1347" t="s">
        <v>1095</v>
      </c>
      <c r="J49" s="1347" t="s">
        <v>1096</v>
      </c>
      <c r="K49" s="1347" t="s">
        <v>345</v>
      </c>
      <c r="L49" s="1377" t="s">
        <v>1800</v>
      </c>
      <c r="M49" s="1378">
        <f>SUM(N49:U49)</f>
        <v>7.8199999999999985</v>
      </c>
      <c r="N49" s="1386"/>
      <c r="O49" s="1380">
        <v>1.52</v>
      </c>
      <c r="P49" s="1384">
        <v>5.33</v>
      </c>
      <c r="Q49" s="1384">
        <v>0.1</v>
      </c>
      <c r="R49" s="1384">
        <v>0.77</v>
      </c>
      <c r="S49" s="1384"/>
      <c r="T49" s="1384">
        <v>0.1</v>
      </c>
      <c r="U49" s="1384"/>
      <c r="V49" s="1381"/>
    </row>
    <row r="50" spans="1:22" ht="15.75">
      <c r="A50" s="164" t="s">
        <v>1553</v>
      </c>
      <c r="B50" s="162"/>
      <c r="C50" s="162"/>
      <c r="D50" s="162"/>
      <c r="E50" s="1396">
        <f>SUM(E45:E49)</f>
        <v>9.200000000000001</v>
      </c>
      <c r="F50" s="162"/>
      <c r="G50" s="162"/>
      <c r="H50" s="162"/>
      <c r="I50" s="162"/>
      <c r="J50" s="162"/>
      <c r="K50" s="162"/>
      <c r="L50" s="162"/>
      <c r="M50" s="162">
        <f aca="true" t="shared" si="1" ref="M50:U50">SUM(M45:M49)</f>
        <v>49.419999999999995</v>
      </c>
      <c r="N50" s="162">
        <f t="shared" si="1"/>
        <v>20.68</v>
      </c>
      <c r="O50" s="162">
        <f t="shared" si="1"/>
        <v>14.84</v>
      </c>
      <c r="P50" s="162">
        <f t="shared" si="1"/>
        <v>5.33</v>
      </c>
      <c r="Q50" s="444">
        <f t="shared" si="1"/>
        <v>4.199999999999999</v>
      </c>
      <c r="R50" s="444">
        <f t="shared" si="1"/>
        <v>2.1000000000000005</v>
      </c>
      <c r="S50" s="444">
        <f t="shared" si="1"/>
        <v>1.77</v>
      </c>
      <c r="T50" s="162">
        <f t="shared" si="1"/>
        <v>0.1</v>
      </c>
      <c r="U50" s="162">
        <f t="shared" si="1"/>
        <v>0.4</v>
      </c>
      <c r="V50" s="114"/>
    </row>
    <row r="51" spans="1:22" ht="15.75">
      <c r="A51" s="1387" t="s">
        <v>346</v>
      </c>
      <c r="B51" s="1388"/>
      <c r="C51" s="1388"/>
      <c r="D51" s="1389"/>
      <c r="E51" s="43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444"/>
      <c r="R51" s="444"/>
      <c r="S51" s="444"/>
      <c r="T51" s="162"/>
      <c r="U51" s="162"/>
      <c r="V51" s="114"/>
    </row>
    <row r="52" spans="1:22" ht="15">
      <c r="A52" s="1385" t="s">
        <v>1801</v>
      </c>
      <c r="B52" s="1347">
        <v>6</v>
      </c>
      <c r="C52" s="1385">
        <v>48</v>
      </c>
      <c r="D52" s="1385">
        <v>8.1</v>
      </c>
      <c r="E52" s="1390">
        <v>1</v>
      </c>
      <c r="F52" s="1347" t="s">
        <v>353</v>
      </c>
      <c r="G52" s="1347" t="s">
        <v>1657</v>
      </c>
      <c r="H52" s="1347" t="s">
        <v>1794</v>
      </c>
      <c r="I52" s="1347"/>
      <c r="J52" s="1347"/>
      <c r="K52" s="1347"/>
      <c r="L52" s="1391"/>
      <c r="M52" s="1392">
        <f>SUM(N52:V52)</f>
        <v>0.1</v>
      </c>
      <c r="N52" s="1393"/>
      <c r="O52" s="1381"/>
      <c r="P52" s="1347"/>
      <c r="Q52" s="1347"/>
      <c r="R52" s="1347">
        <v>0.1</v>
      </c>
      <c r="S52" s="1347"/>
      <c r="T52" s="1347"/>
      <c r="U52" s="1347"/>
      <c r="V52" s="1381"/>
    </row>
    <row r="53" spans="1:22" ht="15">
      <c r="A53" s="1385" t="s">
        <v>1801</v>
      </c>
      <c r="B53" s="1347">
        <v>7</v>
      </c>
      <c r="C53" s="1385">
        <v>52</v>
      </c>
      <c r="D53" s="1385">
        <v>6.1</v>
      </c>
      <c r="E53" s="1385">
        <v>4.9</v>
      </c>
      <c r="F53" s="1347" t="s">
        <v>353</v>
      </c>
      <c r="G53" s="1347" t="s">
        <v>1657</v>
      </c>
      <c r="H53" s="1347" t="s">
        <v>1794</v>
      </c>
      <c r="I53" s="1347"/>
      <c r="J53" s="1347"/>
      <c r="K53" s="1347"/>
      <c r="L53" s="1391"/>
      <c r="M53" s="1392">
        <f>SUM(N53:V53)</f>
        <v>0.5</v>
      </c>
      <c r="N53" s="1393"/>
      <c r="O53" s="1347"/>
      <c r="P53" s="1347"/>
      <c r="Q53" s="1347"/>
      <c r="R53" s="1347">
        <v>0.5</v>
      </c>
      <c r="S53" s="1347"/>
      <c r="T53" s="1347"/>
      <c r="U53" s="1347"/>
      <c r="V53" s="1381"/>
    </row>
    <row r="54" spans="1:22" ht="15">
      <c r="A54" s="1385" t="s">
        <v>1799</v>
      </c>
      <c r="B54" s="1347">
        <v>8</v>
      </c>
      <c r="C54" s="1385">
        <v>53</v>
      </c>
      <c r="D54" s="1385">
        <v>17.1</v>
      </c>
      <c r="E54" s="1385">
        <v>3.9</v>
      </c>
      <c r="F54" s="1347" t="s">
        <v>353</v>
      </c>
      <c r="G54" s="1347" t="s">
        <v>1657</v>
      </c>
      <c r="H54" s="1347" t="s">
        <v>1794</v>
      </c>
      <c r="I54" s="1347"/>
      <c r="J54" s="1347"/>
      <c r="K54" s="1347"/>
      <c r="L54" s="1391"/>
      <c r="M54" s="1392">
        <f>SUM(N54:V54)</f>
        <v>0.4</v>
      </c>
      <c r="N54" s="1393"/>
      <c r="O54" s="1347"/>
      <c r="P54" s="1381"/>
      <c r="Q54" s="1347"/>
      <c r="R54" s="1347">
        <v>0.4</v>
      </c>
      <c r="S54" s="1347"/>
      <c r="T54" s="1347"/>
      <c r="U54" s="1381"/>
      <c r="V54" s="1381"/>
    </row>
    <row r="55" spans="1:22" ht="15">
      <c r="A55" s="1385" t="s">
        <v>1801</v>
      </c>
      <c r="B55" s="1347">
        <v>9</v>
      </c>
      <c r="C55" s="1385">
        <v>59</v>
      </c>
      <c r="D55" s="1385">
        <v>39</v>
      </c>
      <c r="E55" s="1385">
        <v>3.3</v>
      </c>
      <c r="F55" s="1347" t="s">
        <v>353</v>
      </c>
      <c r="G55" s="1347" t="s">
        <v>1657</v>
      </c>
      <c r="H55" s="1347" t="s">
        <v>1794</v>
      </c>
      <c r="I55" s="1347"/>
      <c r="J55" s="1347"/>
      <c r="K55" s="1347"/>
      <c r="L55" s="1391"/>
      <c r="M55" s="1392">
        <f>SUM(N55:V55)</f>
        <v>0.3</v>
      </c>
      <c r="N55" s="1393"/>
      <c r="O55" s="1347"/>
      <c r="P55" s="1381"/>
      <c r="Q55" s="1347"/>
      <c r="R55" s="1347">
        <v>0.3</v>
      </c>
      <c r="S55" s="1347"/>
      <c r="T55" s="1347"/>
      <c r="U55" s="1381"/>
      <c r="V55" s="1381"/>
    </row>
    <row r="56" spans="1:22" ht="15">
      <c r="A56" s="1347" t="s">
        <v>1793</v>
      </c>
      <c r="B56" s="1347">
        <v>10</v>
      </c>
      <c r="C56" s="1347">
        <v>10</v>
      </c>
      <c r="D56" s="1347">
        <v>22.1</v>
      </c>
      <c r="E56" s="1381">
        <v>0.2</v>
      </c>
      <c r="F56" s="1316" t="s">
        <v>341</v>
      </c>
      <c r="G56" s="1347" t="s">
        <v>1628</v>
      </c>
      <c r="H56" s="1347" t="s">
        <v>1794</v>
      </c>
      <c r="I56" s="1347"/>
      <c r="J56" s="1347"/>
      <c r="K56" s="1347"/>
      <c r="L56" s="1391"/>
      <c r="M56" s="1392">
        <f>SUM(N56:V56)</f>
        <v>0.1</v>
      </c>
      <c r="N56" s="1393"/>
      <c r="O56" s="1347">
        <v>0.1</v>
      </c>
      <c r="P56" s="1347"/>
      <c r="Q56" s="1347"/>
      <c r="R56" s="1347"/>
      <c r="S56" s="1347"/>
      <c r="T56" s="1347"/>
      <c r="U56" s="1347"/>
      <c r="V56" s="1381"/>
    </row>
    <row r="57" spans="1:22" ht="15">
      <c r="A57" s="164" t="s">
        <v>1553</v>
      </c>
      <c r="B57" s="1347"/>
      <c r="C57" s="1347"/>
      <c r="D57" s="1347"/>
      <c r="E57" s="1395">
        <f>E52+E53+E54+E55+E56</f>
        <v>13.3</v>
      </c>
      <c r="F57" s="1316"/>
      <c r="G57" s="1347"/>
      <c r="H57" s="1347"/>
      <c r="I57" s="1347"/>
      <c r="J57" s="1347"/>
      <c r="K57" s="1347"/>
      <c r="L57" s="1391"/>
      <c r="M57" s="1392"/>
      <c r="N57" s="1393"/>
      <c r="O57" s="1347"/>
      <c r="P57" s="1347"/>
      <c r="Q57" s="1347"/>
      <c r="R57" s="1347"/>
      <c r="S57" s="1347"/>
      <c r="T57" s="1347"/>
      <c r="U57" s="1347"/>
      <c r="V57" s="1394"/>
    </row>
    <row r="58" spans="1:22" ht="15.75">
      <c r="A58" s="514" t="s">
        <v>348</v>
      </c>
      <c r="B58" s="515"/>
      <c r="C58" s="515"/>
      <c r="D58" s="515"/>
      <c r="E58" s="1376">
        <f>E57+E50</f>
        <v>22.5</v>
      </c>
      <c r="F58" s="162"/>
      <c r="G58" s="162"/>
      <c r="H58" s="162"/>
      <c r="I58" s="162"/>
      <c r="J58" s="162"/>
      <c r="K58" s="162"/>
      <c r="L58" s="162"/>
      <c r="M58" s="162">
        <f aca="true" t="shared" si="2" ref="M58:U58">SUM(M50:M51)</f>
        <v>49.419999999999995</v>
      </c>
      <c r="N58" s="162">
        <f t="shared" si="2"/>
        <v>20.68</v>
      </c>
      <c r="O58" s="162">
        <f t="shared" si="2"/>
        <v>14.84</v>
      </c>
      <c r="P58" s="162">
        <f t="shared" si="2"/>
        <v>5.33</v>
      </c>
      <c r="Q58" s="444">
        <f t="shared" si="2"/>
        <v>4.199999999999999</v>
      </c>
      <c r="R58" s="444">
        <f t="shared" si="2"/>
        <v>2.1000000000000005</v>
      </c>
      <c r="S58" s="444">
        <f t="shared" si="2"/>
        <v>1.77</v>
      </c>
      <c r="T58" s="162">
        <f t="shared" si="2"/>
        <v>0.1</v>
      </c>
      <c r="U58" s="162">
        <f t="shared" si="2"/>
        <v>0.4</v>
      </c>
      <c r="V58" s="114"/>
    </row>
    <row r="59" spans="1:22" ht="15.75">
      <c r="A59" s="429"/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47"/>
      <c r="V59" s="114"/>
    </row>
    <row r="60" spans="1:22" ht="15.75">
      <c r="A60" s="511"/>
      <c r="B60" s="512"/>
      <c r="C60" s="512"/>
      <c r="D60" s="512"/>
      <c r="E60" s="512"/>
      <c r="F60" s="512"/>
      <c r="G60" s="512"/>
      <c r="H60" s="1397" t="s">
        <v>354</v>
      </c>
      <c r="I60" s="1397"/>
      <c r="J60" s="1397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3"/>
      <c r="V60" s="114"/>
    </row>
    <row r="61" spans="1:22" ht="15.75">
      <c r="A61" s="1398" t="s">
        <v>1802</v>
      </c>
      <c r="B61" s="1314">
        <v>1</v>
      </c>
      <c r="C61" s="1314">
        <v>2</v>
      </c>
      <c r="D61" s="1399" t="s">
        <v>1588</v>
      </c>
      <c r="E61" s="1314">
        <v>1</v>
      </c>
      <c r="F61" s="1316" t="s">
        <v>344</v>
      </c>
      <c r="G61" s="1316" t="s">
        <v>1616</v>
      </c>
      <c r="H61" s="1316" t="s">
        <v>1699</v>
      </c>
      <c r="I61" s="1316" t="s">
        <v>1095</v>
      </c>
      <c r="J61" s="1316" t="s">
        <v>363</v>
      </c>
      <c r="K61" s="1316" t="s">
        <v>1803</v>
      </c>
      <c r="L61" s="433" t="s">
        <v>1804</v>
      </c>
      <c r="M61" s="1400">
        <v>4.96</v>
      </c>
      <c r="N61" s="1400">
        <v>1.43</v>
      </c>
      <c r="O61" s="1318"/>
      <c r="P61" s="1400">
        <v>2.85</v>
      </c>
      <c r="Q61" s="433">
        <v>0.1</v>
      </c>
      <c r="R61" s="433">
        <v>0.1</v>
      </c>
      <c r="S61" s="433">
        <v>0.48</v>
      </c>
      <c r="T61" s="1401"/>
      <c r="U61" s="1402"/>
      <c r="V61" s="114"/>
    </row>
    <row r="62" spans="1:22" ht="15.75">
      <c r="A62" s="1403" t="s">
        <v>1805</v>
      </c>
      <c r="B62" s="1314">
        <v>2</v>
      </c>
      <c r="C62" s="1314">
        <v>4</v>
      </c>
      <c r="D62" s="1314">
        <v>14.1</v>
      </c>
      <c r="E62" s="1314">
        <v>3</v>
      </c>
      <c r="F62" s="1316" t="s">
        <v>344</v>
      </c>
      <c r="G62" s="1316" t="s">
        <v>1657</v>
      </c>
      <c r="H62" s="1316" t="s">
        <v>1699</v>
      </c>
      <c r="I62" s="1316" t="s">
        <v>1095</v>
      </c>
      <c r="J62" s="1404" t="s">
        <v>363</v>
      </c>
      <c r="K62" s="1316" t="s">
        <v>1803</v>
      </c>
      <c r="L62" s="433" t="s">
        <v>1806</v>
      </c>
      <c r="M62" s="1400">
        <v>14.1</v>
      </c>
      <c r="N62" s="1400"/>
      <c r="O62" s="1318"/>
      <c r="P62" s="1400">
        <v>8.58</v>
      </c>
      <c r="Q62" s="433">
        <v>0.1</v>
      </c>
      <c r="R62" s="1405">
        <v>2.71</v>
      </c>
      <c r="S62" s="435">
        <v>2.71</v>
      </c>
      <c r="T62" s="1329"/>
      <c r="U62" s="1329"/>
      <c r="V62" s="114"/>
    </row>
    <row r="63" spans="1:22" ht="15.75">
      <c r="A63" s="1403" t="s">
        <v>1807</v>
      </c>
      <c r="B63" s="1314">
        <v>3</v>
      </c>
      <c r="C63" s="1314">
        <v>9</v>
      </c>
      <c r="D63" s="1314">
        <v>15</v>
      </c>
      <c r="E63" s="1314">
        <v>1.5</v>
      </c>
      <c r="F63" s="1316" t="s">
        <v>341</v>
      </c>
      <c r="G63" s="1316" t="s">
        <v>1624</v>
      </c>
      <c r="H63" s="1316" t="s">
        <v>1699</v>
      </c>
      <c r="I63" s="1316" t="s">
        <v>1095</v>
      </c>
      <c r="J63" s="1404" t="s">
        <v>363</v>
      </c>
      <c r="K63" s="1316" t="s">
        <v>343</v>
      </c>
      <c r="L63" s="433" t="s">
        <v>1808</v>
      </c>
      <c r="M63" s="1400">
        <v>8.58</v>
      </c>
      <c r="N63" s="1400">
        <v>5.14</v>
      </c>
      <c r="O63" s="1318"/>
      <c r="P63" s="1400">
        <v>1.72</v>
      </c>
      <c r="Q63" s="433">
        <v>0.86</v>
      </c>
      <c r="R63" s="433"/>
      <c r="S63" s="1406">
        <v>0.86</v>
      </c>
      <c r="T63" s="1321"/>
      <c r="U63" s="1321"/>
      <c r="V63" s="114"/>
    </row>
    <row r="64" spans="1:22" ht="15.75">
      <c r="A64" s="1403" t="s">
        <v>1805</v>
      </c>
      <c r="B64" s="1314">
        <v>4</v>
      </c>
      <c r="C64" s="1314">
        <v>27</v>
      </c>
      <c r="D64" s="1314">
        <v>2</v>
      </c>
      <c r="E64" s="1322">
        <v>3</v>
      </c>
      <c r="F64" s="1316" t="s">
        <v>341</v>
      </c>
      <c r="G64" s="1316" t="s">
        <v>1624</v>
      </c>
      <c r="H64" s="1316" t="s">
        <v>1699</v>
      </c>
      <c r="I64" s="1316" t="s">
        <v>1095</v>
      </c>
      <c r="J64" s="1404" t="s">
        <v>363</v>
      </c>
      <c r="K64" s="1316" t="s">
        <v>343</v>
      </c>
      <c r="L64" s="433" t="s">
        <v>1808</v>
      </c>
      <c r="M64" s="1400">
        <v>17.16</v>
      </c>
      <c r="N64" s="1400">
        <v>10.29</v>
      </c>
      <c r="O64" s="1318"/>
      <c r="P64" s="1400">
        <v>3.45</v>
      </c>
      <c r="Q64" s="433">
        <v>1.71</v>
      </c>
      <c r="R64" s="433"/>
      <c r="S64" s="1406">
        <v>1.71</v>
      </c>
      <c r="T64" s="1321"/>
      <c r="U64" s="1321"/>
      <c r="V64" s="114"/>
    </row>
    <row r="65" spans="1:22" ht="15.75">
      <c r="A65" s="1403" t="s">
        <v>1805</v>
      </c>
      <c r="B65" s="1323">
        <v>5</v>
      </c>
      <c r="C65" s="1314">
        <v>32</v>
      </c>
      <c r="D65" s="1324">
        <v>17</v>
      </c>
      <c r="E65" s="1325">
        <v>2.5</v>
      </c>
      <c r="F65" s="1316" t="s">
        <v>341</v>
      </c>
      <c r="G65" s="1316" t="s">
        <v>1624</v>
      </c>
      <c r="H65" s="1316" t="s">
        <v>1699</v>
      </c>
      <c r="I65" s="1316" t="s">
        <v>1095</v>
      </c>
      <c r="J65" s="1404" t="s">
        <v>363</v>
      </c>
      <c r="K65" s="1316" t="s">
        <v>343</v>
      </c>
      <c r="L65" s="433" t="s">
        <v>1808</v>
      </c>
      <c r="M65" s="1400">
        <v>14.3</v>
      </c>
      <c r="N65" s="1400">
        <v>8.57</v>
      </c>
      <c r="O65" s="1318"/>
      <c r="P65" s="1400">
        <v>2.87</v>
      </c>
      <c r="Q65" s="433">
        <v>1.43</v>
      </c>
      <c r="R65" s="433"/>
      <c r="S65" s="1406">
        <v>1.43</v>
      </c>
      <c r="T65" s="1329"/>
      <c r="U65" s="1329"/>
      <c r="V65" s="114"/>
    </row>
    <row r="66" spans="1:22" ht="15.75">
      <c r="A66" s="1403" t="s">
        <v>1805</v>
      </c>
      <c r="B66" s="1323">
        <v>6</v>
      </c>
      <c r="C66" s="1314">
        <v>32</v>
      </c>
      <c r="D66" s="1407" t="s">
        <v>1642</v>
      </c>
      <c r="E66" s="1325">
        <v>1.2</v>
      </c>
      <c r="F66" s="1316" t="s">
        <v>341</v>
      </c>
      <c r="G66" s="1316" t="s">
        <v>1616</v>
      </c>
      <c r="H66" s="1316" t="s">
        <v>1699</v>
      </c>
      <c r="I66" s="1316" t="s">
        <v>1095</v>
      </c>
      <c r="J66" s="1404" t="s">
        <v>363</v>
      </c>
      <c r="K66" s="1316" t="s">
        <v>343</v>
      </c>
      <c r="L66" s="1316" t="s">
        <v>1809</v>
      </c>
      <c r="M66" s="1318">
        <v>7.15</v>
      </c>
      <c r="N66" s="1318">
        <v>4.12</v>
      </c>
      <c r="O66" s="1318"/>
      <c r="P66" s="1318">
        <v>2.05</v>
      </c>
      <c r="Q66" s="1316">
        <v>0.1</v>
      </c>
      <c r="R66" s="1316">
        <v>0.1</v>
      </c>
      <c r="S66" s="1321">
        <v>0.78</v>
      </c>
      <c r="T66" s="1329"/>
      <c r="U66" s="1329"/>
      <c r="V66" s="114"/>
    </row>
    <row r="67" spans="1:22" ht="15.75">
      <c r="A67" s="1403" t="s">
        <v>1805</v>
      </c>
      <c r="B67" s="1323">
        <v>7</v>
      </c>
      <c r="C67" s="1314">
        <v>33</v>
      </c>
      <c r="D67" s="1407" t="s">
        <v>1704</v>
      </c>
      <c r="E67" s="1325">
        <v>2</v>
      </c>
      <c r="F67" s="1316" t="s">
        <v>341</v>
      </c>
      <c r="G67" s="1316" t="s">
        <v>1616</v>
      </c>
      <c r="H67" s="1316" t="s">
        <v>1699</v>
      </c>
      <c r="I67" s="1316" t="s">
        <v>1095</v>
      </c>
      <c r="J67" s="1404" t="s">
        <v>363</v>
      </c>
      <c r="K67" s="1316" t="s">
        <v>343</v>
      </c>
      <c r="L67" s="433" t="s">
        <v>1810</v>
      </c>
      <c r="M67" s="1400">
        <v>11.64</v>
      </c>
      <c r="N67" s="1400">
        <v>6.86</v>
      </c>
      <c r="O67" s="1318"/>
      <c r="P67" s="1400">
        <v>2.3</v>
      </c>
      <c r="Q67" s="433">
        <v>1.14</v>
      </c>
      <c r="R67" s="433">
        <v>0.1</v>
      </c>
      <c r="S67" s="1406">
        <v>1.24</v>
      </c>
      <c r="T67" s="1321"/>
      <c r="U67" s="1321"/>
      <c r="V67" s="114"/>
    </row>
    <row r="68" spans="1:22" ht="15.75">
      <c r="A68" s="1403" t="s">
        <v>1811</v>
      </c>
      <c r="B68" s="1314">
        <v>8</v>
      </c>
      <c r="C68" s="1314">
        <v>40</v>
      </c>
      <c r="D68" s="1399" t="s">
        <v>1748</v>
      </c>
      <c r="E68" s="1322">
        <v>1.3</v>
      </c>
      <c r="F68" s="1316" t="s">
        <v>341</v>
      </c>
      <c r="G68" s="1316" t="s">
        <v>1616</v>
      </c>
      <c r="H68" s="1316" t="s">
        <v>1699</v>
      </c>
      <c r="I68" s="1316" t="s">
        <v>1095</v>
      </c>
      <c r="J68" s="1404" t="s">
        <v>363</v>
      </c>
      <c r="K68" s="1316" t="s">
        <v>343</v>
      </c>
      <c r="L68" s="433" t="s">
        <v>1810</v>
      </c>
      <c r="M68" s="1400">
        <v>7.62</v>
      </c>
      <c r="N68" s="1408">
        <v>4.46</v>
      </c>
      <c r="O68" s="1328"/>
      <c r="P68" s="1409">
        <v>1.48</v>
      </c>
      <c r="Q68" s="1409">
        <v>0.74</v>
      </c>
      <c r="R68" s="1409">
        <v>0.1</v>
      </c>
      <c r="S68" s="1406">
        <v>0.84</v>
      </c>
      <c r="T68" s="1321"/>
      <c r="U68" s="1321"/>
      <c r="V68" s="114"/>
    </row>
    <row r="69" spans="1:22" ht="15.75">
      <c r="A69" s="1403" t="s">
        <v>1805</v>
      </c>
      <c r="B69" s="1314">
        <v>9</v>
      </c>
      <c r="C69" s="1314">
        <v>49</v>
      </c>
      <c r="D69" s="1399" t="s">
        <v>1654</v>
      </c>
      <c r="E69" s="1314">
        <v>0.4</v>
      </c>
      <c r="F69" s="1316" t="s">
        <v>341</v>
      </c>
      <c r="G69" s="1410" t="s">
        <v>1616</v>
      </c>
      <c r="H69" s="1316" t="s">
        <v>1699</v>
      </c>
      <c r="I69" s="1316" t="s">
        <v>1095</v>
      </c>
      <c r="J69" s="1404" t="s">
        <v>363</v>
      </c>
      <c r="K69" s="1316" t="s">
        <v>343</v>
      </c>
      <c r="L69" s="433" t="s">
        <v>1812</v>
      </c>
      <c r="M69" s="1400">
        <v>2.48</v>
      </c>
      <c r="N69" s="1408">
        <v>1.82</v>
      </c>
      <c r="O69" s="1328"/>
      <c r="P69" s="1409">
        <v>0.46</v>
      </c>
      <c r="Q69" s="1409"/>
      <c r="R69" s="1409">
        <v>0.1</v>
      </c>
      <c r="S69" s="1406">
        <v>0.1</v>
      </c>
      <c r="T69" s="1329"/>
      <c r="U69" s="1329"/>
      <c r="V69" s="114"/>
    </row>
    <row r="70" spans="1:22" ht="15.75">
      <c r="A70" s="1403" t="s">
        <v>1805</v>
      </c>
      <c r="B70" s="1330">
        <v>10</v>
      </c>
      <c r="C70" s="1314">
        <v>58</v>
      </c>
      <c r="D70" s="1399" t="s">
        <v>1813</v>
      </c>
      <c r="E70" s="1411">
        <v>1.1</v>
      </c>
      <c r="F70" s="1316" t="s">
        <v>341</v>
      </c>
      <c r="G70" s="1316" t="s">
        <v>1616</v>
      </c>
      <c r="H70" s="1316" t="s">
        <v>1699</v>
      </c>
      <c r="I70" s="1316" t="s">
        <v>1095</v>
      </c>
      <c r="J70" s="1404" t="s">
        <v>363</v>
      </c>
      <c r="K70" s="1316" t="s">
        <v>343</v>
      </c>
      <c r="L70" s="433" t="s">
        <v>1814</v>
      </c>
      <c r="M70" s="1400">
        <v>6.29</v>
      </c>
      <c r="N70" s="1408">
        <v>3.78</v>
      </c>
      <c r="O70" s="1328"/>
      <c r="P70" s="1409">
        <v>1.25</v>
      </c>
      <c r="Q70" s="435"/>
      <c r="R70" s="435">
        <v>0.63</v>
      </c>
      <c r="S70" s="1409">
        <v>0.63</v>
      </c>
      <c r="T70" s="1321"/>
      <c r="U70" s="1321"/>
      <c r="V70" s="114"/>
    </row>
    <row r="71" spans="1:22" ht="15.75">
      <c r="A71" s="1403" t="s">
        <v>1805</v>
      </c>
      <c r="B71" s="1330">
        <v>11</v>
      </c>
      <c r="C71" s="1314">
        <v>60</v>
      </c>
      <c r="D71" s="1399" t="s">
        <v>408</v>
      </c>
      <c r="E71" s="1322">
        <v>0.8</v>
      </c>
      <c r="F71" s="1316" t="s">
        <v>341</v>
      </c>
      <c r="G71" s="1316" t="s">
        <v>1616</v>
      </c>
      <c r="H71" s="1316" t="s">
        <v>1699</v>
      </c>
      <c r="I71" s="1316" t="s">
        <v>1095</v>
      </c>
      <c r="J71" s="1404" t="s">
        <v>363</v>
      </c>
      <c r="K71" s="1316" t="s">
        <v>343</v>
      </c>
      <c r="L71" s="433" t="s">
        <v>1814</v>
      </c>
      <c r="M71" s="1400">
        <v>4.56</v>
      </c>
      <c r="N71" s="1408">
        <v>2.75</v>
      </c>
      <c r="O71" s="1328"/>
      <c r="P71" s="1409">
        <v>0.91</v>
      </c>
      <c r="Q71" s="435"/>
      <c r="R71" s="435">
        <v>0.45</v>
      </c>
      <c r="S71" s="1409">
        <v>0.45</v>
      </c>
      <c r="T71" s="1321"/>
      <c r="U71" s="1321"/>
      <c r="V71" s="114"/>
    </row>
    <row r="72" spans="1:22" ht="15.75">
      <c r="A72" s="1403" t="s">
        <v>1805</v>
      </c>
      <c r="B72" s="1330">
        <v>12</v>
      </c>
      <c r="C72" s="1314">
        <v>62</v>
      </c>
      <c r="D72" s="1399" t="s">
        <v>1642</v>
      </c>
      <c r="E72" s="1322">
        <v>1</v>
      </c>
      <c r="F72" s="1316" t="s">
        <v>344</v>
      </c>
      <c r="G72" s="1316" t="s">
        <v>1647</v>
      </c>
      <c r="H72" s="1316" t="s">
        <v>1699</v>
      </c>
      <c r="I72" s="1316" t="s">
        <v>1095</v>
      </c>
      <c r="J72" s="1404" t="s">
        <v>363</v>
      </c>
      <c r="K72" s="1316" t="s">
        <v>1803</v>
      </c>
      <c r="L72" s="433" t="s">
        <v>1815</v>
      </c>
      <c r="M72" s="1318">
        <v>4.96</v>
      </c>
      <c r="N72" s="1408"/>
      <c r="O72" s="1328"/>
      <c r="P72" s="1409">
        <v>3.81</v>
      </c>
      <c r="Q72" s="435">
        <v>0.95</v>
      </c>
      <c r="R72" s="435">
        <v>0.1</v>
      </c>
      <c r="S72" s="435">
        <v>0.1</v>
      </c>
      <c r="T72" s="1329"/>
      <c r="U72" s="1329"/>
      <c r="V72" s="114"/>
    </row>
    <row r="73" spans="1:22" ht="15.75">
      <c r="A73" s="1403" t="s">
        <v>1805</v>
      </c>
      <c r="B73" s="1330">
        <v>13</v>
      </c>
      <c r="C73" s="1314">
        <v>66</v>
      </c>
      <c r="D73" s="1314">
        <v>3.2</v>
      </c>
      <c r="E73" s="1314">
        <v>1.4</v>
      </c>
      <c r="F73" s="1316" t="s">
        <v>341</v>
      </c>
      <c r="G73" s="1316" t="s">
        <v>1616</v>
      </c>
      <c r="H73" s="1316" t="s">
        <v>1699</v>
      </c>
      <c r="I73" s="1316" t="s">
        <v>1095</v>
      </c>
      <c r="J73" s="1404" t="s">
        <v>363</v>
      </c>
      <c r="K73" s="1316" t="s">
        <v>343</v>
      </c>
      <c r="L73" s="433" t="s">
        <v>1814</v>
      </c>
      <c r="M73" s="1400">
        <v>7.98</v>
      </c>
      <c r="N73" s="1408">
        <v>4.81</v>
      </c>
      <c r="O73" s="1328"/>
      <c r="P73" s="1409">
        <v>1.59</v>
      </c>
      <c r="Q73" s="435"/>
      <c r="R73" s="435">
        <v>0.79</v>
      </c>
      <c r="S73" s="435">
        <v>0.79</v>
      </c>
      <c r="T73" s="1321"/>
      <c r="U73" s="1321"/>
      <c r="V73" s="114"/>
    </row>
    <row r="74" spans="1:22" ht="15.75">
      <c r="A74" s="1403" t="s">
        <v>1816</v>
      </c>
      <c r="B74" s="1330">
        <v>14</v>
      </c>
      <c r="C74" s="1314">
        <v>66</v>
      </c>
      <c r="D74" s="1399" t="s">
        <v>1754</v>
      </c>
      <c r="E74" s="1322">
        <v>1</v>
      </c>
      <c r="F74" s="1316" t="s">
        <v>344</v>
      </c>
      <c r="G74" s="1316" t="s">
        <v>1616</v>
      </c>
      <c r="H74" s="1316" t="s">
        <v>1699</v>
      </c>
      <c r="I74" s="1316" t="s">
        <v>1095</v>
      </c>
      <c r="J74" s="1404" t="s">
        <v>363</v>
      </c>
      <c r="K74" s="1316" t="s">
        <v>1803</v>
      </c>
      <c r="L74" s="1316" t="s">
        <v>1804</v>
      </c>
      <c r="M74" s="1318">
        <v>4.96</v>
      </c>
      <c r="N74" s="1327">
        <v>1.43</v>
      </c>
      <c r="O74" s="1328"/>
      <c r="P74" s="1328">
        <v>2.86</v>
      </c>
      <c r="Q74" s="1320">
        <v>0.1</v>
      </c>
      <c r="R74" s="1320">
        <v>0.1</v>
      </c>
      <c r="S74" s="1320">
        <v>0.47</v>
      </c>
      <c r="T74" s="1321"/>
      <c r="U74" s="1321"/>
      <c r="V74" s="114"/>
    </row>
    <row r="75" spans="1:22" ht="15.75">
      <c r="A75" s="1403" t="s">
        <v>1805</v>
      </c>
      <c r="B75" s="1330">
        <v>15</v>
      </c>
      <c r="C75" s="1314">
        <v>70</v>
      </c>
      <c r="D75" s="1314">
        <v>4</v>
      </c>
      <c r="E75" s="1314">
        <v>1.2</v>
      </c>
      <c r="F75" s="1316" t="s">
        <v>341</v>
      </c>
      <c r="G75" s="1316" t="s">
        <v>1616</v>
      </c>
      <c r="H75" s="1316" t="s">
        <v>1699</v>
      </c>
      <c r="I75" s="1316" t="s">
        <v>1095</v>
      </c>
      <c r="J75" s="1404" t="s">
        <v>363</v>
      </c>
      <c r="K75" s="1316" t="s">
        <v>343</v>
      </c>
      <c r="L75" s="433" t="s">
        <v>1814</v>
      </c>
      <c r="M75" s="1400">
        <v>6.84</v>
      </c>
      <c r="N75" s="1408">
        <v>4.12</v>
      </c>
      <c r="O75" s="1328"/>
      <c r="P75" s="1409">
        <v>1.36</v>
      </c>
      <c r="Q75" s="435"/>
      <c r="R75" s="435">
        <v>0.68</v>
      </c>
      <c r="S75" s="435">
        <v>0.68</v>
      </c>
      <c r="T75" s="1321"/>
      <c r="U75" s="1321"/>
      <c r="V75" s="114"/>
    </row>
    <row r="76" spans="1:22" ht="15.75">
      <c r="A76" s="1403" t="s">
        <v>1805</v>
      </c>
      <c r="B76" s="1330">
        <v>16</v>
      </c>
      <c r="C76" s="1314">
        <v>14</v>
      </c>
      <c r="D76" s="1399" t="s">
        <v>1642</v>
      </c>
      <c r="E76" s="1314">
        <v>0.8</v>
      </c>
      <c r="F76" s="1316" t="s">
        <v>341</v>
      </c>
      <c r="G76" s="1316" t="s">
        <v>1616</v>
      </c>
      <c r="H76" s="1316" t="s">
        <v>1699</v>
      </c>
      <c r="I76" s="1316" t="s">
        <v>1095</v>
      </c>
      <c r="J76" s="1404" t="s">
        <v>363</v>
      </c>
      <c r="K76" s="1316" t="s">
        <v>343</v>
      </c>
      <c r="L76" s="433" t="s">
        <v>1814</v>
      </c>
      <c r="M76" s="1400">
        <v>4.56</v>
      </c>
      <c r="N76" s="1408">
        <v>2.75</v>
      </c>
      <c r="O76" s="1328"/>
      <c r="P76" s="1409">
        <v>0.91</v>
      </c>
      <c r="Q76" s="435"/>
      <c r="R76" s="435">
        <v>0.45</v>
      </c>
      <c r="S76" s="435">
        <v>0.45</v>
      </c>
      <c r="T76" s="1321"/>
      <c r="U76" s="1321"/>
      <c r="V76" s="114"/>
    </row>
    <row r="77" spans="1:22" ht="15.75">
      <c r="A77" s="440" t="s">
        <v>1553</v>
      </c>
      <c r="B77" s="437"/>
      <c r="C77" s="432"/>
      <c r="D77" s="432"/>
      <c r="E77" s="1412">
        <f>E61+E62+E63+E64+E65+E66+E67+E68+E69+E70+E71+E72+E73+E74+E75+E76</f>
        <v>23.2</v>
      </c>
      <c r="F77" s="433"/>
      <c r="G77" s="433"/>
      <c r="H77" s="435"/>
      <c r="I77" s="435"/>
      <c r="J77" s="435"/>
      <c r="K77" s="435"/>
      <c r="L77" s="437"/>
      <c r="M77" s="449">
        <f>SUM(M61:M76)</f>
        <v>128.14000000000001</v>
      </c>
      <c r="N77" s="449" t="e">
        <f>N61+N62+N63+N64+N65+N66+N67+N68+N69+N70+N71+N72+N73+N74+N75+N76+#REF!+#REF!+#REF!+#REF!+#REF!+#REF!+#REF!+#REF!+#REF!+#REF!+#REF!+#REF!+#REF!</f>
        <v>#REF!</v>
      </c>
      <c r="O77" s="449" t="e">
        <f>O61+O62+O63+O64+O65+O66+O67+O68+O69+O70+O71+O72+O73+O74+O75+O76+#REF!+#REF!+#REF!+#REF!+#REF!+#REF!+#REF!+#REF!+#REF!+#REF!+#REF!+#REF!+#REF!</f>
        <v>#REF!</v>
      </c>
      <c r="P77" s="449" t="e">
        <f>P61+P62+P63+P64+P65+P66+P67+P68+P69+P70+P71+P72+P73+P74+P75+P76+#REF!+#REF!+#REF!+#REF!+#REF!+#REF!+#REF!+#REF!+#REF!+#REF!+#REF!+#REF!+#REF!</f>
        <v>#REF!</v>
      </c>
      <c r="Q77" s="449" t="e">
        <f>Q61+Q62+Q63+Q64+Q65+Q66+Q67+Q68+Q69+Q70+Q71+Q72+Q73+Q74+Q75+Q76+#REF!+#REF!+#REF!+#REF!+#REF!+#REF!+#REF!+#REF!+#REF!+#REF!+#REF!+#REF!+#REF!</f>
        <v>#REF!</v>
      </c>
      <c r="R77" s="449" t="e">
        <f>R61+R62+R63+R64+R65+R66+R67+R68+R69+R70+R71+R72+R73+R74+R75+R76+#REF!+#REF!+#REF!+#REF!+#REF!+#REF!+#REF!+#REF!+#REF!+#REF!+#REF!+#REF!+#REF!</f>
        <v>#REF!</v>
      </c>
      <c r="S77" s="449" t="e">
        <f>S61+S62+S63+S64+S65+S66+S67+S68+S69+S70+S71+S72+S73+S74+S75+S76+#REF!+#REF!+#REF!+#REF!+#REF!+#REF!+#REF!+#REF!+#REF!+#REF!+#REF!+#REF!+#REF!</f>
        <v>#REF!</v>
      </c>
      <c r="T77" s="449">
        <f>SUM(T60:T76)</f>
        <v>0</v>
      </c>
      <c r="U77" s="448"/>
      <c r="V77" s="114"/>
    </row>
    <row r="78" spans="1:22" ht="15.75">
      <c r="A78" s="516"/>
      <c r="B78" s="517" t="s">
        <v>346</v>
      </c>
      <c r="C78" s="518"/>
      <c r="D78" s="518"/>
      <c r="E78" s="518"/>
      <c r="F78" s="519"/>
      <c r="G78" s="519"/>
      <c r="H78" s="520"/>
      <c r="I78" s="520"/>
      <c r="J78" s="520"/>
      <c r="K78" s="520"/>
      <c r="L78" s="521"/>
      <c r="M78" s="520"/>
      <c r="N78" s="522"/>
      <c r="O78" s="520"/>
      <c r="P78" s="520"/>
      <c r="Q78" s="520"/>
      <c r="R78" s="520"/>
      <c r="S78" s="523"/>
      <c r="T78" s="524"/>
      <c r="U78" s="524"/>
      <c r="V78" s="114"/>
    </row>
    <row r="79" spans="1:22" ht="15.75">
      <c r="A79" s="1403" t="s">
        <v>357</v>
      </c>
      <c r="B79" s="1324">
        <v>17</v>
      </c>
      <c r="C79" s="1320">
        <v>2</v>
      </c>
      <c r="D79" s="1413" t="s">
        <v>1589</v>
      </c>
      <c r="E79" s="1320">
        <v>0.8</v>
      </c>
      <c r="F79" s="1316" t="s">
        <v>347</v>
      </c>
      <c r="G79" s="1316" t="s">
        <v>360</v>
      </c>
      <c r="H79" s="1316" t="s">
        <v>1699</v>
      </c>
      <c r="I79" s="1316"/>
      <c r="J79" s="1316"/>
      <c r="K79" s="1316"/>
      <c r="L79" s="1316"/>
      <c r="M79" s="1414"/>
      <c r="N79" s="1321"/>
      <c r="O79" s="1321"/>
      <c r="P79" s="1321"/>
      <c r="Q79" s="1321"/>
      <c r="R79" s="1321"/>
      <c r="S79" s="1321"/>
      <c r="T79" s="1321"/>
      <c r="U79" s="1321"/>
      <c r="V79" s="114"/>
    </row>
    <row r="80" spans="1:22" ht="15.75">
      <c r="A80" s="1403" t="s">
        <v>357</v>
      </c>
      <c r="B80" s="1330">
        <v>18</v>
      </c>
      <c r="C80" s="1314">
        <v>19</v>
      </c>
      <c r="D80" s="1413" t="s">
        <v>443</v>
      </c>
      <c r="E80" s="1320">
        <v>3.2</v>
      </c>
      <c r="F80" s="1316" t="s">
        <v>347</v>
      </c>
      <c r="G80" s="1316" t="s">
        <v>1634</v>
      </c>
      <c r="H80" s="1316" t="s">
        <v>1699</v>
      </c>
      <c r="I80" s="1316"/>
      <c r="J80" s="1316"/>
      <c r="K80" s="1316"/>
      <c r="L80" s="1316"/>
      <c r="M80" s="1414"/>
      <c r="N80" s="1414"/>
      <c r="O80" s="1414"/>
      <c r="P80" s="1414"/>
      <c r="Q80" s="1414"/>
      <c r="R80" s="1414"/>
      <c r="S80" s="1414"/>
      <c r="T80" s="1414"/>
      <c r="U80" s="1414"/>
      <c r="V80" s="114"/>
    </row>
    <row r="81" spans="1:22" ht="15.75">
      <c r="A81" s="1403" t="s">
        <v>357</v>
      </c>
      <c r="B81" s="1330">
        <v>19</v>
      </c>
      <c r="C81" s="1320">
        <v>20</v>
      </c>
      <c r="D81" s="1413" t="s">
        <v>1817</v>
      </c>
      <c r="E81" s="1415">
        <v>3</v>
      </c>
      <c r="F81" s="1316" t="s">
        <v>347</v>
      </c>
      <c r="G81" s="1316" t="s">
        <v>360</v>
      </c>
      <c r="H81" s="1316" t="s">
        <v>1699</v>
      </c>
      <c r="I81" s="1316"/>
      <c r="J81" s="1316"/>
      <c r="K81" s="1316"/>
      <c r="L81" s="1316"/>
      <c r="M81" s="1416"/>
      <c r="N81" s="1416"/>
      <c r="O81" s="1416"/>
      <c r="P81" s="1416"/>
      <c r="Q81" s="1416"/>
      <c r="R81" s="1416"/>
      <c r="S81" s="1416"/>
      <c r="T81" s="1416"/>
      <c r="U81" s="1316"/>
      <c r="V81" s="114"/>
    </row>
    <row r="82" spans="1:22" ht="15.75">
      <c r="A82" s="1403" t="s">
        <v>357</v>
      </c>
      <c r="B82" s="1320">
        <v>20</v>
      </c>
      <c r="C82" s="1314">
        <v>60</v>
      </c>
      <c r="D82" s="1324">
        <v>24</v>
      </c>
      <c r="E82" s="1415">
        <v>0.4</v>
      </c>
      <c r="F82" s="1316" t="s">
        <v>341</v>
      </c>
      <c r="G82" s="1316" t="s">
        <v>1628</v>
      </c>
      <c r="H82" s="1316" t="s">
        <v>1699</v>
      </c>
      <c r="I82" s="1316"/>
      <c r="J82" s="1316"/>
      <c r="K82" s="1316"/>
      <c r="L82" s="1417"/>
      <c r="M82" s="1414"/>
      <c r="N82" s="1414"/>
      <c r="O82" s="1414"/>
      <c r="P82" s="1414"/>
      <c r="Q82" s="1414"/>
      <c r="R82" s="1414"/>
      <c r="S82" s="1414"/>
      <c r="T82" s="1414"/>
      <c r="U82" s="1414"/>
      <c r="V82" s="114"/>
    </row>
    <row r="83" spans="1:22" ht="15.75">
      <c r="A83" s="1403" t="s">
        <v>357</v>
      </c>
      <c r="B83" s="1320">
        <v>21</v>
      </c>
      <c r="C83" s="1320">
        <v>61</v>
      </c>
      <c r="D83" s="1320">
        <v>8.1</v>
      </c>
      <c r="E83" s="1415">
        <v>1.9</v>
      </c>
      <c r="F83" s="1316" t="s">
        <v>347</v>
      </c>
      <c r="G83" s="1316" t="s">
        <v>360</v>
      </c>
      <c r="H83" s="1316" t="s">
        <v>1699</v>
      </c>
      <c r="I83" s="1316"/>
      <c r="J83" s="1316"/>
      <c r="K83" s="1316"/>
      <c r="L83" s="1316"/>
      <c r="M83" s="1416"/>
      <c r="N83" s="1416"/>
      <c r="O83" s="1416"/>
      <c r="P83" s="1416"/>
      <c r="Q83" s="1416"/>
      <c r="R83" s="1416"/>
      <c r="S83" s="1416"/>
      <c r="T83" s="1416"/>
      <c r="U83" s="1316"/>
      <c r="V83" s="114"/>
    </row>
    <row r="84" spans="1:22" ht="15.75">
      <c r="A84" s="1418" t="s">
        <v>1818</v>
      </c>
      <c r="B84" s="1320">
        <v>22</v>
      </c>
      <c r="C84" s="1320">
        <v>60</v>
      </c>
      <c r="D84" s="1320">
        <v>22.1</v>
      </c>
      <c r="E84" s="1415">
        <v>0.6</v>
      </c>
      <c r="F84" s="1316" t="s">
        <v>341</v>
      </c>
      <c r="G84" s="1316" t="s">
        <v>1628</v>
      </c>
      <c r="H84" s="1316" t="s">
        <v>1699</v>
      </c>
      <c r="I84" s="1316"/>
      <c r="J84" s="1316"/>
      <c r="K84" s="1316"/>
      <c r="L84" s="1316"/>
      <c r="M84" s="1416"/>
      <c r="N84" s="1416"/>
      <c r="O84" s="1416"/>
      <c r="P84" s="1416"/>
      <c r="Q84" s="1416"/>
      <c r="R84" s="1416"/>
      <c r="S84" s="1416"/>
      <c r="T84" s="1416"/>
      <c r="U84" s="1316"/>
      <c r="V84" s="114"/>
    </row>
    <row r="85" spans="1:22" ht="15.75">
      <c r="A85" s="1416" t="s">
        <v>1553</v>
      </c>
      <c r="B85" s="1323"/>
      <c r="C85" s="1314"/>
      <c r="D85" s="1314"/>
      <c r="E85" s="1334">
        <f>SUM(E79:E84)</f>
        <v>9.9</v>
      </c>
      <c r="F85" s="1316"/>
      <c r="G85" s="1314"/>
      <c r="H85" s="1314"/>
      <c r="I85" s="1316"/>
      <c r="J85" s="1316"/>
      <c r="K85" s="1316"/>
      <c r="L85" s="1316"/>
      <c r="M85" s="1416"/>
      <c r="N85" s="1416"/>
      <c r="O85" s="1416"/>
      <c r="P85" s="1416"/>
      <c r="Q85" s="1416"/>
      <c r="R85" s="1416"/>
      <c r="S85" s="1416"/>
      <c r="T85" s="1416"/>
      <c r="U85" s="1316"/>
      <c r="V85" s="114"/>
    </row>
    <row r="86" spans="1:22" ht="15.75">
      <c r="A86" s="502" t="s">
        <v>348</v>
      </c>
      <c r="B86" s="503"/>
      <c r="C86" s="504"/>
      <c r="D86" s="504"/>
      <c r="E86" s="1334">
        <f>E77+E85</f>
        <v>33.1</v>
      </c>
      <c r="F86" s="433"/>
      <c r="G86" s="432"/>
      <c r="H86" s="432"/>
      <c r="I86" s="432"/>
      <c r="J86" s="432"/>
      <c r="K86" s="432"/>
      <c r="L86" s="432"/>
      <c r="M86" s="434">
        <f aca="true" t="shared" si="3" ref="M86:T86">M77+M85</f>
        <v>128.14000000000001</v>
      </c>
      <c r="N86" s="434" t="e">
        <f t="shared" si="3"/>
        <v>#REF!</v>
      </c>
      <c r="O86" s="434" t="e">
        <f t="shared" si="3"/>
        <v>#REF!</v>
      </c>
      <c r="P86" s="434" t="e">
        <f t="shared" si="3"/>
        <v>#REF!</v>
      </c>
      <c r="Q86" s="434" t="e">
        <f t="shared" si="3"/>
        <v>#REF!</v>
      </c>
      <c r="R86" s="434" t="e">
        <f t="shared" si="3"/>
        <v>#REF!</v>
      </c>
      <c r="S86" s="434" t="e">
        <f t="shared" si="3"/>
        <v>#REF!</v>
      </c>
      <c r="T86" s="434">
        <f t="shared" si="3"/>
        <v>0</v>
      </c>
      <c r="U86" s="434"/>
      <c r="V86" s="114"/>
    </row>
    <row r="87" spans="1:23" ht="15.75">
      <c r="A87" s="427"/>
      <c r="B87" s="430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50"/>
    </row>
    <row r="88" spans="1:23" ht="15.75">
      <c r="A88" s="525"/>
      <c r="B88" s="526"/>
      <c r="C88" s="526"/>
      <c r="D88" s="526"/>
      <c r="E88" s="526"/>
      <c r="F88" s="526"/>
      <c r="G88" s="526"/>
      <c r="H88" s="1336" t="s">
        <v>362</v>
      </c>
      <c r="I88" s="1337"/>
      <c r="J88" s="1337"/>
      <c r="K88" s="1337"/>
      <c r="L88" s="527"/>
      <c r="M88" s="526"/>
      <c r="N88" s="526"/>
      <c r="O88" s="526"/>
      <c r="P88" s="526"/>
      <c r="Q88" s="526"/>
      <c r="R88" s="526"/>
      <c r="S88" s="526"/>
      <c r="T88" s="526"/>
      <c r="U88" s="527"/>
      <c r="V88" s="527"/>
      <c r="W88" s="528"/>
    </row>
    <row r="89" spans="1:23" ht="15">
      <c r="A89" s="1338" t="s">
        <v>1119</v>
      </c>
      <c r="B89" s="1339">
        <v>1</v>
      </c>
      <c r="C89" s="1339">
        <v>8</v>
      </c>
      <c r="D89" s="1339">
        <v>26.1</v>
      </c>
      <c r="E89" s="1340">
        <v>2</v>
      </c>
      <c r="F89" s="1316" t="s">
        <v>341</v>
      </c>
      <c r="G89" s="1339" t="s">
        <v>1624</v>
      </c>
      <c r="H89" s="1339" t="s">
        <v>1699</v>
      </c>
      <c r="I89" s="1339" t="s">
        <v>1095</v>
      </c>
      <c r="J89" s="1339" t="s">
        <v>363</v>
      </c>
      <c r="K89" s="1339" t="s">
        <v>1773</v>
      </c>
      <c r="L89" s="1341" t="s">
        <v>1774</v>
      </c>
      <c r="M89" s="1342">
        <v>16.53</v>
      </c>
      <c r="N89" s="1343">
        <v>9.6</v>
      </c>
      <c r="O89" s="1344">
        <v>3.2</v>
      </c>
      <c r="P89" s="1344">
        <v>1.65</v>
      </c>
      <c r="Q89" s="1344">
        <v>0.3</v>
      </c>
      <c r="R89" s="1345">
        <v>0.18</v>
      </c>
      <c r="S89" s="1346"/>
      <c r="T89" s="1346">
        <v>1.6</v>
      </c>
      <c r="U89" s="1346"/>
      <c r="V89" s="451"/>
      <c r="W89" s="451"/>
    </row>
    <row r="90" spans="1:23" ht="15">
      <c r="A90" s="1347" t="s">
        <v>1775</v>
      </c>
      <c r="B90" s="1348">
        <v>2</v>
      </c>
      <c r="C90" s="1348">
        <v>10</v>
      </c>
      <c r="D90" s="1348">
        <v>39</v>
      </c>
      <c r="E90" s="1348">
        <v>1.4</v>
      </c>
      <c r="F90" s="1316" t="s">
        <v>341</v>
      </c>
      <c r="G90" s="1348" t="s">
        <v>1624</v>
      </c>
      <c r="H90" s="1348" t="s">
        <v>1699</v>
      </c>
      <c r="I90" s="1348" t="s">
        <v>1095</v>
      </c>
      <c r="J90" s="1348" t="s">
        <v>363</v>
      </c>
      <c r="K90" s="1348" t="s">
        <v>1702</v>
      </c>
      <c r="L90" s="1341" t="s">
        <v>1776</v>
      </c>
      <c r="M90" s="1349">
        <v>10.93</v>
      </c>
      <c r="N90" s="1350">
        <v>6.72</v>
      </c>
      <c r="O90" s="1346">
        <v>2.24</v>
      </c>
      <c r="P90" s="1346">
        <v>1.17</v>
      </c>
      <c r="Q90" s="1346"/>
      <c r="R90" s="1351"/>
      <c r="S90" s="1346"/>
      <c r="T90" s="1346">
        <v>0.8</v>
      </c>
      <c r="U90" s="1346"/>
      <c r="V90" s="454"/>
      <c r="W90" s="454"/>
    </row>
    <row r="91" spans="1:23" ht="15">
      <c r="A91" s="1347" t="s">
        <v>1775</v>
      </c>
      <c r="B91" s="1348">
        <v>3</v>
      </c>
      <c r="C91" s="1348">
        <v>14</v>
      </c>
      <c r="D91" s="1348">
        <v>21.1</v>
      </c>
      <c r="E91" s="1352">
        <v>2.9</v>
      </c>
      <c r="F91" s="1316" t="s">
        <v>341</v>
      </c>
      <c r="G91" s="1348" t="s">
        <v>1624</v>
      </c>
      <c r="H91" s="1348" t="s">
        <v>1699</v>
      </c>
      <c r="I91" s="1348" t="s">
        <v>1095</v>
      </c>
      <c r="J91" s="1348" t="s">
        <v>363</v>
      </c>
      <c r="K91" s="1348" t="s">
        <v>1702</v>
      </c>
      <c r="L91" s="1341" t="s">
        <v>1776</v>
      </c>
      <c r="M91" s="1353">
        <v>23.25</v>
      </c>
      <c r="N91" s="1350">
        <v>13.92</v>
      </c>
      <c r="O91" s="1346">
        <v>4.64</v>
      </c>
      <c r="P91" s="1346">
        <v>2.37</v>
      </c>
      <c r="Q91" s="1346"/>
      <c r="R91" s="1351"/>
      <c r="S91" s="1346"/>
      <c r="T91" s="1346">
        <v>2.32</v>
      </c>
      <c r="U91" s="1346"/>
      <c r="V91" s="454"/>
      <c r="W91" s="454"/>
    </row>
    <row r="92" spans="1:23" ht="15">
      <c r="A92" s="1348" t="s">
        <v>1777</v>
      </c>
      <c r="B92" s="1348">
        <v>4</v>
      </c>
      <c r="C92" s="1348">
        <v>23</v>
      </c>
      <c r="D92" s="1348">
        <v>27</v>
      </c>
      <c r="E92" s="1352">
        <v>1.3</v>
      </c>
      <c r="F92" s="1316" t="s">
        <v>341</v>
      </c>
      <c r="G92" s="1348" t="s">
        <v>1616</v>
      </c>
      <c r="H92" s="1348" t="s">
        <v>1699</v>
      </c>
      <c r="I92" s="1348" t="s">
        <v>1095</v>
      </c>
      <c r="J92" s="1348" t="s">
        <v>363</v>
      </c>
      <c r="K92" s="1348" t="s">
        <v>1655</v>
      </c>
      <c r="L92" s="1341" t="s">
        <v>1778</v>
      </c>
      <c r="M92" s="1353">
        <v>7.95</v>
      </c>
      <c r="N92" s="1350">
        <v>4.46</v>
      </c>
      <c r="O92" s="1346">
        <v>2.24</v>
      </c>
      <c r="P92" s="1346">
        <v>0.79</v>
      </c>
      <c r="Q92" s="1346">
        <v>0.1</v>
      </c>
      <c r="R92" s="1351"/>
      <c r="S92" s="1346"/>
      <c r="T92" s="1346">
        <v>0.36</v>
      </c>
      <c r="U92" s="1346"/>
      <c r="V92" s="454"/>
      <c r="W92" s="454"/>
    </row>
    <row r="93" spans="1:23" ht="15">
      <c r="A93" s="1348" t="s">
        <v>1779</v>
      </c>
      <c r="B93" s="1348">
        <v>5</v>
      </c>
      <c r="C93" s="1348">
        <v>25</v>
      </c>
      <c r="D93" s="1348">
        <v>9</v>
      </c>
      <c r="E93" s="1348">
        <v>1.2</v>
      </c>
      <c r="F93" s="1316" t="s">
        <v>344</v>
      </c>
      <c r="G93" s="1348" t="s">
        <v>1616</v>
      </c>
      <c r="H93" s="1348" t="s">
        <v>1699</v>
      </c>
      <c r="I93" s="1348" t="s">
        <v>1095</v>
      </c>
      <c r="J93" s="1348" t="s">
        <v>363</v>
      </c>
      <c r="K93" s="1348" t="s">
        <v>1648</v>
      </c>
      <c r="L93" s="1341" t="s">
        <v>1780</v>
      </c>
      <c r="M93" s="1349">
        <v>6.11</v>
      </c>
      <c r="N93" s="1350">
        <v>2.28</v>
      </c>
      <c r="O93" s="1346">
        <v>3.43</v>
      </c>
      <c r="P93" s="1346">
        <v>0.15</v>
      </c>
      <c r="Q93" s="1346"/>
      <c r="R93" s="1351"/>
      <c r="S93" s="1346"/>
      <c r="T93" s="1346">
        <v>0.25</v>
      </c>
      <c r="U93" s="1346"/>
      <c r="V93" s="454"/>
      <c r="W93" s="454"/>
    </row>
    <row r="94" spans="1:23" ht="15">
      <c r="A94" s="1348" t="s">
        <v>1781</v>
      </c>
      <c r="B94" s="1348">
        <v>6</v>
      </c>
      <c r="C94" s="1348">
        <v>35</v>
      </c>
      <c r="D94" s="1354" t="s">
        <v>1782</v>
      </c>
      <c r="E94" s="1348">
        <v>2.2</v>
      </c>
      <c r="F94" s="1316" t="s">
        <v>344</v>
      </c>
      <c r="G94" s="1348" t="s">
        <v>1616</v>
      </c>
      <c r="H94" s="1348" t="s">
        <v>1699</v>
      </c>
      <c r="I94" s="1348" t="s">
        <v>1095</v>
      </c>
      <c r="J94" s="1348" t="s">
        <v>363</v>
      </c>
      <c r="K94" s="1348" t="s">
        <v>1648</v>
      </c>
      <c r="L94" s="1355" t="s">
        <v>1780</v>
      </c>
      <c r="M94" s="1349">
        <v>10.92</v>
      </c>
      <c r="N94" s="1350">
        <v>4.18</v>
      </c>
      <c r="O94" s="1346">
        <v>6.29</v>
      </c>
      <c r="P94" s="1346">
        <v>0.15</v>
      </c>
      <c r="Q94" s="1346"/>
      <c r="R94" s="1351"/>
      <c r="S94" s="1346"/>
      <c r="T94" s="1346">
        <v>0.3</v>
      </c>
      <c r="U94" s="1346"/>
      <c r="V94" s="454"/>
      <c r="W94" s="454"/>
    </row>
    <row r="95" spans="1:23" ht="15">
      <c r="A95" s="1348" t="s">
        <v>1781</v>
      </c>
      <c r="B95" s="1348">
        <v>7</v>
      </c>
      <c r="C95" s="1348">
        <v>37</v>
      </c>
      <c r="D95" s="1348">
        <v>3</v>
      </c>
      <c r="E95" s="1352">
        <v>1.2</v>
      </c>
      <c r="F95" s="1316" t="s">
        <v>341</v>
      </c>
      <c r="G95" s="1348" t="s">
        <v>1616</v>
      </c>
      <c r="H95" s="1348" t="s">
        <v>1699</v>
      </c>
      <c r="I95" s="1348" t="s">
        <v>1095</v>
      </c>
      <c r="J95" s="1348" t="s">
        <v>363</v>
      </c>
      <c r="K95" s="1348" t="s">
        <v>1655</v>
      </c>
      <c r="L95" s="1341" t="s">
        <v>1783</v>
      </c>
      <c r="M95" s="1349">
        <v>7.07</v>
      </c>
      <c r="N95" s="1350">
        <v>4.12</v>
      </c>
      <c r="O95" s="1346">
        <v>2.06</v>
      </c>
      <c r="P95" s="1346">
        <v>0.69</v>
      </c>
      <c r="Q95" s="1346"/>
      <c r="R95" s="1351"/>
      <c r="S95" s="1346"/>
      <c r="T95" s="1346">
        <v>0.2</v>
      </c>
      <c r="U95" s="1346"/>
      <c r="V95" s="454"/>
      <c r="W95" s="454"/>
    </row>
    <row r="96" spans="1:23" ht="15">
      <c r="A96" s="1348" t="s">
        <v>1781</v>
      </c>
      <c r="B96" s="1348">
        <v>8</v>
      </c>
      <c r="C96" s="1348">
        <v>41</v>
      </c>
      <c r="D96" s="1348">
        <v>7.1</v>
      </c>
      <c r="E96" s="1352">
        <v>2.4</v>
      </c>
      <c r="F96" s="1316" t="s">
        <v>341</v>
      </c>
      <c r="G96" s="1348" t="s">
        <v>1624</v>
      </c>
      <c r="H96" s="1348" t="s">
        <v>1699</v>
      </c>
      <c r="I96" s="1348" t="s">
        <v>1095</v>
      </c>
      <c r="J96" s="1348" t="s">
        <v>363</v>
      </c>
      <c r="K96" s="1348" t="s">
        <v>1702</v>
      </c>
      <c r="L96" s="1341" t="s">
        <v>1784</v>
      </c>
      <c r="M96" s="1353">
        <v>19.65</v>
      </c>
      <c r="N96" s="1350">
        <v>11.52</v>
      </c>
      <c r="O96" s="1346">
        <v>5.76</v>
      </c>
      <c r="P96" s="1346">
        <v>1.97</v>
      </c>
      <c r="Q96" s="1346"/>
      <c r="R96" s="1351"/>
      <c r="S96" s="1346">
        <v>0.1</v>
      </c>
      <c r="T96" s="1346">
        <v>0.3</v>
      </c>
      <c r="U96" s="1346"/>
      <c r="V96" s="454"/>
      <c r="W96" s="454"/>
    </row>
    <row r="97" spans="1:23" ht="15">
      <c r="A97" s="1348" t="s">
        <v>1785</v>
      </c>
      <c r="B97" s="1348">
        <v>9</v>
      </c>
      <c r="C97" s="1348">
        <v>43</v>
      </c>
      <c r="D97" s="1354" t="s">
        <v>1587</v>
      </c>
      <c r="E97" s="1352">
        <v>0.8</v>
      </c>
      <c r="F97" s="1316" t="s">
        <v>341</v>
      </c>
      <c r="G97" s="1348" t="s">
        <v>1624</v>
      </c>
      <c r="H97" s="1348" t="s">
        <v>1699</v>
      </c>
      <c r="I97" s="1348" t="s">
        <v>1095</v>
      </c>
      <c r="J97" s="1348" t="s">
        <v>363</v>
      </c>
      <c r="K97" s="1348" t="s">
        <v>1702</v>
      </c>
      <c r="L97" s="1355" t="s">
        <v>1786</v>
      </c>
      <c r="M97" s="1353">
        <v>6.75</v>
      </c>
      <c r="N97" s="1350">
        <v>3.84</v>
      </c>
      <c r="O97" s="1346">
        <v>1.92</v>
      </c>
      <c r="P97" s="1346">
        <v>0.69</v>
      </c>
      <c r="Q97" s="1346"/>
      <c r="R97" s="1351"/>
      <c r="S97" s="1346"/>
      <c r="T97" s="1346">
        <v>0.3</v>
      </c>
      <c r="U97" s="1346"/>
      <c r="V97" s="454">
        <v>0.01</v>
      </c>
      <c r="W97" s="454">
        <v>0.02</v>
      </c>
    </row>
    <row r="98" spans="1:23" ht="15">
      <c r="A98" s="1348" t="s">
        <v>1785</v>
      </c>
      <c r="B98" s="1348">
        <v>10</v>
      </c>
      <c r="C98" s="1348">
        <v>44</v>
      </c>
      <c r="D98" s="1348">
        <v>41.1</v>
      </c>
      <c r="E98" s="1348">
        <v>1.7</v>
      </c>
      <c r="F98" s="1316" t="s">
        <v>341</v>
      </c>
      <c r="G98" s="1348" t="s">
        <v>1624</v>
      </c>
      <c r="H98" s="1348" t="s">
        <v>1699</v>
      </c>
      <c r="I98" s="1348" t="s">
        <v>1095</v>
      </c>
      <c r="J98" s="1348" t="s">
        <v>363</v>
      </c>
      <c r="K98" s="1348" t="s">
        <v>1702</v>
      </c>
      <c r="L98" s="1341" t="s">
        <v>1787</v>
      </c>
      <c r="M98" s="1353">
        <v>14.15</v>
      </c>
      <c r="N98" s="1350">
        <v>8.16</v>
      </c>
      <c r="O98" s="1346">
        <v>4.08</v>
      </c>
      <c r="P98" s="1346">
        <v>1.41</v>
      </c>
      <c r="Q98" s="1346">
        <v>0.2</v>
      </c>
      <c r="R98" s="1351"/>
      <c r="S98" s="1346"/>
      <c r="T98" s="1346">
        <v>0.3</v>
      </c>
      <c r="U98" s="1346"/>
      <c r="V98" s="454">
        <v>0.01</v>
      </c>
      <c r="W98" s="454">
        <v>0.02</v>
      </c>
    </row>
    <row r="99" spans="1:23" ht="15">
      <c r="A99" s="1348" t="s">
        <v>1788</v>
      </c>
      <c r="B99" s="1348">
        <v>11</v>
      </c>
      <c r="C99" s="1348">
        <v>53</v>
      </c>
      <c r="D99" s="1356" t="s">
        <v>1789</v>
      </c>
      <c r="E99" s="1357">
        <v>1.4</v>
      </c>
      <c r="F99" s="1316" t="s">
        <v>341</v>
      </c>
      <c r="G99" s="1348" t="s">
        <v>1624</v>
      </c>
      <c r="H99" s="1348" t="s">
        <v>1699</v>
      </c>
      <c r="I99" s="1348" t="s">
        <v>1095</v>
      </c>
      <c r="J99" s="1348" t="s">
        <v>363</v>
      </c>
      <c r="K99" s="1348" t="s">
        <v>1702</v>
      </c>
      <c r="L99" s="1341" t="s">
        <v>1787</v>
      </c>
      <c r="M99" s="1353">
        <v>11.85</v>
      </c>
      <c r="N99" s="1350">
        <v>6.72</v>
      </c>
      <c r="O99" s="1346">
        <v>3.36</v>
      </c>
      <c r="P99" s="1346">
        <v>1.17</v>
      </c>
      <c r="Q99" s="1346">
        <v>0.3</v>
      </c>
      <c r="R99" s="1351"/>
      <c r="S99" s="1346"/>
      <c r="T99" s="1346">
        <v>0.3</v>
      </c>
      <c r="U99" s="1346"/>
      <c r="V99" s="454">
        <v>0.01</v>
      </c>
      <c r="W99" s="454">
        <v>0.02</v>
      </c>
    </row>
    <row r="100" spans="1:23" ht="15">
      <c r="A100" s="1347" t="s">
        <v>1788</v>
      </c>
      <c r="B100" s="1348">
        <v>12</v>
      </c>
      <c r="C100" s="1348">
        <v>58</v>
      </c>
      <c r="D100" s="1355">
        <v>15</v>
      </c>
      <c r="E100" s="1357">
        <v>2.2</v>
      </c>
      <c r="F100" s="1316" t="s">
        <v>344</v>
      </c>
      <c r="G100" s="1348" t="s">
        <v>1616</v>
      </c>
      <c r="H100" s="1348" t="s">
        <v>1699</v>
      </c>
      <c r="I100" s="1348" t="s">
        <v>1095</v>
      </c>
      <c r="J100" s="1348" t="s">
        <v>363</v>
      </c>
      <c r="K100" s="1348" t="s">
        <v>1648</v>
      </c>
      <c r="L100" s="1355" t="s">
        <v>1790</v>
      </c>
      <c r="M100" s="1353">
        <v>11.07</v>
      </c>
      <c r="N100" s="1350">
        <v>3.15</v>
      </c>
      <c r="O100" s="1346">
        <v>6.29</v>
      </c>
      <c r="P100" s="1346">
        <v>0.05</v>
      </c>
      <c r="Q100" s="1346">
        <v>0.2</v>
      </c>
      <c r="R100" s="1351">
        <v>1.03</v>
      </c>
      <c r="S100" s="1346">
        <v>0.1</v>
      </c>
      <c r="T100" s="1346">
        <v>0.25</v>
      </c>
      <c r="U100" s="1346"/>
      <c r="V100" s="454"/>
      <c r="W100" s="454"/>
    </row>
    <row r="101" spans="1:23" ht="15">
      <c r="A101" s="529" t="s">
        <v>1553</v>
      </c>
      <c r="B101" s="530"/>
      <c r="C101" s="530"/>
      <c r="D101" s="530"/>
      <c r="E101" s="1374">
        <f>SUM(E89:E100)</f>
        <v>20.7</v>
      </c>
      <c r="F101" s="456"/>
      <c r="G101" s="452"/>
      <c r="H101" s="452"/>
      <c r="I101" s="452"/>
      <c r="J101" s="452"/>
      <c r="K101" s="452"/>
      <c r="L101" s="453"/>
      <c r="M101" s="455" t="e">
        <f>#REF!+#REF!+#REF!+#REF!+#REF!+#REF!+#REF!+#REF!+#REF!+#REF!+M100+M99+M98+M97+M96+M95+M94+M93+M92+M91+M90+M89</f>
        <v>#REF!</v>
      </c>
      <c r="N101" s="455" t="e">
        <f>#REF!+#REF!+#REF!+#REF!+#REF!+#REF!+#REF!+#REF!+#REF!+#REF!+N100+N99+N98+N97+N96+N95+N94+N93+N92+N91+N90+N89</f>
        <v>#REF!</v>
      </c>
      <c r="O101" s="455" t="e">
        <f>#REF!+#REF!+#REF!+#REF!+#REF!+#REF!+#REF!+#REF!+#REF!+#REF!+O100+O99+O98+O97+O96+O95+O94+O93+O92+O91+O90+O89</f>
        <v>#REF!</v>
      </c>
      <c r="P101" s="455" t="e">
        <f>#REF!+#REF!+#REF!+#REF!+#REF!+#REF!+#REF!+#REF!+#REF!+#REF!+P100+P99+P98+P97+P96+P95+P94+P93+P92+P91+P90+P89</f>
        <v>#REF!</v>
      </c>
      <c r="Q101" s="455" t="e">
        <f>#REF!+#REF!+#REF!+#REF!+#REF!+#REF!+#REF!+#REF!+#REF!+#REF!+Q100+Q99+Q98+Q97+Q96+Q95+Q94+Q93+Q92+Q91+Q90+Q89</f>
        <v>#REF!</v>
      </c>
      <c r="R101" s="455" t="e">
        <f>#REF!+#REF!+#REF!+#REF!+#REF!+#REF!+#REF!+#REF!+#REF!+#REF!+R100+R99+R98+R97+R96+R95+R94+R93+R92+R91+R90+R89</f>
        <v>#REF!</v>
      </c>
      <c r="S101" s="455" t="e">
        <f>#REF!+#REF!+#REF!+#REF!+#REF!+#REF!+#REF!+#REF!+#REF!+#REF!+S100+S99+S98+S97+S96+S95+S94+S93+S92+S91+S90+S89</f>
        <v>#REF!</v>
      </c>
      <c r="T101" s="455" t="e">
        <f>#REF!+#REF!+#REF!+#REF!+#REF!+#REF!+#REF!+#REF!+#REF!+#REF!+T100+T99+T98+T97+T96+T95+T94+T93+T92+T91+T90+T89</f>
        <v>#REF!</v>
      </c>
      <c r="U101" s="455" t="e">
        <f>#REF!+#REF!+#REF!+#REF!+#REF!+#REF!+#REF!+#REF!+#REF!+#REF!+U100+U99+U98+U97+U96+U95+U94+U93+U92+U91+U90+U89</f>
        <v>#REF!</v>
      </c>
      <c r="V101" s="455" t="e">
        <f>#REF!+#REF!+#REF!+#REF!+#REF!+#REF!+#REF!+#REF!+#REF!+#REF!+V100+V99+V98+V97+V96+V95+V94+V93+V92+V91+V90+V89</f>
        <v>#REF!</v>
      </c>
      <c r="W101" s="455" t="e">
        <f>#REF!+#REF!+#REF!+#REF!+#REF!+#REF!+#REF!+#REF!+#REF!+#REF!+W100+W99+W98+W97+W96+W95+W94+W93+W92+W91+W90+W89</f>
        <v>#REF!</v>
      </c>
    </row>
    <row r="102" spans="1:23" ht="15.75">
      <c r="A102" s="531"/>
      <c r="B102" s="532" t="s">
        <v>346</v>
      </c>
      <c r="C102" s="533"/>
      <c r="D102" s="533"/>
      <c r="E102" s="533"/>
      <c r="F102" s="534"/>
      <c r="G102" s="535"/>
      <c r="H102" s="535"/>
      <c r="I102" s="535"/>
      <c r="J102" s="535"/>
      <c r="K102" s="535"/>
      <c r="L102" s="535"/>
      <c r="M102" s="536"/>
      <c r="N102" s="536"/>
      <c r="O102" s="536"/>
      <c r="P102" s="536"/>
      <c r="Q102" s="536"/>
      <c r="R102" s="536"/>
      <c r="S102" s="536"/>
      <c r="T102" s="536"/>
      <c r="U102" s="537"/>
      <c r="V102" s="538"/>
      <c r="W102" s="539"/>
    </row>
    <row r="103" spans="1:23" ht="15.75">
      <c r="A103" s="1338" t="s">
        <v>1791</v>
      </c>
      <c r="B103" s="1339">
        <v>13</v>
      </c>
      <c r="C103" s="1339">
        <v>21</v>
      </c>
      <c r="D103" s="1341">
        <v>12</v>
      </c>
      <c r="E103" s="1358">
        <v>1.3</v>
      </c>
      <c r="F103" s="1316" t="s">
        <v>341</v>
      </c>
      <c r="G103" s="1339" t="s">
        <v>1672</v>
      </c>
      <c r="H103" s="1339" t="s">
        <v>1699</v>
      </c>
      <c r="I103" s="1339"/>
      <c r="J103" s="1339"/>
      <c r="K103" s="1339"/>
      <c r="L103" s="1341"/>
      <c r="M103" s="1359"/>
      <c r="N103" s="1343"/>
      <c r="O103" s="1344"/>
      <c r="P103" s="1344"/>
      <c r="Q103" s="1344"/>
      <c r="R103" s="1344"/>
      <c r="S103" s="1344"/>
      <c r="T103" s="1345"/>
      <c r="U103" s="1346"/>
      <c r="V103" s="442"/>
      <c r="W103" s="53"/>
    </row>
    <row r="104" spans="1:23" ht="15.75">
      <c r="A104" s="1347" t="s">
        <v>1792</v>
      </c>
      <c r="B104" s="1348">
        <v>14</v>
      </c>
      <c r="C104" s="1348">
        <v>30</v>
      </c>
      <c r="D104" s="1355">
        <v>30</v>
      </c>
      <c r="E104" s="1360">
        <v>0.8</v>
      </c>
      <c r="F104" s="1316" t="s">
        <v>347</v>
      </c>
      <c r="G104" s="1348" t="s">
        <v>1634</v>
      </c>
      <c r="H104" s="1348" t="s">
        <v>1699</v>
      </c>
      <c r="I104" s="1348"/>
      <c r="J104" s="1348"/>
      <c r="K104" s="1348"/>
      <c r="L104" s="1341"/>
      <c r="M104" s="1361"/>
      <c r="N104" s="1362"/>
      <c r="O104" s="1363"/>
      <c r="P104" s="1364"/>
      <c r="Q104" s="1363"/>
      <c r="R104" s="1363"/>
      <c r="S104" s="1363"/>
      <c r="T104" s="1365"/>
      <c r="U104" s="1364"/>
      <c r="V104" s="442"/>
      <c r="W104" s="53"/>
    </row>
    <row r="105" spans="1:23" ht="15.75">
      <c r="A105" s="1347" t="s">
        <v>1781</v>
      </c>
      <c r="B105" s="1348">
        <v>15</v>
      </c>
      <c r="C105" s="1348">
        <v>36</v>
      </c>
      <c r="D105" s="1355">
        <v>46.21</v>
      </c>
      <c r="E105" s="1366">
        <v>0.9</v>
      </c>
      <c r="F105" s="1316" t="s">
        <v>347</v>
      </c>
      <c r="G105" s="1348" t="s">
        <v>1634</v>
      </c>
      <c r="H105" s="1348" t="s">
        <v>1699</v>
      </c>
      <c r="I105" s="1348"/>
      <c r="J105" s="1348"/>
      <c r="K105" s="1348"/>
      <c r="L105" s="1341"/>
      <c r="M105" s="1361"/>
      <c r="N105" s="1350"/>
      <c r="O105" s="1346"/>
      <c r="P105" s="1346"/>
      <c r="Q105" s="1346"/>
      <c r="R105" s="1346"/>
      <c r="S105" s="1346"/>
      <c r="T105" s="1351"/>
      <c r="U105" s="1346"/>
      <c r="V105" s="442"/>
      <c r="W105" s="53"/>
    </row>
    <row r="106" spans="1:23" ht="15.75">
      <c r="A106" s="1347" t="s">
        <v>1785</v>
      </c>
      <c r="B106" s="1348">
        <v>16</v>
      </c>
      <c r="C106" s="1348">
        <v>42</v>
      </c>
      <c r="D106" s="1348">
        <v>12.2</v>
      </c>
      <c r="E106" s="1367">
        <v>1.5</v>
      </c>
      <c r="F106" s="1316" t="s">
        <v>347</v>
      </c>
      <c r="G106" s="1348" t="s">
        <v>1634</v>
      </c>
      <c r="H106" s="1348" t="s">
        <v>1699</v>
      </c>
      <c r="I106" s="1348"/>
      <c r="J106" s="1348"/>
      <c r="K106" s="1348"/>
      <c r="L106" s="1348"/>
      <c r="M106" s="1368"/>
      <c r="N106" s="1369"/>
      <c r="O106" s="1369"/>
      <c r="P106" s="1370"/>
      <c r="Q106" s="1369"/>
      <c r="R106" s="1369"/>
      <c r="S106" s="1369"/>
      <c r="T106" s="1371"/>
      <c r="U106" s="1369"/>
      <c r="V106" s="442"/>
      <c r="W106" s="53"/>
    </row>
    <row r="107" spans="1:23" ht="15.75">
      <c r="A107" s="1347" t="s">
        <v>1788</v>
      </c>
      <c r="B107" s="1348">
        <v>17</v>
      </c>
      <c r="C107" s="1348">
        <v>62</v>
      </c>
      <c r="D107" s="1348">
        <v>5.4</v>
      </c>
      <c r="E107" s="1372">
        <v>2.3</v>
      </c>
      <c r="F107" s="1316" t="s">
        <v>347</v>
      </c>
      <c r="G107" s="1348" t="s">
        <v>1634</v>
      </c>
      <c r="H107" s="1348" t="s">
        <v>1699</v>
      </c>
      <c r="I107" s="1348"/>
      <c r="J107" s="1348"/>
      <c r="K107" s="1348"/>
      <c r="L107" s="1348"/>
      <c r="M107" s="1353"/>
      <c r="N107" s="1363"/>
      <c r="O107" s="1363"/>
      <c r="P107" s="1363"/>
      <c r="Q107" s="1363"/>
      <c r="R107" s="1363"/>
      <c r="S107" s="1363"/>
      <c r="T107" s="1373"/>
      <c r="U107" s="1353"/>
      <c r="V107" s="442"/>
      <c r="W107" s="53"/>
    </row>
    <row r="108" spans="1:23" ht="15.75">
      <c r="A108" s="162" t="s">
        <v>1553</v>
      </c>
      <c r="B108" s="457"/>
      <c r="C108" s="457"/>
      <c r="D108" s="457"/>
      <c r="E108" s="1375">
        <f>SUM(E103:E107)</f>
        <v>6.8</v>
      </c>
      <c r="F108" s="457"/>
      <c r="G108" s="457"/>
      <c r="H108" s="457"/>
      <c r="I108" s="457"/>
      <c r="J108" s="457"/>
      <c r="K108" s="457"/>
      <c r="L108" s="457"/>
      <c r="M108" s="457"/>
      <c r="N108" s="457"/>
      <c r="O108" s="457"/>
      <c r="P108" s="457"/>
      <c r="Q108" s="457"/>
      <c r="R108" s="457"/>
      <c r="S108" s="457"/>
      <c r="T108" s="457"/>
      <c r="U108" s="445"/>
      <c r="V108" s="442"/>
      <c r="W108" s="53"/>
    </row>
    <row r="109" spans="1:23" ht="15">
      <c r="A109" s="540" t="s">
        <v>348</v>
      </c>
      <c r="B109" s="541"/>
      <c r="C109" s="542"/>
      <c r="D109" s="542"/>
      <c r="E109" s="1376">
        <f>E101+E108</f>
        <v>27.5</v>
      </c>
      <c r="F109" s="441"/>
      <c r="G109" s="441"/>
      <c r="H109" s="441"/>
      <c r="I109" s="441"/>
      <c r="J109" s="441"/>
      <c r="K109" s="441"/>
      <c r="L109" s="441"/>
      <c r="M109" s="444" t="e">
        <f aca="true" t="shared" si="4" ref="M109:W109">SUM(M101:M108)</f>
        <v>#REF!</v>
      </c>
      <c r="N109" s="444" t="e">
        <f t="shared" si="4"/>
        <v>#REF!</v>
      </c>
      <c r="O109" s="444" t="e">
        <f t="shared" si="4"/>
        <v>#REF!</v>
      </c>
      <c r="P109" s="444" t="e">
        <f t="shared" si="4"/>
        <v>#REF!</v>
      </c>
      <c r="Q109" s="444" t="e">
        <f t="shared" si="4"/>
        <v>#REF!</v>
      </c>
      <c r="R109" s="444" t="e">
        <f t="shared" si="4"/>
        <v>#REF!</v>
      </c>
      <c r="S109" s="444" t="e">
        <f t="shared" si="4"/>
        <v>#REF!</v>
      </c>
      <c r="T109" s="444" t="e">
        <f t="shared" si="4"/>
        <v>#REF!</v>
      </c>
      <c r="U109" s="444" t="e">
        <f t="shared" si="4"/>
        <v>#REF!</v>
      </c>
      <c r="V109" s="444" t="e">
        <f t="shared" si="4"/>
        <v>#REF!</v>
      </c>
      <c r="W109" s="444" t="e">
        <f t="shared" si="4"/>
        <v>#REF!</v>
      </c>
    </row>
    <row r="110" spans="1:23" ht="15.75">
      <c r="A110" s="459"/>
      <c r="B110" s="458"/>
      <c r="C110" s="441"/>
      <c r="D110" s="441"/>
      <c r="E110" s="441"/>
      <c r="F110" s="441"/>
      <c r="G110" s="441"/>
      <c r="H110" s="441"/>
      <c r="I110" s="441"/>
      <c r="J110" s="441"/>
      <c r="K110" s="441"/>
      <c r="L110" s="441"/>
      <c r="M110" s="162"/>
      <c r="N110" s="162"/>
      <c r="O110" s="162"/>
      <c r="P110" s="162"/>
      <c r="Q110" s="162"/>
      <c r="R110" s="441"/>
      <c r="S110" s="441"/>
      <c r="T110" s="441"/>
      <c r="U110" s="445"/>
      <c r="V110" s="442"/>
      <c r="W110" s="53"/>
    </row>
    <row r="111" spans="1:23" ht="15.75">
      <c r="A111" s="543"/>
      <c r="B111" s="526"/>
      <c r="C111" s="526"/>
      <c r="D111" s="526"/>
      <c r="E111" s="526"/>
      <c r="F111" s="527"/>
      <c r="G111" s="527"/>
      <c r="H111" s="1419" t="s">
        <v>365</v>
      </c>
      <c r="I111" s="1337"/>
      <c r="J111" s="1337"/>
      <c r="K111" s="527"/>
      <c r="L111" s="527"/>
      <c r="M111" s="527"/>
      <c r="N111" s="527"/>
      <c r="O111" s="527"/>
      <c r="P111" s="527"/>
      <c r="Q111" s="527"/>
      <c r="R111" s="527"/>
      <c r="S111" s="527"/>
      <c r="T111" s="526"/>
      <c r="U111" s="527"/>
      <c r="V111" s="544"/>
      <c r="W111" s="545"/>
    </row>
    <row r="112" spans="1:22" ht="15">
      <c r="A112" s="1439" t="s">
        <v>867</v>
      </c>
      <c r="B112" s="1439">
        <v>1</v>
      </c>
      <c r="C112" s="1439">
        <v>2</v>
      </c>
      <c r="D112" s="1439">
        <v>18.1</v>
      </c>
      <c r="E112" s="1439">
        <v>1.5</v>
      </c>
      <c r="F112" s="1439" t="s">
        <v>341</v>
      </c>
      <c r="G112" s="1439" t="s">
        <v>1616</v>
      </c>
      <c r="H112" s="1439" t="s">
        <v>1699</v>
      </c>
      <c r="I112" s="1439" t="s">
        <v>1095</v>
      </c>
      <c r="J112" s="1439" t="s">
        <v>363</v>
      </c>
      <c r="K112" s="1439" t="s">
        <v>343</v>
      </c>
      <c r="L112" s="1439" t="s">
        <v>1761</v>
      </c>
      <c r="M112" s="1439">
        <v>8.79</v>
      </c>
      <c r="N112" s="1439">
        <v>5.15</v>
      </c>
      <c r="O112" s="1439">
        <v>1.72</v>
      </c>
      <c r="P112" s="1439">
        <v>0.86</v>
      </c>
      <c r="Q112" s="1439">
        <v>0.05</v>
      </c>
      <c r="R112" s="1439">
        <v>0.91</v>
      </c>
      <c r="S112" s="1579">
        <v>0.1</v>
      </c>
      <c r="T112" s="1439"/>
      <c r="U112" s="1439"/>
      <c r="V112" s="457"/>
    </row>
    <row r="113" spans="1:22" ht="15">
      <c r="A113" s="1439" t="s">
        <v>868</v>
      </c>
      <c r="B113" s="1439">
        <v>2</v>
      </c>
      <c r="C113" s="1439">
        <v>4</v>
      </c>
      <c r="D113" s="1439">
        <v>20.1</v>
      </c>
      <c r="E113" s="1439">
        <v>1.7</v>
      </c>
      <c r="F113" s="1439" t="s">
        <v>341</v>
      </c>
      <c r="G113" s="1439" t="s">
        <v>1107</v>
      </c>
      <c r="H113" s="1439" t="s">
        <v>1699</v>
      </c>
      <c r="I113" s="1439" t="s">
        <v>1095</v>
      </c>
      <c r="J113" s="1439" t="s">
        <v>363</v>
      </c>
      <c r="K113" s="1439" t="s">
        <v>343</v>
      </c>
      <c r="L113" s="1439" t="s">
        <v>869</v>
      </c>
      <c r="M113" s="1439">
        <v>9.93</v>
      </c>
      <c r="N113" s="1439">
        <v>5.83</v>
      </c>
      <c r="O113" s="1439">
        <v>1.96</v>
      </c>
      <c r="P113" s="1439">
        <v>0.97</v>
      </c>
      <c r="Q113" s="1439">
        <v>0.1</v>
      </c>
      <c r="R113" s="1439">
        <v>1.07</v>
      </c>
      <c r="S113" s="1439"/>
      <c r="T113" s="1439"/>
      <c r="U113" s="1439"/>
      <c r="V113" s="446"/>
    </row>
    <row r="114" spans="1:22" ht="15">
      <c r="A114" s="1439" t="s">
        <v>1764</v>
      </c>
      <c r="B114" s="1439">
        <v>3</v>
      </c>
      <c r="C114" s="1439">
        <v>45</v>
      </c>
      <c r="D114" s="1439">
        <v>37</v>
      </c>
      <c r="E114" s="1439">
        <v>2.2</v>
      </c>
      <c r="F114" s="1439" t="s">
        <v>341</v>
      </c>
      <c r="G114" s="1439" t="s">
        <v>1624</v>
      </c>
      <c r="H114" s="1439" t="s">
        <v>1699</v>
      </c>
      <c r="I114" s="1439" t="s">
        <v>1095</v>
      </c>
      <c r="J114" s="1439" t="s">
        <v>363</v>
      </c>
      <c r="K114" s="1439" t="s">
        <v>343</v>
      </c>
      <c r="L114" s="1439" t="s">
        <v>869</v>
      </c>
      <c r="M114" s="1439">
        <v>12.78</v>
      </c>
      <c r="N114" s="1439">
        <v>7.55</v>
      </c>
      <c r="O114" s="1439">
        <v>2.53</v>
      </c>
      <c r="P114" s="1439">
        <v>1.25</v>
      </c>
      <c r="Q114" s="1439">
        <v>0.1</v>
      </c>
      <c r="R114" s="1439">
        <v>1.35</v>
      </c>
      <c r="S114" s="1439"/>
      <c r="T114" s="1439"/>
      <c r="U114" s="1439"/>
      <c r="V114" s="446"/>
    </row>
    <row r="115" spans="1:22" ht="15">
      <c r="A115" s="1439" t="s">
        <v>870</v>
      </c>
      <c r="B115" s="1439">
        <v>4</v>
      </c>
      <c r="C115" s="1439">
        <v>53</v>
      </c>
      <c r="D115" s="1439">
        <v>18</v>
      </c>
      <c r="E115" s="1439">
        <v>2.3</v>
      </c>
      <c r="F115" s="1439" t="s">
        <v>341</v>
      </c>
      <c r="G115" s="1439" t="s">
        <v>1624</v>
      </c>
      <c r="H115" s="1439" t="s">
        <v>1699</v>
      </c>
      <c r="I115" s="1439" t="s">
        <v>1095</v>
      </c>
      <c r="J115" s="1439" t="s">
        <v>363</v>
      </c>
      <c r="K115" s="1439" t="s">
        <v>343</v>
      </c>
      <c r="L115" s="1439" t="s">
        <v>869</v>
      </c>
      <c r="M115" s="1439">
        <v>13.36</v>
      </c>
      <c r="N115" s="1439">
        <v>7.89</v>
      </c>
      <c r="O115" s="1439">
        <v>2.65</v>
      </c>
      <c r="P115" s="1439">
        <v>1.31</v>
      </c>
      <c r="Q115" s="1439">
        <v>0.1</v>
      </c>
      <c r="R115" s="1439">
        <v>1.41</v>
      </c>
      <c r="S115" s="1439"/>
      <c r="T115" s="1439"/>
      <c r="U115" s="1439"/>
      <c r="V115" s="446"/>
    </row>
    <row r="116" spans="1:22" ht="15">
      <c r="A116" s="1441" t="s">
        <v>1553</v>
      </c>
      <c r="B116" s="1441"/>
      <c r="C116" s="1441"/>
      <c r="D116" s="1441"/>
      <c r="E116" s="1396">
        <v>7.7</v>
      </c>
      <c r="F116" s="1441"/>
      <c r="G116" s="1441"/>
      <c r="H116" s="1441"/>
      <c r="I116" s="1441"/>
      <c r="J116" s="1441"/>
      <c r="K116" s="1441"/>
      <c r="L116" s="1441"/>
      <c r="M116" s="1441">
        <v>44.86</v>
      </c>
      <c r="N116" s="1441">
        <v>26.42</v>
      </c>
      <c r="O116" s="1441">
        <v>8.86</v>
      </c>
      <c r="P116" s="1441">
        <v>4.39</v>
      </c>
      <c r="Q116" s="1441">
        <v>0.35</v>
      </c>
      <c r="R116" s="1441">
        <v>4.74</v>
      </c>
      <c r="S116" s="1580">
        <v>0.1</v>
      </c>
      <c r="T116" s="1441"/>
      <c r="U116" s="1441"/>
      <c r="V116" s="444">
        <v>1.1</v>
      </c>
    </row>
    <row r="117" spans="1:22" ht="15">
      <c r="A117" s="531"/>
      <c r="B117" s="532" t="s">
        <v>346</v>
      </c>
      <c r="C117" s="533"/>
      <c r="D117" s="533"/>
      <c r="E117" s="533"/>
      <c r="F117" s="547"/>
      <c r="G117" s="547"/>
      <c r="H117" s="547"/>
      <c r="I117" s="547"/>
      <c r="J117" s="547"/>
      <c r="K117" s="547"/>
      <c r="L117" s="547"/>
      <c r="M117" s="548"/>
      <c r="N117" s="548"/>
      <c r="O117" s="548"/>
      <c r="P117" s="548"/>
      <c r="Q117" s="548"/>
      <c r="R117" s="548"/>
      <c r="S117" s="548"/>
      <c r="T117" s="548"/>
      <c r="U117" s="547"/>
      <c r="V117" s="549"/>
    </row>
    <row r="118" spans="1:22" ht="15">
      <c r="A118" s="1439" t="s">
        <v>871</v>
      </c>
      <c r="B118" s="1439">
        <v>5</v>
      </c>
      <c r="C118" s="1439">
        <v>18</v>
      </c>
      <c r="D118" s="1439">
        <v>19.2</v>
      </c>
      <c r="E118" s="1439">
        <v>1</v>
      </c>
      <c r="F118" s="1439" t="s">
        <v>341</v>
      </c>
      <c r="G118" s="1439" t="s">
        <v>1624</v>
      </c>
      <c r="H118" s="1439" t="s">
        <v>1699</v>
      </c>
      <c r="I118" s="1439"/>
      <c r="J118" s="1439"/>
      <c r="K118" s="1439"/>
      <c r="L118" s="1439"/>
      <c r="M118" s="1439"/>
      <c r="N118" s="1439"/>
      <c r="O118" s="1439"/>
      <c r="P118" s="1439"/>
      <c r="Q118" s="1439"/>
      <c r="R118" s="1439"/>
      <c r="S118" s="1439"/>
      <c r="T118" s="1439"/>
      <c r="U118" s="1439"/>
      <c r="V118" s="446"/>
    </row>
    <row r="119" spans="1:22" ht="15">
      <c r="A119" s="1439" t="s">
        <v>872</v>
      </c>
      <c r="B119" s="1439">
        <v>6</v>
      </c>
      <c r="C119" s="1439">
        <v>34</v>
      </c>
      <c r="D119" s="1439">
        <v>23</v>
      </c>
      <c r="E119" s="1439">
        <v>4.8</v>
      </c>
      <c r="F119" s="1439" t="s">
        <v>347</v>
      </c>
      <c r="G119" s="1439" t="s">
        <v>1634</v>
      </c>
      <c r="H119" s="1439" t="s">
        <v>1699</v>
      </c>
      <c r="I119" s="1439"/>
      <c r="J119" s="1439"/>
      <c r="K119" s="1439"/>
      <c r="L119" s="1439"/>
      <c r="M119" s="1439"/>
      <c r="N119" s="1439"/>
      <c r="O119" s="1439"/>
      <c r="P119" s="1439"/>
      <c r="Q119" s="1439"/>
      <c r="R119" s="1439"/>
      <c r="S119" s="1439"/>
      <c r="T119" s="1439"/>
      <c r="U119" s="1439"/>
      <c r="V119" s="446"/>
    </row>
    <row r="120" spans="1:22" ht="15">
      <c r="A120" s="1439" t="s">
        <v>870</v>
      </c>
      <c r="B120" s="1439">
        <v>7</v>
      </c>
      <c r="C120" s="1439">
        <v>54</v>
      </c>
      <c r="D120" s="1439">
        <v>38</v>
      </c>
      <c r="E120" s="1439">
        <v>1.5</v>
      </c>
      <c r="F120" s="1439" t="s">
        <v>341</v>
      </c>
      <c r="G120" s="1439" t="s">
        <v>1624</v>
      </c>
      <c r="H120" s="1439" t="s">
        <v>1699</v>
      </c>
      <c r="I120" s="1439"/>
      <c r="J120" s="1439"/>
      <c r="K120" s="1439"/>
      <c r="L120" s="1439"/>
      <c r="M120" s="1439"/>
      <c r="N120" s="1439"/>
      <c r="O120" s="1439"/>
      <c r="P120" s="1439"/>
      <c r="Q120" s="1439"/>
      <c r="R120" s="1439"/>
      <c r="S120" s="1439"/>
      <c r="T120" s="1439"/>
      <c r="U120" s="1439"/>
      <c r="V120" s="446"/>
    </row>
    <row r="121" spans="1:22" ht="15">
      <c r="A121" s="1441" t="s">
        <v>1553</v>
      </c>
      <c r="B121" s="1441"/>
      <c r="C121" s="1441"/>
      <c r="D121" s="1441"/>
      <c r="E121" s="1396">
        <v>7.3</v>
      </c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446"/>
    </row>
    <row r="122" spans="1:23" ht="15">
      <c r="A122" s="515" t="s">
        <v>348</v>
      </c>
      <c r="B122" s="515"/>
      <c r="C122" s="515"/>
      <c r="D122" s="515"/>
      <c r="E122" s="1581">
        <f>E116+E121</f>
        <v>15</v>
      </c>
      <c r="F122" s="1441"/>
      <c r="G122" s="1441"/>
      <c r="H122" s="1441"/>
      <c r="I122" s="1441"/>
      <c r="J122" s="1441"/>
      <c r="K122" s="1441"/>
      <c r="L122" s="1441"/>
      <c r="M122" s="1441">
        <v>44.86</v>
      </c>
      <c r="N122" s="1441">
        <v>26.42</v>
      </c>
      <c r="O122" s="1441">
        <v>8.86</v>
      </c>
      <c r="P122" s="1441">
        <v>4.39</v>
      </c>
      <c r="Q122" s="1441">
        <v>0.35</v>
      </c>
      <c r="R122" s="1441">
        <v>4.74</v>
      </c>
      <c r="S122" s="1580">
        <v>0.1</v>
      </c>
      <c r="T122" s="1441"/>
      <c r="U122" s="1441"/>
      <c r="V122" s="444">
        <f>SUM(V114:V121)</f>
        <v>1.1</v>
      </c>
      <c r="W122" s="444">
        <f>SUM(W114:W121)</f>
        <v>0</v>
      </c>
    </row>
    <row r="123" spans="1:22" ht="15.75">
      <c r="A123" s="511"/>
      <c r="B123" s="550"/>
      <c r="C123" s="550"/>
      <c r="D123" s="550"/>
      <c r="E123" s="550"/>
      <c r="F123" s="551"/>
      <c r="G123" s="551"/>
      <c r="H123" s="1420" t="s">
        <v>367</v>
      </c>
      <c r="I123" s="1420"/>
      <c r="J123" s="1420"/>
      <c r="K123" s="551"/>
      <c r="L123" s="551"/>
      <c r="M123" s="551"/>
      <c r="N123" s="551"/>
      <c r="O123" s="551"/>
      <c r="P123" s="551"/>
      <c r="Q123" s="551"/>
      <c r="R123" s="551"/>
      <c r="S123" s="551"/>
      <c r="T123" s="550"/>
      <c r="U123" s="552"/>
      <c r="V123" s="553"/>
    </row>
    <row r="124" spans="1:22" ht="15">
      <c r="A124" s="1421" t="s">
        <v>1819</v>
      </c>
      <c r="B124" s="1422">
        <v>1</v>
      </c>
      <c r="C124" s="1422">
        <v>1</v>
      </c>
      <c r="D124" s="1422">
        <v>2.1</v>
      </c>
      <c r="E124" s="1422">
        <v>0.9</v>
      </c>
      <c r="F124" s="1423" t="s">
        <v>344</v>
      </c>
      <c r="G124" s="1423" t="s">
        <v>1616</v>
      </c>
      <c r="H124" s="1423" t="s">
        <v>1699</v>
      </c>
      <c r="I124" s="1423" t="s">
        <v>106</v>
      </c>
      <c r="J124" s="1422" t="s">
        <v>107</v>
      </c>
      <c r="K124" s="1423" t="s">
        <v>1820</v>
      </c>
      <c r="L124" s="1423" t="s">
        <v>1821</v>
      </c>
      <c r="M124" s="1424">
        <v>4.34</v>
      </c>
      <c r="N124" s="1424"/>
      <c r="O124" s="1424">
        <v>3</v>
      </c>
      <c r="P124" s="1424"/>
      <c r="Q124" s="1422">
        <v>0.43</v>
      </c>
      <c r="R124" s="1423">
        <v>0.91</v>
      </c>
      <c r="S124" s="1423"/>
      <c r="T124" s="1423"/>
      <c r="U124" s="1425"/>
      <c r="V124" s="1426"/>
    </row>
    <row r="125" spans="1:22" ht="15">
      <c r="A125" s="1421" t="s">
        <v>1819</v>
      </c>
      <c r="B125" s="1422">
        <v>2</v>
      </c>
      <c r="C125" s="1422">
        <v>1</v>
      </c>
      <c r="D125" s="1422">
        <v>25</v>
      </c>
      <c r="E125" s="1422">
        <v>0.5</v>
      </c>
      <c r="F125" s="1423" t="s">
        <v>344</v>
      </c>
      <c r="G125" s="1423" t="s">
        <v>1616</v>
      </c>
      <c r="H125" s="1423" t="s">
        <v>1699</v>
      </c>
      <c r="I125" s="1423" t="s">
        <v>106</v>
      </c>
      <c r="J125" s="1427" t="s">
        <v>107</v>
      </c>
      <c r="K125" s="1423" t="s">
        <v>1820</v>
      </c>
      <c r="L125" s="1423" t="s">
        <v>1822</v>
      </c>
      <c r="M125" s="1424">
        <v>2.43</v>
      </c>
      <c r="N125" s="1424"/>
      <c r="O125" s="1424">
        <v>1.91</v>
      </c>
      <c r="P125" s="1424">
        <v>0.47</v>
      </c>
      <c r="Q125" s="1423">
        <v>0.03</v>
      </c>
      <c r="R125" s="1428">
        <v>0.02</v>
      </c>
      <c r="S125" s="1423"/>
      <c r="T125" s="1423"/>
      <c r="U125" s="1425"/>
      <c r="V125" s="1426"/>
    </row>
    <row r="126" spans="1:22" ht="15">
      <c r="A126" s="1421" t="s">
        <v>1819</v>
      </c>
      <c r="B126" s="1422">
        <v>3</v>
      </c>
      <c r="C126" s="1422">
        <v>4</v>
      </c>
      <c r="D126" s="1422">
        <v>17.5</v>
      </c>
      <c r="E126" s="1429">
        <v>1.1</v>
      </c>
      <c r="F126" s="1423" t="s">
        <v>344</v>
      </c>
      <c r="G126" s="1423" t="s">
        <v>1616</v>
      </c>
      <c r="H126" s="1423" t="s">
        <v>1699</v>
      </c>
      <c r="I126" s="1423" t="s">
        <v>106</v>
      </c>
      <c r="J126" s="1422" t="s">
        <v>107</v>
      </c>
      <c r="K126" s="1423" t="s">
        <v>1820</v>
      </c>
      <c r="L126" s="1423" t="s">
        <v>1821</v>
      </c>
      <c r="M126" s="1424">
        <v>5.34</v>
      </c>
      <c r="N126" s="1424"/>
      <c r="O126" s="1424">
        <v>3.66</v>
      </c>
      <c r="P126" s="1424"/>
      <c r="Q126" s="1423">
        <v>0.53</v>
      </c>
      <c r="R126" s="1428">
        <v>1.15</v>
      </c>
      <c r="S126" s="1430"/>
      <c r="T126" s="1423"/>
      <c r="U126" s="1425"/>
      <c r="V126" s="1426"/>
    </row>
    <row r="127" spans="1:22" ht="15">
      <c r="A127" s="1421" t="s">
        <v>368</v>
      </c>
      <c r="B127" s="1422">
        <v>4</v>
      </c>
      <c r="C127" s="1422">
        <v>18</v>
      </c>
      <c r="D127" s="1422">
        <v>17</v>
      </c>
      <c r="E127" s="1429">
        <v>1</v>
      </c>
      <c r="F127" s="1423" t="s">
        <v>341</v>
      </c>
      <c r="G127" s="1423" t="s">
        <v>1628</v>
      </c>
      <c r="H127" s="1423" t="s">
        <v>1699</v>
      </c>
      <c r="I127" s="1423" t="s">
        <v>106</v>
      </c>
      <c r="J127" s="1422" t="s">
        <v>107</v>
      </c>
      <c r="K127" s="1423" t="s">
        <v>1823</v>
      </c>
      <c r="L127" s="1423" t="s">
        <v>1824</v>
      </c>
      <c r="M127" s="1424">
        <v>10</v>
      </c>
      <c r="N127" s="1424">
        <v>6</v>
      </c>
      <c r="O127" s="1424"/>
      <c r="P127" s="1424"/>
      <c r="Q127" s="1423">
        <v>1</v>
      </c>
      <c r="R127" s="1428"/>
      <c r="S127" s="1428">
        <v>3</v>
      </c>
      <c r="T127" s="1423"/>
      <c r="U127" s="1425"/>
      <c r="V127" s="1426"/>
    </row>
    <row r="128" spans="1:23" ht="15">
      <c r="A128" s="1421" t="s">
        <v>366</v>
      </c>
      <c r="B128" s="1422">
        <v>5</v>
      </c>
      <c r="C128" s="1422">
        <v>22</v>
      </c>
      <c r="D128" s="1422">
        <v>12</v>
      </c>
      <c r="E128" s="1429">
        <v>2.4</v>
      </c>
      <c r="F128" s="1423" t="s">
        <v>341</v>
      </c>
      <c r="G128" s="1423" t="s">
        <v>1107</v>
      </c>
      <c r="H128" s="1423" t="s">
        <v>1699</v>
      </c>
      <c r="I128" s="1423" t="s">
        <v>106</v>
      </c>
      <c r="J128" s="1422" t="s">
        <v>107</v>
      </c>
      <c r="K128" s="1423" t="s">
        <v>1825</v>
      </c>
      <c r="L128" s="1423" t="s">
        <v>1826</v>
      </c>
      <c r="M128" s="1424">
        <v>13.78</v>
      </c>
      <c r="N128" s="1424">
        <v>8.26</v>
      </c>
      <c r="O128" s="1424">
        <v>2.74</v>
      </c>
      <c r="P128" s="1424"/>
      <c r="Q128" s="1423">
        <v>1.34</v>
      </c>
      <c r="R128" s="1430">
        <v>1.44</v>
      </c>
      <c r="S128" s="1430"/>
      <c r="T128" s="1423"/>
      <c r="U128" s="1431"/>
      <c r="V128" s="1426"/>
      <c r="W128" t="s">
        <v>341</v>
      </c>
    </row>
    <row r="129" spans="1:23" ht="15">
      <c r="A129" s="1421" t="s">
        <v>369</v>
      </c>
      <c r="B129" s="1422">
        <v>6</v>
      </c>
      <c r="C129" s="1422">
        <v>22</v>
      </c>
      <c r="D129" s="1422">
        <v>29.1</v>
      </c>
      <c r="E129" s="1429">
        <v>0.5</v>
      </c>
      <c r="F129" s="1423" t="s">
        <v>341</v>
      </c>
      <c r="G129" s="1423" t="s">
        <v>1624</v>
      </c>
      <c r="H129" s="1423" t="s">
        <v>1699</v>
      </c>
      <c r="I129" s="1423" t="s">
        <v>106</v>
      </c>
      <c r="J129" s="1422" t="s">
        <v>107</v>
      </c>
      <c r="K129" s="1423" t="s">
        <v>1825</v>
      </c>
      <c r="L129" s="1423" t="s">
        <v>1827</v>
      </c>
      <c r="M129" s="1424">
        <v>2.9</v>
      </c>
      <c r="N129" s="1424">
        <v>1.72</v>
      </c>
      <c r="O129" s="1424">
        <v>0.57</v>
      </c>
      <c r="P129" s="1424"/>
      <c r="Q129" s="1423">
        <v>0.29</v>
      </c>
      <c r="R129" s="1428">
        <v>0.32</v>
      </c>
      <c r="S129" s="1430"/>
      <c r="T129" s="1423"/>
      <c r="U129" s="1425"/>
      <c r="V129" s="1426"/>
      <c r="W129" t="s">
        <v>371</v>
      </c>
    </row>
    <row r="130" spans="1:23" ht="15">
      <c r="A130" s="1421" t="s">
        <v>369</v>
      </c>
      <c r="B130" s="1422">
        <v>7</v>
      </c>
      <c r="C130" s="1422">
        <v>22</v>
      </c>
      <c r="D130" s="1422">
        <v>29.2</v>
      </c>
      <c r="E130" s="1429">
        <v>0.4</v>
      </c>
      <c r="F130" s="1423" t="s">
        <v>341</v>
      </c>
      <c r="G130" s="1423" t="s">
        <v>1624</v>
      </c>
      <c r="H130" s="1423" t="s">
        <v>1699</v>
      </c>
      <c r="I130" s="1423" t="s">
        <v>106</v>
      </c>
      <c r="J130" s="1423" t="s">
        <v>107</v>
      </c>
      <c r="K130" s="1423" t="s">
        <v>1825</v>
      </c>
      <c r="L130" s="1423" t="s">
        <v>1763</v>
      </c>
      <c r="M130" s="1424">
        <v>2.35</v>
      </c>
      <c r="N130" s="1424">
        <v>1.38</v>
      </c>
      <c r="O130" s="1424">
        <v>0.46</v>
      </c>
      <c r="P130" s="1424">
        <v>0.23</v>
      </c>
      <c r="Q130" s="1423">
        <v>0.02</v>
      </c>
      <c r="R130" s="1430">
        <v>0.26</v>
      </c>
      <c r="S130" s="1430"/>
      <c r="T130" s="1428"/>
      <c r="U130" s="1425"/>
      <c r="V130" s="1426"/>
      <c r="W130" t="s">
        <v>372</v>
      </c>
    </row>
    <row r="131" spans="1:22" ht="15">
      <c r="A131" s="1421" t="s">
        <v>369</v>
      </c>
      <c r="B131" s="1422">
        <v>8</v>
      </c>
      <c r="C131" s="1422">
        <v>29</v>
      </c>
      <c r="D131" s="1422">
        <v>5.1</v>
      </c>
      <c r="E131" s="1429">
        <v>0.4</v>
      </c>
      <c r="F131" s="1423" t="s">
        <v>344</v>
      </c>
      <c r="G131" s="1423" t="s">
        <v>1616</v>
      </c>
      <c r="H131" s="1423" t="s">
        <v>1699</v>
      </c>
      <c r="I131" s="1423" t="s">
        <v>106</v>
      </c>
      <c r="J131" s="1422" t="s">
        <v>107</v>
      </c>
      <c r="K131" s="1423" t="s">
        <v>1820</v>
      </c>
      <c r="L131" s="1423" t="s">
        <v>1828</v>
      </c>
      <c r="M131" s="1424">
        <v>1.93</v>
      </c>
      <c r="N131" s="1424"/>
      <c r="O131" s="1424">
        <v>1.52</v>
      </c>
      <c r="P131" s="1424"/>
      <c r="Q131" s="1422">
        <v>0.19</v>
      </c>
      <c r="R131" s="1422">
        <v>0.22</v>
      </c>
      <c r="S131" s="1422"/>
      <c r="T131" s="1422"/>
      <c r="U131" s="1432"/>
      <c r="V131" s="1426"/>
    </row>
    <row r="132" spans="1:22" ht="15">
      <c r="A132" s="1421" t="s">
        <v>369</v>
      </c>
      <c r="B132" s="1422">
        <v>9</v>
      </c>
      <c r="C132" s="1422">
        <v>33</v>
      </c>
      <c r="D132" s="1422">
        <v>21.2</v>
      </c>
      <c r="E132" s="1422">
        <v>3</v>
      </c>
      <c r="F132" s="1423" t="s">
        <v>341</v>
      </c>
      <c r="G132" s="1423" t="s">
        <v>1107</v>
      </c>
      <c r="H132" s="1423" t="s">
        <v>1699</v>
      </c>
      <c r="I132" s="1423" t="s">
        <v>106</v>
      </c>
      <c r="J132" s="1423" t="s">
        <v>107</v>
      </c>
      <c r="K132" s="1423" t="s">
        <v>1825</v>
      </c>
      <c r="L132" s="1423" t="s">
        <v>1763</v>
      </c>
      <c r="M132" s="1424">
        <v>17.46</v>
      </c>
      <c r="N132" s="1424">
        <v>10.32</v>
      </c>
      <c r="O132" s="1424">
        <v>3.42</v>
      </c>
      <c r="P132" s="1424">
        <v>1.71</v>
      </c>
      <c r="Q132" s="1423">
        <v>0.15</v>
      </c>
      <c r="R132" s="1430">
        <v>1.86</v>
      </c>
      <c r="S132" s="1430"/>
      <c r="T132" s="1423"/>
      <c r="U132" s="1432"/>
      <c r="V132" s="1426"/>
    </row>
    <row r="133" spans="1:22" ht="15">
      <c r="A133" s="1421" t="s">
        <v>369</v>
      </c>
      <c r="B133" s="1422">
        <v>10</v>
      </c>
      <c r="C133" s="1422">
        <v>41</v>
      </c>
      <c r="D133" s="1422">
        <v>31</v>
      </c>
      <c r="E133" s="1429">
        <v>0.8</v>
      </c>
      <c r="F133" s="1423" t="s">
        <v>344</v>
      </c>
      <c r="G133" s="1423" t="s">
        <v>1616</v>
      </c>
      <c r="H133" s="1423" t="s">
        <v>1699</v>
      </c>
      <c r="I133" s="1423" t="s">
        <v>106</v>
      </c>
      <c r="J133" s="1422" t="s">
        <v>107</v>
      </c>
      <c r="K133" s="1423" t="s">
        <v>1820</v>
      </c>
      <c r="L133" s="1423" t="s">
        <v>1828</v>
      </c>
      <c r="M133" s="1424">
        <v>3.86</v>
      </c>
      <c r="N133" s="1424"/>
      <c r="O133" s="1424">
        <v>3.05</v>
      </c>
      <c r="P133" s="1424"/>
      <c r="Q133" s="1422">
        <v>0.38</v>
      </c>
      <c r="R133" s="1422">
        <v>0.43</v>
      </c>
      <c r="S133" s="1422"/>
      <c r="T133" s="1422"/>
      <c r="U133" s="1432"/>
      <c r="V133" s="1426"/>
    </row>
    <row r="134" spans="1:22" ht="15">
      <c r="A134" s="1421" t="s">
        <v>369</v>
      </c>
      <c r="B134" s="1422">
        <v>11</v>
      </c>
      <c r="C134" s="1422">
        <v>44</v>
      </c>
      <c r="D134" s="1422">
        <v>3.1</v>
      </c>
      <c r="E134" s="1429">
        <v>0.9</v>
      </c>
      <c r="F134" s="1423" t="s">
        <v>341</v>
      </c>
      <c r="G134" s="1427" t="s">
        <v>1624</v>
      </c>
      <c r="H134" s="1423" t="s">
        <v>1699</v>
      </c>
      <c r="I134" s="1423" t="s">
        <v>106</v>
      </c>
      <c r="J134" s="1422" t="s">
        <v>107</v>
      </c>
      <c r="K134" s="1423" t="s">
        <v>1825</v>
      </c>
      <c r="L134" s="1423" t="s">
        <v>1763</v>
      </c>
      <c r="M134" s="1424">
        <v>5.25</v>
      </c>
      <c r="N134" s="1424">
        <v>3.1</v>
      </c>
      <c r="O134" s="1424">
        <v>1.03</v>
      </c>
      <c r="P134" s="1424">
        <v>0.51</v>
      </c>
      <c r="Q134" s="1423">
        <v>0.05</v>
      </c>
      <c r="R134" s="1430">
        <v>0.56</v>
      </c>
      <c r="S134" s="1430"/>
      <c r="T134" s="1423"/>
      <c r="U134" s="1432"/>
      <c r="V134" s="1426"/>
    </row>
    <row r="135" spans="1:22" ht="15">
      <c r="A135" s="1421" t="s">
        <v>369</v>
      </c>
      <c r="B135" s="1422">
        <v>12</v>
      </c>
      <c r="C135" s="1422">
        <v>50</v>
      </c>
      <c r="D135" s="1422">
        <v>3.1</v>
      </c>
      <c r="E135" s="1422">
        <v>0.4</v>
      </c>
      <c r="F135" s="1423" t="s">
        <v>341</v>
      </c>
      <c r="G135" s="1423" t="s">
        <v>1624</v>
      </c>
      <c r="H135" s="1423" t="s">
        <v>1699</v>
      </c>
      <c r="I135" s="1423" t="s">
        <v>106</v>
      </c>
      <c r="J135" s="1422" t="s">
        <v>107</v>
      </c>
      <c r="K135" s="1423" t="s">
        <v>1825</v>
      </c>
      <c r="L135" s="1423" t="s">
        <v>1763</v>
      </c>
      <c r="M135" s="1424">
        <v>2.35</v>
      </c>
      <c r="N135" s="1424">
        <v>1.38</v>
      </c>
      <c r="O135" s="1424">
        <v>0.46</v>
      </c>
      <c r="P135" s="1424">
        <v>0.23</v>
      </c>
      <c r="Q135" s="1423">
        <v>0.02</v>
      </c>
      <c r="R135" s="1428">
        <v>0.26</v>
      </c>
      <c r="S135" s="1428"/>
      <c r="T135" s="1423"/>
      <c r="U135" s="1432"/>
      <c r="V135" s="1426"/>
    </row>
    <row r="136" spans="1:22" ht="15">
      <c r="A136" s="1421" t="s">
        <v>369</v>
      </c>
      <c r="B136" s="1422">
        <v>13</v>
      </c>
      <c r="C136" s="1422">
        <v>50</v>
      </c>
      <c r="D136" s="1422">
        <v>15.1</v>
      </c>
      <c r="E136" s="1422">
        <v>0.5</v>
      </c>
      <c r="F136" s="1423" t="s">
        <v>341</v>
      </c>
      <c r="G136" s="1423" t="s">
        <v>1624</v>
      </c>
      <c r="H136" s="1423" t="s">
        <v>1699</v>
      </c>
      <c r="I136" s="1423" t="s">
        <v>106</v>
      </c>
      <c r="J136" s="1422" t="s">
        <v>107</v>
      </c>
      <c r="K136" s="1423" t="s">
        <v>1825</v>
      </c>
      <c r="L136" s="1423" t="s">
        <v>1763</v>
      </c>
      <c r="M136" s="1424">
        <v>2.92</v>
      </c>
      <c r="N136" s="1424">
        <v>1.72</v>
      </c>
      <c r="O136" s="1424">
        <v>0.57</v>
      </c>
      <c r="P136" s="1424">
        <v>0.29</v>
      </c>
      <c r="Q136" s="1423">
        <v>0.02</v>
      </c>
      <c r="R136" s="1428">
        <v>0.32</v>
      </c>
      <c r="S136" s="1428"/>
      <c r="T136" s="1423"/>
      <c r="U136" s="1432"/>
      <c r="V136" s="1426"/>
    </row>
    <row r="137" spans="1:22" ht="15">
      <c r="A137" s="1421" t="s">
        <v>369</v>
      </c>
      <c r="B137" s="1422">
        <v>14</v>
      </c>
      <c r="C137" s="1422">
        <v>56</v>
      </c>
      <c r="D137" s="1422">
        <v>23.1</v>
      </c>
      <c r="E137" s="1429">
        <v>1.5</v>
      </c>
      <c r="F137" s="1423" t="s">
        <v>341</v>
      </c>
      <c r="G137" s="1423" t="s">
        <v>1624</v>
      </c>
      <c r="H137" s="1423" t="s">
        <v>1699</v>
      </c>
      <c r="I137" s="1423" t="s">
        <v>106</v>
      </c>
      <c r="J137" s="1422" t="s">
        <v>107</v>
      </c>
      <c r="K137" s="1423" t="s">
        <v>1825</v>
      </c>
      <c r="L137" s="1423" t="s">
        <v>1763</v>
      </c>
      <c r="M137" s="1424">
        <v>8.79</v>
      </c>
      <c r="N137" s="1424">
        <v>5.16</v>
      </c>
      <c r="O137" s="1424">
        <v>1.71</v>
      </c>
      <c r="P137" s="1424">
        <v>0.86</v>
      </c>
      <c r="Q137" s="1423">
        <v>0.1</v>
      </c>
      <c r="R137" s="1424">
        <v>0.96</v>
      </c>
      <c r="S137" s="1424"/>
      <c r="T137" s="1433"/>
      <c r="U137" s="1432"/>
      <c r="V137" s="1426"/>
    </row>
    <row r="138" spans="1:22" ht="15">
      <c r="A138" s="1421" t="s">
        <v>369</v>
      </c>
      <c r="B138" s="1422">
        <v>15</v>
      </c>
      <c r="C138" s="1422">
        <v>57</v>
      </c>
      <c r="D138" s="1422">
        <v>29.2</v>
      </c>
      <c r="E138" s="1429">
        <v>2.4</v>
      </c>
      <c r="F138" s="1423" t="s">
        <v>341</v>
      </c>
      <c r="G138" s="1423" t="s">
        <v>1624</v>
      </c>
      <c r="H138" s="1423" t="s">
        <v>1699</v>
      </c>
      <c r="I138" s="1423" t="s">
        <v>106</v>
      </c>
      <c r="J138" s="1422" t="s">
        <v>107</v>
      </c>
      <c r="K138" s="1423" t="s">
        <v>1825</v>
      </c>
      <c r="L138" s="1423" t="s">
        <v>1763</v>
      </c>
      <c r="M138" s="1424">
        <v>13.94</v>
      </c>
      <c r="N138" s="1424">
        <v>8.26</v>
      </c>
      <c r="O138" s="1424">
        <v>2.74</v>
      </c>
      <c r="P138" s="1424">
        <v>1.37</v>
      </c>
      <c r="Q138" s="1423">
        <v>0.1</v>
      </c>
      <c r="R138" s="1424">
        <v>1.47</v>
      </c>
      <c r="S138" s="1424"/>
      <c r="T138" s="1433"/>
      <c r="U138" s="1432"/>
      <c r="V138" s="1426"/>
    </row>
    <row r="139" spans="1:22" ht="15">
      <c r="A139" s="1421" t="s">
        <v>369</v>
      </c>
      <c r="B139" s="1422">
        <v>16</v>
      </c>
      <c r="C139" s="1422">
        <v>59</v>
      </c>
      <c r="D139" s="1422">
        <v>42</v>
      </c>
      <c r="E139" s="1429">
        <v>1.6</v>
      </c>
      <c r="F139" s="1423" t="s">
        <v>341</v>
      </c>
      <c r="G139" s="1427" t="s">
        <v>1624</v>
      </c>
      <c r="H139" s="1423" t="s">
        <v>1699</v>
      </c>
      <c r="I139" s="1423" t="s">
        <v>106</v>
      </c>
      <c r="J139" s="1422" t="s">
        <v>107</v>
      </c>
      <c r="K139" s="1423" t="s">
        <v>1825</v>
      </c>
      <c r="L139" s="1423" t="s">
        <v>1829</v>
      </c>
      <c r="M139" s="1424">
        <v>9.22</v>
      </c>
      <c r="N139" s="1424">
        <v>5.5</v>
      </c>
      <c r="O139" s="1424">
        <v>1.6</v>
      </c>
      <c r="P139" s="1424">
        <v>0.86</v>
      </c>
      <c r="Q139" s="1423">
        <v>0.1</v>
      </c>
      <c r="R139" s="1424">
        <v>0.96</v>
      </c>
      <c r="S139" s="1424"/>
      <c r="T139" s="1424">
        <v>0.2</v>
      </c>
      <c r="U139" s="1432"/>
      <c r="V139" s="1426"/>
    </row>
    <row r="140" spans="1:22" ht="15">
      <c r="A140" s="1434" t="s">
        <v>1553</v>
      </c>
      <c r="B140" s="1435"/>
      <c r="C140" s="1435"/>
      <c r="D140" s="1435"/>
      <c r="E140" s="1437">
        <v>18.3</v>
      </c>
      <c r="F140" s="1436"/>
      <c r="G140" s="1436"/>
      <c r="H140" s="1436"/>
      <c r="I140" s="1436"/>
      <c r="J140" s="1435"/>
      <c r="K140" s="1436"/>
      <c r="L140" s="1436"/>
      <c r="M140" s="1433">
        <v>106.86</v>
      </c>
      <c r="N140" s="1433">
        <v>52.8</v>
      </c>
      <c r="O140" s="1433">
        <v>28.44</v>
      </c>
      <c r="P140" s="1433">
        <v>6.53</v>
      </c>
      <c r="Q140" s="1436">
        <v>4.75</v>
      </c>
      <c r="R140" s="1433">
        <v>11.14</v>
      </c>
      <c r="S140" s="1433">
        <v>3</v>
      </c>
      <c r="T140" s="1433">
        <v>0.2</v>
      </c>
      <c r="U140" s="1432"/>
      <c r="V140" s="1426"/>
    </row>
    <row r="141" spans="1:22" ht="15">
      <c r="A141" s="1848" t="s">
        <v>346</v>
      </c>
      <c r="B141" s="1849"/>
      <c r="C141" s="1849"/>
      <c r="D141" s="1849"/>
      <c r="E141" s="1849"/>
      <c r="F141" s="1849"/>
      <c r="G141" s="1849"/>
      <c r="H141" s="1849"/>
      <c r="I141" s="1849"/>
      <c r="J141" s="1849"/>
      <c r="K141" s="1849"/>
      <c r="L141" s="1849"/>
      <c r="M141" s="1849"/>
      <c r="N141" s="1849"/>
      <c r="O141" s="1849"/>
      <c r="P141" s="1849"/>
      <c r="Q141" s="1849"/>
      <c r="R141" s="1849"/>
      <c r="S141" s="1849"/>
      <c r="T141" s="1849"/>
      <c r="U141" s="1849"/>
      <c r="V141" s="554"/>
    </row>
    <row r="142" spans="1:22" ht="15">
      <c r="A142" s="1421" t="s">
        <v>368</v>
      </c>
      <c r="B142" s="1422">
        <v>17</v>
      </c>
      <c r="C142" s="1422">
        <v>8</v>
      </c>
      <c r="D142" s="1422">
        <v>9.1</v>
      </c>
      <c r="E142" s="1429">
        <v>0.8</v>
      </c>
      <c r="F142" s="1423" t="s">
        <v>341</v>
      </c>
      <c r="G142" s="1423" t="s">
        <v>1628</v>
      </c>
      <c r="H142" s="1423" t="s">
        <v>1699</v>
      </c>
      <c r="I142" s="1423"/>
      <c r="J142" s="1422"/>
      <c r="K142" s="1423"/>
      <c r="L142" s="1423"/>
      <c r="M142" s="1424"/>
      <c r="N142" s="1424"/>
      <c r="O142" s="1424"/>
      <c r="P142" s="1424"/>
      <c r="Q142" s="1423"/>
      <c r="R142" s="1424"/>
      <c r="S142" s="1424"/>
      <c r="T142" s="1433"/>
      <c r="U142" s="1432"/>
      <c r="V142" s="433"/>
    </row>
    <row r="143" spans="1:22" ht="15">
      <c r="A143" s="1421" t="s">
        <v>368</v>
      </c>
      <c r="B143" s="1422">
        <v>18</v>
      </c>
      <c r="C143" s="1422">
        <v>10</v>
      </c>
      <c r="D143" s="1422">
        <v>19</v>
      </c>
      <c r="E143" s="1429">
        <v>0.3</v>
      </c>
      <c r="F143" s="1423" t="s">
        <v>341</v>
      </c>
      <c r="G143" s="1423" t="s">
        <v>1107</v>
      </c>
      <c r="H143" s="1423" t="s">
        <v>1699</v>
      </c>
      <c r="I143" s="1423"/>
      <c r="J143" s="1422"/>
      <c r="K143" s="1423"/>
      <c r="L143" s="1423"/>
      <c r="M143" s="1424"/>
      <c r="N143" s="1424"/>
      <c r="O143" s="1424"/>
      <c r="P143" s="1424"/>
      <c r="Q143" s="1423"/>
      <c r="R143" s="1424"/>
      <c r="S143" s="1424"/>
      <c r="T143" s="1433"/>
      <c r="U143" s="1432"/>
      <c r="V143" s="433"/>
    </row>
    <row r="144" spans="1:22" ht="15">
      <c r="A144" s="1421" t="s">
        <v>366</v>
      </c>
      <c r="B144" s="1422">
        <v>19</v>
      </c>
      <c r="C144" s="1422">
        <v>18</v>
      </c>
      <c r="D144" s="1422">
        <v>31</v>
      </c>
      <c r="E144" s="1429">
        <v>1.2</v>
      </c>
      <c r="F144" s="1423" t="s">
        <v>347</v>
      </c>
      <c r="G144" s="1427" t="s">
        <v>1634</v>
      </c>
      <c r="H144" s="1423" t="s">
        <v>1699</v>
      </c>
      <c r="I144" s="1423"/>
      <c r="J144" s="1422"/>
      <c r="K144" s="1423"/>
      <c r="L144" s="1423"/>
      <c r="M144" s="1424"/>
      <c r="N144" s="1424"/>
      <c r="O144" s="1424"/>
      <c r="P144" s="1424"/>
      <c r="Q144" s="1423"/>
      <c r="R144" s="1424"/>
      <c r="S144" s="1424"/>
      <c r="T144" s="1433"/>
      <c r="U144" s="1432"/>
      <c r="V144" s="433"/>
    </row>
    <row r="145" spans="1:22" ht="15">
      <c r="A145" s="1421" t="s">
        <v>369</v>
      </c>
      <c r="B145" s="1422">
        <v>20</v>
      </c>
      <c r="C145" s="1427">
        <v>19</v>
      </c>
      <c r="D145" s="1422">
        <v>10</v>
      </c>
      <c r="E145" s="1429">
        <v>0.2</v>
      </c>
      <c r="F145" s="1423" t="s">
        <v>341</v>
      </c>
      <c r="G145" s="1423" t="s">
        <v>1624</v>
      </c>
      <c r="H145" s="1423" t="s">
        <v>1699</v>
      </c>
      <c r="I145" s="1423"/>
      <c r="J145" s="1422"/>
      <c r="K145" s="1423"/>
      <c r="L145" s="1423"/>
      <c r="M145" s="1424"/>
      <c r="N145" s="1424"/>
      <c r="O145" s="1424"/>
      <c r="P145" s="1424"/>
      <c r="Q145" s="1423"/>
      <c r="R145" s="1424"/>
      <c r="S145" s="1424"/>
      <c r="T145" s="1433"/>
      <c r="U145" s="1432"/>
      <c r="V145" s="433"/>
    </row>
    <row r="146" spans="1:22" ht="15">
      <c r="A146" s="1421" t="s">
        <v>369</v>
      </c>
      <c r="B146" s="1422">
        <v>21</v>
      </c>
      <c r="C146" s="1422">
        <v>19</v>
      </c>
      <c r="D146" s="1422">
        <v>35</v>
      </c>
      <c r="E146" s="1429">
        <v>0.3</v>
      </c>
      <c r="F146" s="1423" t="s">
        <v>341</v>
      </c>
      <c r="G146" s="1423" t="s">
        <v>1624</v>
      </c>
      <c r="H146" s="1423" t="s">
        <v>1699</v>
      </c>
      <c r="I146" s="1423"/>
      <c r="J146" s="1422"/>
      <c r="K146" s="1423"/>
      <c r="L146" s="1423"/>
      <c r="M146" s="1424"/>
      <c r="N146" s="1424"/>
      <c r="O146" s="1424"/>
      <c r="P146" s="1424"/>
      <c r="Q146" s="1423"/>
      <c r="R146" s="1424"/>
      <c r="S146" s="1424"/>
      <c r="T146" s="1433"/>
      <c r="U146" s="1432"/>
      <c r="V146" s="433"/>
    </row>
    <row r="147" spans="1:22" ht="15">
      <c r="A147" s="1421" t="s">
        <v>369</v>
      </c>
      <c r="B147" s="1422">
        <v>22</v>
      </c>
      <c r="C147" s="1422">
        <v>21</v>
      </c>
      <c r="D147" s="1422">
        <v>7.1</v>
      </c>
      <c r="E147" s="1429">
        <v>0.2</v>
      </c>
      <c r="F147" s="1423" t="s">
        <v>341</v>
      </c>
      <c r="G147" s="1423" t="s">
        <v>1624</v>
      </c>
      <c r="H147" s="1423" t="s">
        <v>1699</v>
      </c>
      <c r="I147" s="1423"/>
      <c r="J147" s="1422"/>
      <c r="K147" s="1423"/>
      <c r="L147" s="1423"/>
      <c r="M147" s="1424"/>
      <c r="N147" s="1424"/>
      <c r="O147" s="1424"/>
      <c r="P147" s="1424"/>
      <c r="Q147" s="1423"/>
      <c r="R147" s="1424"/>
      <c r="S147" s="1424"/>
      <c r="T147" s="1433"/>
      <c r="U147" s="1432"/>
      <c r="V147" s="433"/>
    </row>
    <row r="148" spans="1:22" ht="15">
      <c r="A148" s="1421" t="s">
        <v>369</v>
      </c>
      <c r="B148" s="1422">
        <v>23</v>
      </c>
      <c r="C148" s="1422">
        <v>22</v>
      </c>
      <c r="D148" s="1422">
        <v>5.1</v>
      </c>
      <c r="E148" s="1429">
        <v>0.2</v>
      </c>
      <c r="F148" s="1423" t="s">
        <v>341</v>
      </c>
      <c r="G148" s="1427" t="s">
        <v>1624</v>
      </c>
      <c r="H148" s="1423" t="s">
        <v>1699</v>
      </c>
      <c r="I148" s="1423"/>
      <c r="J148" s="1422"/>
      <c r="K148" s="1423"/>
      <c r="L148" s="1423"/>
      <c r="M148" s="1424"/>
      <c r="N148" s="1424"/>
      <c r="O148" s="1424"/>
      <c r="P148" s="1424"/>
      <c r="Q148" s="1423"/>
      <c r="R148" s="1424"/>
      <c r="S148" s="1424"/>
      <c r="T148" s="1433"/>
      <c r="U148" s="1432"/>
      <c r="V148" s="433"/>
    </row>
    <row r="149" spans="1:22" ht="15">
      <c r="A149" s="1421" t="s">
        <v>369</v>
      </c>
      <c r="B149" s="1422">
        <v>24</v>
      </c>
      <c r="C149" s="1422">
        <v>23</v>
      </c>
      <c r="D149" s="1422">
        <v>3</v>
      </c>
      <c r="E149" s="1429">
        <v>0.2</v>
      </c>
      <c r="F149" s="1423" t="s">
        <v>341</v>
      </c>
      <c r="G149" s="1423" t="s">
        <v>1624</v>
      </c>
      <c r="H149" s="1423" t="s">
        <v>1699</v>
      </c>
      <c r="I149" s="1423"/>
      <c r="J149" s="1422"/>
      <c r="K149" s="1423"/>
      <c r="L149" s="1423"/>
      <c r="M149" s="1424"/>
      <c r="N149" s="1424"/>
      <c r="O149" s="1424"/>
      <c r="P149" s="1424"/>
      <c r="Q149" s="1423"/>
      <c r="R149" s="1424"/>
      <c r="S149" s="1424"/>
      <c r="T149" s="1433"/>
      <c r="U149" s="1432"/>
      <c r="V149" s="433"/>
    </row>
    <row r="150" spans="1:22" ht="15">
      <c r="A150" s="1421" t="s">
        <v>369</v>
      </c>
      <c r="B150" s="1422">
        <v>25</v>
      </c>
      <c r="C150" s="1422">
        <v>41</v>
      </c>
      <c r="D150" s="1422">
        <v>31</v>
      </c>
      <c r="E150" s="1429">
        <v>1</v>
      </c>
      <c r="F150" s="1423" t="s">
        <v>347</v>
      </c>
      <c r="G150" s="1423" t="s">
        <v>1634</v>
      </c>
      <c r="H150" s="1423" t="s">
        <v>1699</v>
      </c>
      <c r="I150" s="1423"/>
      <c r="J150" s="1422"/>
      <c r="K150" s="1423"/>
      <c r="L150" s="1423"/>
      <c r="M150" s="1424"/>
      <c r="N150" s="1424"/>
      <c r="O150" s="1424"/>
      <c r="P150" s="1424"/>
      <c r="Q150" s="1438"/>
      <c r="R150" s="1424"/>
      <c r="S150" s="1424"/>
      <c r="T150" s="1433"/>
      <c r="U150" s="1432"/>
      <c r="V150" s="433"/>
    </row>
    <row r="151" spans="1:22" ht="15">
      <c r="A151" s="1421" t="s">
        <v>369</v>
      </c>
      <c r="B151" s="1422">
        <v>26</v>
      </c>
      <c r="C151" s="1422">
        <v>53</v>
      </c>
      <c r="D151" s="1422">
        <v>2.2</v>
      </c>
      <c r="E151" s="1429">
        <v>0.2</v>
      </c>
      <c r="F151" s="1423" t="s">
        <v>341</v>
      </c>
      <c r="G151" s="1423" t="s">
        <v>1624</v>
      </c>
      <c r="H151" s="1423" t="s">
        <v>1699</v>
      </c>
      <c r="I151" s="1423"/>
      <c r="J151" s="1422"/>
      <c r="K151" s="1423"/>
      <c r="L151" s="1423"/>
      <c r="M151" s="1424"/>
      <c r="N151" s="1424"/>
      <c r="O151" s="1424"/>
      <c r="P151" s="1424"/>
      <c r="Q151" s="1423"/>
      <c r="R151" s="1424"/>
      <c r="S151" s="1424"/>
      <c r="T151" s="1433"/>
      <c r="U151" s="1432"/>
      <c r="V151" s="433"/>
    </row>
    <row r="152" spans="1:22" ht="15">
      <c r="A152" s="1434" t="s">
        <v>1553</v>
      </c>
      <c r="B152" s="1435"/>
      <c r="C152" s="1435"/>
      <c r="D152" s="1435"/>
      <c r="E152" s="1437">
        <v>4.6</v>
      </c>
      <c r="F152" s="1423"/>
      <c r="G152" s="1423"/>
      <c r="H152" s="1423"/>
      <c r="I152" s="1423"/>
      <c r="J152" s="1422"/>
      <c r="K152" s="1423"/>
      <c r="L152" s="1423"/>
      <c r="M152" s="1424"/>
      <c r="N152" s="1424"/>
      <c r="O152" s="1424"/>
      <c r="P152" s="1424"/>
      <c r="Q152" s="1423"/>
      <c r="R152" s="1424"/>
      <c r="S152" s="1424"/>
      <c r="T152" s="1433"/>
      <c r="U152" s="1432"/>
      <c r="V152" s="433"/>
    </row>
    <row r="153" spans="1:22" ht="15">
      <c r="A153" s="502" t="s">
        <v>348</v>
      </c>
      <c r="B153" s="546"/>
      <c r="C153" s="546"/>
      <c r="D153" s="546"/>
      <c r="E153" s="1334">
        <f>E152+E140</f>
        <v>22.9</v>
      </c>
      <c r="F153" s="433"/>
      <c r="G153" s="433"/>
      <c r="H153" s="433"/>
      <c r="I153" s="433"/>
      <c r="J153" s="433"/>
      <c r="K153" s="433"/>
      <c r="L153" s="433"/>
      <c r="M153" s="440"/>
      <c r="N153" s="440"/>
      <c r="O153" s="440"/>
      <c r="P153" s="440"/>
      <c r="Q153" s="440"/>
      <c r="R153" s="440"/>
      <c r="S153" s="440"/>
      <c r="T153" s="440"/>
      <c r="U153" s="433"/>
      <c r="V153" s="433"/>
    </row>
    <row r="154" spans="1:22" ht="15.75">
      <c r="A154" s="427"/>
      <c r="B154" s="430"/>
      <c r="C154" s="430"/>
      <c r="D154" s="430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  <c r="Q154" s="430"/>
      <c r="R154" s="430"/>
      <c r="S154" s="430"/>
      <c r="T154" s="430"/>
      <c r="U154" s="428"/>
      <c r="V154" s="114"/>
    </row>
    <row r="155" spans="1:22" ht="15.75">
      <c r="A155" s="508"/>
      <c r="B155" s="509"/>
      <c r="C155" s="509"/>
      <c r="D155" s="509"/>
      <c r="E155" s="509"/>
      <c r="F155" s="509"/>
      <c r="G155" s="509"/>
      <c r="H155" s="1332" t="s">
        <v>373</v>
      </c>
      <c r="I155" s="1332"/>
      <c r="J155" s="1332"/>
      <c r="K155" s="509"/>
      <c r="L155" s="509"/>
      <c r="M155" s="509"/>
      <c r="N155" s="509"/>
      <c r="O155" s="509"/>
      <c r="P155" s="509"/>
      <c r="Q155" s="509"/>
      <c r="R155" s="509"/>
      <c r="S155" s="509"/>
      <c r="T155" s="509"/>
      <c r="U155" s="510"/>
      <c r="V155" s="553"/>
    </row>
    <row r="156" spans="1:22" ht="15">
      <c r="A156" s="1439" t="s">
        <v>374</v>
      </c>
      <c r="B156" s="1439">
        <v>1</v>
      </c>
      <c r="C156" s="1439">
        <v>6</v>
      </c>
      <c r="D156" s="1439">
        <v>13</v>
      </c>
      <c r="E156" s="1439">
        <v>2.7</v>
      </c>
      <c r="F156" s="1439" t="s">
        <v>341</v>
      </c>
      <c r="G156" s="1439" t="s">
        <v>1107</v>
      </c>
      <c r="H156" s="1439" t="s">
        <v>1699</v>
      </c>
      <c r="I156" s="1439" t="s">
        <v>106</v>
      </c>
      <c r="J156" s="1439" t="s">
        <v>107</v>
      </c>
      <c r="K156" s="1439" t="s">
        <v>343</v>
      </c>
      <c r="L156" s="1439" t="s">
        <v>1830</v>
      </c>
      <c r="M156" s="1439">
        <v>15.42</v>
      </c>
      <c r="N156" s="1439">
        <v>9.26</v>
      </c>
      <c r="O156" s="1439">
        <v>1.54</v>
      </c>
      <c r="P156" s="1439">
        <v>3.08</v>
      </c>
      <c r="Q156" s="1439"/>
      <c r="R156" s="1439">
        <v>1.54</v>
      </c>
      <c r="S156" s="1439"/>
      <c r="T156" s="1439"/>
      <c r="U156" s="1439"/>
      <c r="V156" s="842"/>
    </row>
    <row r="157" spans="1:22" ht="15">
      <c r="A157" s="1439" t="s">
        <v>374</v>
      </c>
      <c r="B157" s="1439">
        <v>2</v>
      </c>
      <c r="C157" s="1439">
        <v>6</v>
      </c>
      <c r="D157" s="1439">
        <v>17.5</v>
      </c>
      <c r="E157" s="1439">
        <v>1</v>
      </c>
      <c r="F157" s="1439" t="s">
        <v>341</v>
      </c>
      <c r="G157" s="1439" t="s">
        <v>1107</v>
      </c>
      <c r="H157" s="1439" t="s">
        <v>1699</v>
      </c>
      <c r="I157" s="1439" t="s">
        <v>106</v>
      </c>
      <c r="J157" s="1439" t="s">
        <v>107</v>
      </c>
      <c r="K157" s="1439" t="s">
        <v>343</v>
      </c>
      <c r="L157" s="1439" t="s">
        <v>375</v>
      </c>
      <c r="M157" s="1439">
        <v>5.71</v>
      </c>
      <c r="N157" s="1439">
        <v>3.43</v>
      </c>
      <c r="O157" s="1439"/>
      <c r="P157" s="1439">
        <v>1.14</v>
      </c>
      <c r="Q157" s="1439">
        <v>0.57</v>
      </c>
      <c r="R157" s="1439">
        <v>0.57</v>
      </c>
      <c r="S157" s="1439"/>
      <c r="T157" s="1439"/>
      <c r="U157" s="1439"/>
      <c r="V157" s="842"/>
    </row>
    <row r="158" spans="1:22" ht="15">
      <c r="A158" s="1439" t="s">
        <v>374</v>
      </c>
      <c r="B158" s="1439">
        <v>3</v>
      </c>
      <c r="C158" s="1439">
        <v>7</v>
      </c>
      <c r="D158" s="1439">
        <v>13.6</v>
      </c>
      <c r="E158" s="1439">
        <v>1</v>
      </c>
      <c r="F158" s="1439" t="s">
        <v>341</v>
      </c>
      <c r="G158" s="1439" t="s">
        <v>1616</v>
      </c>
      <c r="H158" s="1439" t="s">
        <v>1699</v>
      </c>
      <c r="I158" s="1439" t="s">
        <v>106</v>
      </c>
      <c r="J158" s="1439" t="s">
        <v>107</v>
      </c>
      <c r="K158" s="1439" t="s">
        <v>343</v>
      </c>
      <c r="L158" s="1439" t="s">
        <v>1831</v>
      </c>
      <c r="M158" s="1439">
        <v>5.71</v>
      </c>
      <c r="N158" s="1439">
        <v>3.38</v>
      </c>
      <c r="O158" s="1439"/>
      <c r="P158" s="1439">
        <v>1.71</v>
      </c>
      <c r="Q158" s="1439">
        <v>0.05</v>
      </c>
      <c r="R158" s="1439">
        <v>0.57</v>
      </c>
      <c r="S158" s="1439"/>
      <c r="T158" s="1439"/>
      <c r="U158" s="1439"/>
      <c r="V158" s="842"/>
    </row>
    <row r="159" spans="1:22" ht="15">
      <c r="A159" s="1439" t="s">
        <v>374</v>
      </c>
      <c r="B159" s="1439">
        <v>4</v>
      </c>
      <c r="C159" s="1439">
        <v>16</v>
      </c>
      <c r="D159" s="1439">
        <v>25.1</v>
      </c>
      <c r="E159" s="1439">
        <v>1.9</v>
      </c>
      <c r="F159" s="1439" t="s">
        <v>341</v>
      </c>
      <c r="G159" s="1439" t="s">
        <v>1616</v>
      </c>
      <c r="H159" s="1439" t="s">
        <v>1699</v>
      </c>
      <c r="I159" s="1439" t="s">
        <v>106</v>
      </c>
      <c r="J159" s="1439" t="s">
        <v>107</v>
      </c>
      <c r="K159" s="1439" t="s">
        <v>343</v>
      </c>
      <c r="L159" s="1439" t="s">
        <v>1832</v>
      </c>
      <c r="M159" s="1439">
        <v>10.85</v>
      </c>
      <c r="N159" s="1439">
        <v>6.52</v>
      </c>
      <c r="O159" s="1439"/>
      <c r="P159" s="1439">
        <v>3.2</v>
      </c>
      <c r="Q159" s="1439">
        <v>1.08</v>
      </c>
      <c r="R159" s="1439">
        <v>0.05</v>
      </c>
      <c r="S159" s="1439"/>
      <c r="T159" s="1439"/>
      <c r="U159" s="1439"/>
      <c r="V159" s="842"/>
    </row>
    <row r="160" spans="1:22" ht="15">
      <c r="A160" s="1439" t="s">
        <v>376</v>
      </c>
      <c r="B160" s="1439">
        <v>5</v>
      </c>
      <c r="C160" s="1439">
        <v>16</v>
      </c>
      <c r="D160" s="1439">
        <v>27</v>
      </c>
      <c r="E160" s="1439">
        <v>1.4</v>
      </c>
      <c r="F160" s="1439" t="s">
        <v>341</v>
      </c>
      <c r="G160" s="1439" t="s">
        <v>1624</v>
      </c>
      <c r="H160" s="1439" t="s">
        <v>1699</v>
      </c>
      <c r="I160" s="1439" t="s">
        <v>106</v>
      </c>
      <c r="J160" s="1439" t="s">
        <v>107</v>
      </c>
      <c r="K160" s="1439" t="s">
        <v>343</v>
      </c>
      <c r="L160" s="1439" t="s">
        <v>1833</v>
      </c>
      <c r="M160" s="1439">
        <v>7.99</v>
      </c>
      <c r="N160" s="1439">
        <v>4.8</v>
      </c>
      <c r="O160" s="1439">
        <v>0.8</v>
      </c>
      <c r="P160" s="1439">
        <v>0.79</v>
      </c>
      <c r="Q160" s="1439">
        <v>0.8</v>
      </c>
      <c r="R160" s="1439">
        <v>0.8</v>
      </c>
      <c r="S160" s="1439"/>
      <c r="T160" s="1439"/>
      <c r="U160" s="1439"/>
      <c r="V160" s="842"/>
    </row>
    <row r="161" spans="1:22" ht="15">
      <c r="A161" s="1439" t="s">
        <v>377</v>
      </c>
      <c r="B161" s="1439">
        <v>6</v>
      </c>
      <c r="C161" s="1439">
        <v>18</v>
      </c>
      <c r="D161" s="1439">
        <v>13.3</v>
      </c>
      <c r="E161" s="1439">
        <v>1.9</v>
      </c>
      <c r="F161" s="1439" t="s">
        <v>341</v>
      </c>
      <c r="G161" s="1439" t="s">
        <v>1624</v>
      </c>
      <c r="H161" s="1439" t="s">
        <v>1699</v>
      </c>
      <c r="I161" s="1439" t="s">
        <v>106</v>
      </c>
      <c r="J161" s="1439" t="s">
        <v>107</v>
      </c>
      <c r="K161" s="1439" t="s">
        <v>343</v>
      </c>
      <c r="L161" s="1439" t="s">
        <v>358</v>
      </c>
      <c r="M161" s="1439">
        <v>10.85</v>
      </c>
      <c r="N161" s="1439">
        <v>8.59</v>
      </c>
      <c r="O161" s="1439"/>
      <c r="P161" s="1439">
        <v>2.06</v>
      </c>
      <c r="Q161" s="1439">
        <v>0.1</v>
      </c>
      <c r="R161" s="1439">
        <v>0.1</v>
      </c>
      <c r="S161" s="1439"/>
      <c r="T161" s="1439"/>
      <c r="U161" s="1439"/>
      <c r="V161" s="842"/>
    </row>
    <row r="162" spans="1:22" ht="15">
      <c r="A162" s="1439" t="s">
        <v>377</v>
      </c>
      <c r="B162" s="1439">
        <v>7</v>
      </c>
      <c r="C162" s="1439">
        <v>21</v>
      </c>
      <c r="D162" s="1439">
        <v>22.2</v>
      </c>
      <c r="E162" s="1439">
        <v>0.9</v>
      </c>
      <c r="F162" s="1439" t="s">
        <v>355</v>
      </c>
      <c r="G162" s="1439" t="s">
        <v>1616</v>
      </c>
      <c r="H162" s="1439" t="s">
        <v>1699</v>
      </c>
      <c r="I162" s="1439" t="s">
        <v>106</v>
      </c>
      <c r="J162" s="1439" t="s">
        <v>107</v>
      </c>
      <c r="K162" s="1439" t="s">
        <v>345</v>
      </c>
      <c r="L162" s="1439" t="s">
        <v>356</v>
      </c>
      <c r="M162" s="1439">
        <v>4.28</v>
      </c>
      <c r="N162" s="1439">
        <v>0.85</v>
      </c>
      <c r="O162" s="1439"/>
      <c r="P162" s="1439">
        <v>3.33</v>
      </c>
      <c r="Q162" s="1439">
        <v>0.05</v>
      </c>
      <c r="R162" s="1439">
        <v>0.05</v>
      </c>
      <c r="S162" s="1439"/>
      <c r="T162" s="1439"/>
      <c r="U162" s="1439"/>
      <c r="V162" s="842"/>
    </row>
    <row r="163" spans="1:23" ht="15">
      <c r="A163" s="1439" t="s">
        <v>378</v>
      </c>
      <c r="B163" s="1439">
        <v>8</v>
      </c>
      <c r="C163" s="1439">
        <v>27</v>
      </c>
      <c r="D163" s="1439">
        <v>34.2</v>
      </c>
      <c r="E163" s="1439">
        <v>0.6</v>
      </c>
      <c r="F163" s="1439" t="s">
        <v>341</v>
      </c>
      <c r="G163" s="1439" t="s">
        <v>1624</v>
      </c>
      <c r="H163" s="1439" t="s">
        <v>1699</v>
      </c>
      <c r="I163" s="1439" t="s">
        <v>106</v>
      </c>
      <c r="J163" s="1439" t="s">
        <v>107</v>
      </c>
      <c r="K163" s="1439" t="s">
        <v>343</v>
      </c>
      <c r="L163" s="1439" t="s">
        <v>1834</v>
      </c>
      <c r="M163" s="1439">
        <v>3.42</v>
      </c>
      <c r="N163" s="1439">
        <v>2.06</v>
      </c>
      <c r="O163" s="1439"/>
      <c r="P163" s="1439">
        <v>0.34</v>
      </c>
      <c r="Q163" s="1439">
        <v>0.34</v>
      </c>
      <c r="R163" s="1439">
        <v>0.34</v>
      </c>
      <c r="S163" s="1439"/>
      <c r="T163" s="1439"/>
      <c r="U163" s="1439">
        <v>0.34</v>
      </c>
      <c r="V163" s="842"/>
      <c r="W163" t="s">
        <v>341</v>
      </c>
    </row>
    <row r="164" spans="1:22" ht="15">
      <c r="A164" s="1439" t="s">
        <v>377</v>
      </c>
      <c r="B164" s="1439">
        <v>9</v>
      </c>
      <c r="C164" s="1439">
        <v>37</v>
      </c>
      <c r="D164" s="1439">
        <v>7.1</v>
      </c>
      <c r="E164" s="1439">
        <v>0.2</v>
      </c>
      <c r="F164" s="1439" t="s">
        <v>341</v>
      </c>
      <c r="G164" s="1439" t="s">
        <v>1628</v>
      </c>
      <c r="H164" s="1439" t="s">
        <v>1699</v>
      </c>
      <c r="I164" s="1439" t="s">
        <v>106</v>
      </c>
      <c r="J164" s="1439" t="s">
        <v>107</v>
      </c>
      <c r="K164" s="1439" t="s">
        <v>340</v>
      </c>
      <c r="L164" s="1439" t="s">
        <v>1835</v>
      </c>
      <c r="M164" s="1439">
        <v>2</v>
      </c>
      <c r="N164" s="1439">
        <v>1.2</v>
      </c>
      <c r="O164" s="1439"/>
      <c r="P164" s="1439"/>
      <c r="Q164" s="1439"/>
      <c r="R164" s="1439"/>
      <c r="S164" s="1439">
        <v>0.6</v>
      </c>
      <c r="T164" s="1439">
        <v>0.2</v>
      </c>
      <c r="U164" s="1439"/>
      <c r="V164" s="842"/>
    </row>
    <row r="165" spans="1:22" ht="15">
      <c r="A165" s="1439" t="s">
        <v>377</v>
      </c>
      <c r="B165" s="1439">
        <v>10</v>
      </c>
      <c r="C165" s="1439">
        <v>45</v>
      </c>
      <c r="D165" s="1439">
        <v>5.1</v>
      </c>
      <c r="E165" s="1439">
        <v>0.9</v>
      </c>
      <c r="F165" s="1439" t="s">
        <v>341</v>
      </c>
      <c r="G165" s="1439" t="s">
        <v>1628</v>
      </c>
      <c r="H165" s="1439" t="s">
        <v>1699</v>
      </c>
      <c r="I165" s="1439" t="s">
        <v>106</v>
      </c>
      <c r="J165" s="1439" t="s">
        <v>107</v>
      </c>
      <c r="K165" s="1439" t="s">
        <v>340</v>
      </c>
      <c r="L165" s="1439" t="s">
        <v>1835</v>
      </c>
      <c r="M165" s="1439">
        <v>9</v>
      </c>
      <c r="N165" s="1439">
        <v>5.4</v>
      </c>
      <c r="O165" s="1439"/>
      <c r="P165" s="1439"/>
      <c r="Q165" s="1439"/>
      <c r="R165" s="1439"/>
      <c r="S165" s="1439">
        <v>2.7</v>
      </c>
      <c r="T165" s="1439">
        <v>0.9</v>
      </c>
      <c r="U165" s="1439"/>
      <c r="V165" s="842"/>
    </row>
    <row r="166" spans="1:22" ht="15">
      <c r="A166" s="1439" t="s">
        <v>377</v>
      </c>
      <c r="B166" s="1439">
        <v>11</v>
      </c>
      <c r="C166" s="1439">
        <v>46</v>
      </c>
      <c r="D166" s="1439">
        <v>16</v>
      </c>
      <c r="E166" s="1439">
        <v>0.6</v>
      </c>
      <c r="F166" s="1439" t="s">
        <v>341</v>
      </c>
      <c r="G166" s="1439" t="s">
        <v>1628</v>
      </c>
      <c r="H166" s="1439" t="s">
        <v>1699</v>
      </c>
      <c r="I166" s="1439" t="s">
        <v>106</v>
      </c>
      <c r="J166" s="1439" t="s">
        <v>107</v>
      </c>
      <c r="K166" s="1439" t="s">
        <v>340</v>
      </c>
      <c r="L166" s="1439" t="s">
        <v>1835</v>
      </c>
      <c r="M166" s="1439">
        <v>6</v>
      </c>
      <c r="N166" s="1439">
        <v>3.6</v>
      </c>
      <c r="O166" s="1439"/>
      <c r="P166" s="1439"/>
      <c r="Q166" s="1439"/>
      <c r="R166" s="1439"/>
      <c r="S166" s="1439">
        <v>1.8</v>
      </c>
      <c r="T166" s="1439">
        <v>0.6</v>
      </c>
      <c r="U166" s="1439"/>
      <c r="V166" s="842"/>
    </row>
    <row r="167" spans="1:22" ht="15">
      <c r="A167" s="1439" t="s">
        <v>377</v>
      </c>
      <c r="B167" s="1439">
        <v>12</v>
      </c>
      <c r="C167" s="1439">
        <v>46</v>
      </c>
      <c r="D167" s="1439">
        <v>17.1</v>
      </c>
      <c r="E167" s="1439">
        <v>0.6</v>
      </c>
      <c r="F167" s="1439" t="s">
        <v>341</v>
      </c>
      <c r="G167" s="1439" t="s">
        <v>1628</v>
      </c>
      <c r="H167" s="1439" t="s">
        <v>1699</v>
      </c>
      <c r="I167" s="1439" t="s">
        <v>106</v>
      </c>
      <c r="J167" s="1439" t="s">
        <v>107</v>
      </c>
      <c r="K167" s="1439" t="s">
        <v>340</v>
      </c>
      <c r="L167" s="1439" t="s">
        <v>1835</v>
      </c>
      <c r="M167" s="1439">
        <v>6</v>
      </c>
      <c r="N167" s="1439">
        <v>3.6</v>
      </c>
      <c r="O167" s="1439"/>
      <c r="P167" s="1439"/>
      <c r="Q167" s="1439"/>
      <c r="R167" s="1439"/>
      <c r="S167" s="1439">
        <v>1.8</v>
      </c>
      <c r="T167" s="1439">
        <v>0.6</v>
      </c>
      <c r="U167" s="1439"/>
      <c r="V167" s="842"/>
    </row>
    <row r="168" spans="1:22" ht="15">
      <c r="A168" s="1439" t="s">
        <v>377</v>
      </c>
      <c r="B168" s="1439">
        <v>13</v>
      </c>
      <c r="C168" s="1439">
        <v>48</v>
      </c>
      <c r="D168" s="1439">
        <v>45.3</v>
      </c>
      <c r="E168" s="1439">
        <v>0.5</v>
      </c>
      <c r="F168" s="1439" t="s">
        <v>341</v>
      </c>
      <c r="G168" s="1439" t="s">
        <v>1628</v>
      </c>
      <c r="H168" s="1439" t="s">
        <v>1699</v>
      </c>
      <c r="I168" s="1439" t="s">
        <v>106</v>
      </c>
      <c r="J168" s="1439" t="s">
        <v>107</v>
      </c>
      <c r="K168" s="1439" t="s">
        <v>340</v>
      </c>
      <c r="L168" s="1439" t="s">
        <v>1835</v>
      </c>
      <c r="M168" s="1439">
        <v>5</v>
      </c>
      <c r="N168" s="1439">
        <v>3</v>
      </c>
      <c r="O168" s="1439"/>
      <c r="P168" s="1439"/>
      <c r="Q168" s="1439"/>
      <c r="R168" s="1439"/>
      <c r="S168" s="1439">
        <v>1.5</v>
      </c>
      <c r="T168" s="1439">
        <v>0.5</v>
      </c>
      <c r="U168" s="1439"/>
      <c r="V168" s="842"/>
    </row>
    <row r="169" spans="1:22" ht="15">
      <c r="A169" s="1439" t="s">
        <v>379</v>
      </c>
      <c r="B169" s="1439">
        <v>14</v>
      </c>
      <c r="C169" s="1439">
        <v>49</v>
      </c>
      <c r="D169" s="1439">
        <v>19.1</v>
      </c>
      <c r="E169" s="1439">
        <v>0.7</v>
      </c>
      <c r="F169" s="1439" t="s">
        <v>341</v>
      </c>
      <c r="G169" s="1439" t="s">
        <v>1628</v>
      </c>
      <c r="H169" s="1439" t="s">
        <v>1699</v>
      </c>
      <c r="I169" s="1439" t="s">
        <v>106</v>
      </c>
      <c r="J169" s="1439" t="s">
        <v>107</v>
      </c>
      <c r="K169" s="1439" t="s">
        <v>340</v>
      </c>
      <c r="L169" s="1439" t="s">
        <v>1835</v>
      </c>
      <c r="M169" s="1439">
        <v>7</v>
      </c>
      <c r="N169" s="1439">
        <v>4.2</v>
      </c>
      <c r="O169" s="1439"/>
      <c r="P169" s="1439"/>
      <c r="Q169" s="1439"/>
      <c r="R169" s="1439"/>
      <c r="S169" s="1439">
        <v>2.1</v>
      </c>
      <c r="T169" s="1439">
        <v>0.7</v>
      </c>
      <c r="U169" s="1439"/>
      <c r="V169" s="842"/>
    </row>
    <row r="170" spans="1:22" ht="15">
      <c r="A170" s="1439" t="s">
        <v>379</v>
      </c>
      <c r="B170" s="1439">
        <v>15</v>
      </c>
      <c r="C170" s="1439">
        <v>54</v>
      </c>
      <c r="D170" s="1439">
        <v>10</v>
      </c>
      <c r="E170" s="1439">
        <v>0.9</v>
      </c>
      <c r="F170" s="1439" t="s">
        <v>341</v>
      </c>
      <c r="G170" s="1439" t="s">
        <v>1624</v>
      </c>
      <c r="H170" s="1439" t="s">
        <v>1699</v>
      </c>
      <c r="I170" s="1439" t="s">
        <v>106</v>
      </c>
      <c r="J170" s="1439" t="s">
        <v>107</v>
      </c>
      <c r="K170" s="1439" t="s">
        <v>340</v>
      </c>
      <c r="L170" s="1439" t="s">
        <v>1835</v>
      </c>
      <c r="M170" s="1439">
        <v>9</v>
      </c>
      <c r="N170" s="1439">
        <v>5.4</v>
      </c>
      <c r="O170" s="1439"/>
      <c r="P170" s="1439"/>
      <c r="Q170" s="1439"/>
      <c r="R170" s="1439"/>
      <c r="S170" s="1439">
        <v>2.7</v>
      </c>
      <c r="T170" s="1439">
        <v>0.9</v>
      </c>
      <c r="U170" s="1439"/>
      <c r="V170" s="842"/>
    </row>
    <row r="171" spans="1:22" ht="15">
      <c r="A171" s="1439" t="s">
        <v>379</v>
      </c>
      <c r="B171" s="1439">
        <v>16</v>
      </c>
      <c r="C171" s="1439">
        <v>56</v>
      </c>
      <c r="D171" s="1439">
        <v>27.3</v>
      </c>
      <c r="E171" s="1439">
        <v>0.4</v>
      </c>
      <c r="F171" s="1439" t="s">
        <v>341</v>
      </c>
      <c r="G171" s="1439" t="s">
        <v>1628</v>
      </c>
      <c r="H171" s="1439" t="s">
        <v>1699</v>
      </c>
      <c r="I171" s="1439" t="s">
        <v>106</v>
      </c>
      <c r="J171" s="1439" t="s">
        <v>107</v>
      </c>
      <c r="K171" s="1439" t="s">
        <v>340</v>
      </c>
      <c r="L171" s="1439" t="s">
        <v>1835</v>
      </c>
      <c r="M171" s="1439">
        <v>4</v>
      </c>
      <c r="N171" s="1439">
        <v>2.4</v>
      </c>
      <c r="O171" s="1439"/>
      <c r="P171" s="1439"/>
      <c r="Q171" s="1439"/>
      <c r="R171" s="1439"/>
      <c r="S171" s="1439">
        <v>1.2</v>
      </c>
      <c r="T171" s="1439">
        <v>0.4</v>
      </c>
      <c r="U171" s="1439"/>
      <c r="V171" s="842"/>
    </row>
    <row r="172" spans="1:22" ht="15">
      <c r="A172" s="1439" t="s">
        <v>379</v>
      </c>
      <c r="B172" s="1439">
        <v>17</v>
      </c>
      <c r="C172" s="1439">
        <v>61</v>
      </c>
      <c r="D172" s="1439">
        <v>15.1</v>
      </c>
      <c r="E172" s="1439">
        <v>0.8</v>
      </c>
      <c r="F172" s="1439" t="s">
        <v>341</v>
      </c>
      <c r="G172" s="1439" t="s">
        <v>1624</v>
      </c>
      <c r="H172" s="1439" t="s">
        <v>1699</v>
      </c>
      <c r="I172" s="1439" t="s">
        <v>106</v>
      </c>
      <c r="J172" s="1439" t="s">
        <v>107</v>
      </c>
      <c r="K172" s="1439" t="s">
        <v>343</v>
      </c>
      <c r="L172" s="1439" t="s">
        <v>1834</v>
      </c>
      <c r="M172" s="1439">
        <v>4.57</v>
      </c>
      <c r="N172" s="1439">
        <v>2.74</v>
      </c>
      <c r="O172" s="1439">
        <v>0.46</v>
      </c>
      <c r="P172" s="1439">
        <v>0.46</v>
      </c>
      <c r="Q172" s="1439">
        <v>0.45</v>
      </c>
      <c r="R172" s="1439">
        <v>0.46</v>
      </c>
      <c r="S172" s="1439"/>
      <c r="T172" s="1439"/>
      <c r="U172" s="1439"/>
      <c r="V172" s="842"/>
    </row>
    <row r="173" spans="1:22" ht="15">
      <c r="A173" s="1439" t="s">
        <v>379</v>
      </c>
      <c r="B173" s="1439">
        <v>18</v>
      </c>
      <c r="C173" s="1439">
        <v>64</v>
      </c>
      <c r="D173" s="1439">
        <v>1.1</v>
      </c>
      <c r="E173" s="1439">
        <v>1.2</v>
      </c>
      <c r="F173" s="1439" t="s">
        <v>341</v>
      </c>
      <c r="G173" s="1439" t="s">
        <v>1624</v>
      </c>
      <c r="H173" s="1439" t="s">
        <v>1699</v>
      </c>
      <c r="I173" s="1439" t="s">
        <v>106</v>
      </c>
      <c r="J173" s="1439" t="s">
        <v>107</v>
      </c>
      <c r="K173" s="1439" t="s">
        <v>343</v>
      </c>
      <c r="L173" s="1439" t="s">
        <v>1834</v>
      </c>
      <c r="M173" s="1439">
        <v>6.85</v>
      </c>
      <c r="N173" s="1439">
        <v>4.12</v>
      </c>
      <c r="O173" s="1439">
        <v>0.68</v>
      </c>
      <c r="P173" s="1439">
        <v>0.69</v>
      </c>
      <c r="Q173" s="1439">
        <v>0.68</v>
      </c>
      <c r="R173" s="1439">
        <v>0.68</v>
      </c>
      <c r="S173" s="1439"/>
      <c r="T173" s="1439"/>
      <c r="U173" s="1439"/>
      <c r="V173" s="842"/>
    </row>
    <row r="174" spans="1:22" ht="15">
      <c r="A174" s="1439" t="s">
        <v>380</v>
      </c>
      <c r="B174" s="1439">
        <v>19</v>
      </c>
      <c r="C174" s="1439">
        <v>64</v>
      </c>
      <c r="D174" s="1439">
        <v>4.1</v>
      </c>
      <c r="E174" s="1439">
        <v>1.1</v>
      </c>
      <c r="F174" s="1439" t="s">
        <v>341</v>
      </c>
      <c r="G174" s="1439" t="s">
        <v>1624</v>
      </c>
      <c r="H174" s="1439" t="s">
        <v>1699</v>
      </c>
      <c r="I174" s="1439" t="s">
        <v>106</v>
      </c>
      <c r="J174" s="1439" t="s">
        <v>107</v>
      </c>
      <c r="K174" s="1439" t="s">
        <v>343</v>
      </c>
      <c r="L174" s="1439" t="s">
        <v>1836</v>
      </c>
      <c r="M174" s="1439">
        <v>6.28</v>
      </c>
      <c r="N174" s="1439">
        <v>3.77</v>
      </c>
      <c r="O174" s="1439">
        <v>0.63</v>
      </c>
      <c r="P174" s="1439">
        <v>1.25</v>
      </c>
      <c r="Q174" s="1439">
        <v>0.63</v>
      </c>
      <c r="R174" s="1439"/>
      <c r="S174" s="1439"/>
      <c r="T174" s="1439"/>
      <c r="U174" s="1439"/>
      <c r="V174" s="842"/>
    </row>
    <row r="175" spans="1:22" ht="15">
      <c r="A175" s="1439" t="s">
        <v>380</v>
      </c>
      <c r="B175" s="1439">
        <v>20</v>
      </c>
      <c r="C175" s="1439">
        <v>64</v>
      </c>
      <c r="D175" s="1439">
        <v>13.1</v>
      </c>
      <c r="E175" s="1439">
        <v>2.4</v>
      </c>
      <c r="F175" s="1439" t="s">
        <v>341</v>
      </c>
      <c r="G175" s="1439" t="s">
        <v>1624</v>
      </c>
      <c r="H175" s="1439" t="s">
        <v>1699</v>
      </c>
      <c r="I175" s="1439" t="s">
        <v>106</v>
      </c>
      <c r="J175" s="1439" t="s">
        <v>107</v>
      </c>
      <c r="K175" s="1439" t="s">
        <v>343</v>
      </c>
      <c r="L175" s="1439" t="s">
        <v>1836</v>
      </c>
      <c r="M175" s="1439">
        <v>13.7</v>
      </c>
      <c r="N175" s="1439">
        <v>8.22</v>
      </c>
      <c r="O175" s="1439"/>
      <c r="P175" s="1439">
        <v>2.74</v>
      </c>
      <c r="Q175" s="1439">
        <v>1.37</v>
      </c>
      <c r="R175" s="1439"/>
      <c r="S175" s="1439"/>
      <c r="T175" s="1439"/>
      <c r="U175" s="1439">
        <v>1.37</v>
      </c>
      <c r="V175" s="842"/>
    </row>
    <row r="176" spans="1:22" ht="15">
      <c r="A176" s="1439" t="s">
        <v>380</v>
      </c>
      <c r="B176" s="1439">
        <v>21</v>
      </c>
      <c r="C176" s="1439">
        <v>64</v>
      </c>
      <c r="D176" s="1439">
        <v>13.2</v>
      </c>
      <c r="E176" s="1439">
        <v>0.4</v>
      </c>
      <c r="F176" s="1439" t="s">
        <v>341</v>
      </c>
      <c r="G176" s="1439" t="s">
        <v>1624</v>
      </c>
      <c r="H176" s="1439" t="s">
        <v>1699</v>
      </c>
      <c r="I176" s="1439" t="s">
        <v>106</v>
      </c>
      <c r="J176" s="1439" t="s">
        <v>107</v>
      </c>
      <c r="K176" s="1439" t="s">
        <v>343</v>
      </c>
      <c r="L176" s="1439" t="s">
        <v>1836</v>
      </c>
      <c r="M176" s="1439">
        <v>2.28</v>
      </c>
      <c r="N176" s="1439">
        <v>1.37</v>
      </c>
      <c r="O176" s="1439">
        <v>0.23</v>
      </c>
      <c r="P176" s="1439">
        <v>0.45</v>
      </c>
      <c r="Q176" s="1439">
        <v>0.23</v>
      </c>
      <c r="R176" s="1439"/>
      <c r="S176" s="1439"/>
      <c r="T176" s="1439"/>
      <c r="U176" s="1439"/>
      <c r="V176" s="842"/>
    </row>
    <row r="177" spans="1:22" ht="15">
      <c r="A177" s="1439" t="s">
        <v>380</v>
      </c>
      <c r="B177" s="1439">
        <v>22</v>
      </c>
      <c r="C177" s="1439">
        <v>69</v>
      </c>
      <c r="D177" s="1439">
        <v>1.1</v>
      </c>
      <c r="E177" s="1439">
        <v>3.4</v>
      </c>
      <c r="F177" s="1439" t="s">
        <v>341</v>
      </c>
      <c r="G177" s="1439" t="s">
        <v>1628</v>
      </c>
      <c r="H177" s="1439" t="s">
        <v>1699</v>
      </c>
      <c r="I177" s="1439" t="s">
        <v>106</v>
      </c>
      <c r="J177" s="1439" t="s">
        <v>107</v>
      </c>
      <c r="K177" s="1439" t="s">
        <v>340</v>
      </c>
      <c r="L177" s="1439" t="s">
        <v>1835</v>
      </c>
      <c r="M177" s="1439">
        <v>34</v>
      </c>
      <c r="N177" s="1439">
        <v>20.4</v>
      </c>
      <c r="O177" s="1439"/>
      <c r="P177" s="1439"/>
      <c r="Q177" s="1439"/>
      <c r="R177" s="1439"/>
      <c r="S177" s="1439">
        <v>10.2</v>
      </c>
      <c r="T177" s="1439">
        <v>3.4</v>
      </c>
      <c r="U177" s="1439"/>
      <c r="V177" s="842"/>
    </row>
    <row r="178" spans="1:22" ht="15">
      <c r="A178" s="1439" t="s">
        <v>380</v>
      </c>
      <c r="B178" s="1439">
        <v>23</v>
      </c>
      <c r="C178" s="1439">
        <v>69</v>
      </c>
      <c r="D178" s="1439">
        <v>10</v>
      </c>
      <c r="E178" s="1439">
        <v>0.9</v>
      </c>
      <c r="F178" s="1439" t="s">
        <v>341</v>
      </c>
      <c r="G178" s="1439" t="s">
        <v>1624</v>
      </c>
      <c r="H178" s="1439" t="s">
        <v>1699</v>
      </c>
      <c r="I178" s="1439" t="s">
        <v>106</v>
      </c>
      <c r="J178" s="1439" t="s">
        <v>107</v>
      </c>
      <c r="K178" s="1439" t="s">
        <v>343</v>
      </c>
      <c r="L178" s="1439" t="s">
        <v>1837</v>
      </c>
      <c r="M178" s="1439">
        <v>5.14</v>
      </c>
      <c r="N178" s="1439">
        <v>3.09</v>
      </c>
      <c r="O178" s="1439"/>
      <c r="P178" s="1439">
        <v>1.03</v>
      </c>
      <c r="Q178" s="1439"/>
      <c r="R178" s="1439">
        <v>0.51</v>
      </c>
      <c r="S178" s="1439"/>
      <c r="T178" s="1439"/>
      <c r="U178" s="1439">
        <v>0.51</v>
      </c>
      <c r="V178" s="842"/>
    </row>
    <row r="179" spans="1:22" ht="15">
      <c r="A179" s="1439" t="s">
        <v>380</v>
      </c>
      <c r="B179" s="1439">
        <v>24</v>
      </c>
      <c r="C179" s="1439">
        <v>68</v>
      </c>
      <c r="D179" s="1439">
        <v>1.2</v>
      </c>
      <c r="E179" s="1439">
        <v>0.9</v>
      </c>
      <c r="F179" s="1439" t="s">
        <v>341</v>
      </c>
      <c r="G179" s="1439" t="s">
        <v>1624</v>
      </c>
      <c r="H179" s="1439" t="s">
        <v>1699</v>
      </c>
      <c r="I179" s="1439" t="s">
        <v>106</v>
      </c>
      <c r="J179" s="1439" t="s">
        <v>107</v>
      </c>
      <c r="K179" s="1439" t="s">
        <v>343</v>
      </c>
      <c r="L179" s="1439" t="s">
        <v>1837</v>
      </c>
      <c r="M179" s="1439">
        <v>5.14</v>
      </c>
      <c r="N179" s="1439">
        <v>3.09</v>
      </c>
      <c r="O179" s="1439"/>
      <c r="P179" s="1439">
        <v>1.03</v>
      </c>
      <c r="Q179" s="1439"/>
      <c r="R179" s="1439">
        <v>0.51</v>
      </c>
      <c r="S179" s="1439"/>
      <c r="T179" s="1439"/>
      <c r="U179" s="1439">
        <v>0.51</v>
      </c>
      <c r="V179" s="842"/>
    </row>
    <row r="180" spans="1:22" ht="15">
      <c r="A180" s="1439" t="s">
        <v>380</v>
      </c>
      <c r="B180" s="1439">
        <v>25</v>
      </c>
      <c r="C180" s="1439">
        <v>72</v>
      </c>
      <c r="D180" s="1439">
        <v>11</v>
      </c>
      <c r="E180" s="1439">
        <v>1.5</v>
      </c>
      <c r="F180" s="1439" t="s">
        <v>344</v>
      </c>
      <c r="G180" s="1439" t="s">
        <v>1616</v>
      </c>
      <c r="H180" s="1439" t="s">
        <v>1699</v>
      </c>
      <c r="I180" s="1439" t="s">
        <v>106</v>
      </c>
      <c r="J180" s="1439" t="s">
        <v>107</v>
      </c>
      <c r="K180" s="1439" t="s">
        <v>345</v>
      </c>
      <c r="L180" s="1439" t="s">
        <v>1838</v>
      </c>
      <c r="M180" s="1439">
        <v>7.15</v>
      </c>
      <c r="N180" s="1439">
        <v>1.38</v>
      </c>
      <c r="O180" s="1439"/>
      <c r="P180" s="1439">
        <v>5.67</v>
      </c>
      <c r="Q180" s="1439">
        <v>0.05</v>
      </c>
      <c r="R180" s="1439">
        <v>0.05</v>
      </c>
      <c r="S180" s="1439"/>
      <c r="T180" s="1439"/>
      <c r="U180" s="1439"/>
      <c r="V180" s="842"/>
    </row>
    <row r="181" spans="1:22" ht="15">
      <c r="A181" s="1439"/>
      <c r="B181" s="1439"/>
      <c r="C181" s="1439"/>
      <c r="D181" s="1439"/>
      <c r="E181" s="1440">
        <v>1</v>
      </c>
      <c r="F181" s="1439" t="s">
        <v>1839</v>
      </c>
      <c r="G181" s="1439" t="s">
        <v>1634</v>
      </c>
      <c r="H181" s="1439" t="s">
        <v>1699</v>
      </c>
      <c r="I181" s="1439" t="s">
        <v>106</v>
      </c>
      <c r="J181" s="1439" t="s">
        <v>107</v>
      </c>
      <c r="K181" s="1439" t="s">
        <v>715</v>
      </c>
      <c r="L181" s="1439" t="s">
        <v>1840</v>
      </c>
      <c r="M181" s="1439">
        <v>3.33</v>
      </c>
      <c r="N181" s="1439"/>
      <c r="O181" s="1439"/>
      <c r="P181" s="1439"/>
      <c r="Q181" s="1439"/>
      <c r="R181" s="1439"/>
      <c r="S181" s="1439"/>
      <c r="T181" s="1439"/>
      <c r="U181" s="1439"/>
      <c r="V181" s="1439">
        <v>3.33</v>
      </c>
    </row>
    <row r="182" spans="1:22" ht="15">
      <c r="A182" s="1439" t="s">
        <v>381</v>
      </c>
      <c r="B182" s="1439">
        <v>26</v>
      </c>
      <c r="C182" s="1439">
        <v>72</v>
      </c>
      <c r="D182" s="1439">
        <v>16</v>
      </c>
      <c r="E182" s="1440">
        <v>2</v>
      </c>
      <c r="F182" s="1439" t="s">
        <v>341</v>
      </c>
      <c r="G182" s="1439" t="s">
        <v>1616</v>
      </c>
      <c r="H182" s="1439" t="s">
        <v>1699</v>
      </c>
      <c r="I182" s="1439" t="s">
        <v>106</v>
      </c>
      <c r="J182" s="1439" t="s">
        <v>107</v>
      </c>
      <c r="K182" s="1439" t="s">
        <v>343</v>
      </c>
      <c r="L182" s="1439" t="s">
        <v>1841</v>
      </c>
      <c r="M182" s="1439">
        <v>11.42</v>
      </c>
      <c r="N182" s="1439">
        <v>6.86</v>
      </c>
      <c r="O182" s="1439"/>
      <c r="P182" s="1439">
        <v>2.28</v>
      </c>
      <c r="Q182" s="1439">
        <v>1.14</v>
      </c>
      <c r="R182" s="1439">
        <v>1.14</v>
      </c>
      <c r="S182" s="1439"/>
      <c r="T182" s="1439"/>
      <c r="U182" s="1439"/>
      <c r="V182" s="1439"/>
    </row>
    <row r="183" spans="1:22" ht="15">
      <c r="A183" s="1439" t="s">
        <v>381</v>
      </c>
      <c r="B183" s="1439">
        <v>27</v>
      </c>
      <c r="C183" s="1439">
        <v>82</v>
      </c>
      <c r="D183" s="1439">
        <v>4.1</v>
      </c>
      <c r="E183" s="1439">
        <v>2.1</v>
      </c>
      <c r="F183" s="1439" t="s">
        <v>341</v>
      </c>
      <c r="G183" s="1439" t="s">
        <v>1624</v>
      </c>
      <c r="H183" s="1439" t="s">
        <v>1699</v>
      </c>
      <c r="I183" s="1439" t="s">
        <v>106</v>
      </c>
      <c r="J183" s="1439" t="s">
        <v>107</v>
      </c>
      <c r="K183" s="1439" t="s">
        <v>343</v>
      </c>
      <c r="L183" s="1439" t="s">
        <v>1810</v>
      </c>
      <c r="M183" s="1439">
        <v>11.99</v>
      </c>
      <c r="N183" s="1439">
        <v>7.1</v>
      </c>
      <c r="O183" s="1439"/>
      <c r="P183" s="1439">
        <v>2.4</v>
      </c>
      <c r="Q183" s="1439">
        <v>0.1</v>
      </c>
      <c r="R183" s="1439">
        <v>1.2</v>
      </c>
      <c r="S183" s="1439"/>
      <c r="T183" s="1439"/>
      <c r="U183" s="1439">
        <v>1.19</v>
      </c>
      <c r="V183" s="1439"/>
    </row>
    <row r="184" spans="1:22" ht="15">
      <c r="A184" s="1441" t="s">
        <v>1553</v>
      </c>
      <c r="B184" s="1441"/>
      <c r="C184" s="1441"/>
      <c r="D184" s="1441"/>
      <c r="E184" s="1396">
        <v>33.9</v>
      </c>
      <c r="F184" s="1441"/>
      <c r="G184" s="1441"/>
      <c r="H184" s="1441"/>
      <c r="I184" s="1441"/>
      <c r="J184" s="1441"/>
      <c r="K184" s="1441"/>
      <c r="L184" s="1441"/>
      <c r="M184" s="1441">
        <v>224.08</v>
      </c>
      <c r="N184" s="1441">
        <v>129.83</v>
      </c>
      <c r="O184" s="1441">
        <v>4.34</v>
      </c>
      <c r="P184" s="1441">
        <v>33.65</v>
      </c>
      <c r="Q184" s="1441">
        <v>7.64</v>
      </c>
      <c r="R184" s="1441">
        <v>8.57</v>
      </c>
      <c r="S184" s="1441">
        <v>24.6</v>
      </c>
      <c r="T184" s="1441">
        <v>8.2</v>
      </c>
      <c r="U184" s="1441">
        <v>3.92</v>
      </c>
      <c r="V184" s="1441">
        <v>3.33</v>
      </c>
    </row>
    <row r="185" spans="1:22" ht="15">
      <c r="A185" s="555"/>
      <c r="B185" s="556"/>
      <c r="C185" s="556"/>
      <c r="D185" s="556"/>
      <c r="E185" s="557"/>
      <c r="F185" s="556"/>
      <c r="G185" s="1850" t="s">
        <v>373</v>
      </c>
      <c r="H185" s="1850"/>
      <c r="I185" s="1850"/>
      <c r="J185" s="1850"/>
      <c r="K185" s="1850"/>
      <c r="L185" s="556"/>
      <c r="M185" s="558"/>
      <c r="N185" s="558"/>
      <c r="O185" s="558"/>
      <c r="P185" s="558"/>
      <c r="Q185" s="558"/>
      <c r="R185" s="558"/>
      <c r="S185" s="558"/>
      <c r="T185" s="558"/>
      <c r="U185" s="558"/>
      <c r="V185" s="558"/>
    </row>
    <row r="186" spans="1:22" ht="15">
      <c r="A186" s="1387" t="s">
        <v>346</v>
      </c>
      <c r="B186" s="1388"/>
      <c r="C186" s="1388"/>
      <c r="D186" s="1389"/>
      <c r="E186" s="432"/>
      <c r="F186" s="441"/>
      <c r="G186" s="441"/>
      <c r="H186" s="441"/>
      <c r="I186" s="441"/>
      <c r="J186" s="441"/>
      <c r="K186" s="441"/>
      <c r="L186" s="441"/>
      <c r="M186" s="162"/>
      <c r="N186" s="162"/>
      <c r="O186" s="162"/>
      <c r="P186" s="162"/>
      <c r="Q186" s="162"/>
      <c r="R186" s="162"/>
      <c r="S186" s="162"/>
      <c r="T186" s="162"/>
      <c r="U186" s="441"/>
      <c r="V186" s="446"/>
    </row>
    <row r="187" spans="1:22" ht="15">
      <c r="A187" s="1439" t="s">
        <v>379</v>
      </c>
      <c r="B187" s="1439">
        <v>29</v>
      </c>
      <c r="C187" s="1439">
        <v>41</v>
      </c>
      <c r="D187" s="1439">
        <v>20.1</v>
      </c>
      <c r="E187" s="1439">
        <v>0.8</v>
      </c>
      <c r="F187" s="1439" t="s">
        <v>341</v>
      </c>
      <c r="G187" s="1439" t="s">
        <v>1624</v>
      </c>
      <c r="H187" s="1439" t="s">
        <v>1699</v>
      </c>
      <c r="I187" s="1439"/>
      <c r="J187" s="1439"/>
      <c r="K187" s="1439"/>
      <c r="L187" s="1439"/>
      <c r="M187" s="1439"/>
      <c r="N187" s="1439"/>
      <c r="O187" s="1439"/>
      <c r="P187" s="1439"/>
      <c r="Q187" s="1439"/>
      <c r="R187" s="1439"/>
      <c r="S187" s="1439"/>
      <c r="T187" s="1439"/>
      <c r="U187" s="1439"/>
      <c r="V187" s="842"/>
    </row>
    <row r="188" spans="1:22" ht="15">
      <c r="A188" s="1439" t="s">
        <v>379</v>
      </c>
      <c r="B188" s="1439">
        <v>30</v>
      </c>
      <c r="C188" s="1439">
        <v>43</v>
      </c>
      <c r="D188" s="1439">
        <v>10.1</v>
      </c>
      <c r="E188" s="1439">
        <v>0.7</v>
      </c>
      <c r="F188" s="1439" t="s">
        <v>341</v>
      </c>
      <c r="G188" s="1439" t="s">
        <v>1624</v>
      </c>
      <c r="H188" s="1439" t="s">
        <v>1699</v>
      </c>
      <c r="I188" s="1439"/>
      <c r="J188" s="1439"/>
      <c r="K188" s="1439"/>
      <c r="L188" s="1439"/>
      <c r="M188" s="1439"/>
      <c r="N188" s="1439"/>
      <c r="O188" s="1439"/>
      <c r="P188" s="1439"/>
      <c r="Q188" s="1439"/>
      <c r="R188" s="1439"/>
      <c r="S188" s="1439"/>
      <c r="T188" s="1439"/>
      <c r="U188" s="1439"/>
      <c r="V188" s="842"/>
    </row>
    <row r="189" spans="1:22" ht="15">
      <c r="A189" s="1439" t="s">
        <v>379</v>
      </c>
      <c r="B189" s="1439">
        <v>31</v>
      </c>
      <c r="C189" s="1439">
        <v>45</v>
      </c>
      <c r="D189" s="1439">
        <v>10.5</v>
      </c>
      <c r="E189" s="1439">
        <v>1</v>
      </c>
      <c r="F189" s="1439" t="s">
        <v>341</v>
      </c>
      <c r="G189" s="1439" t="s">
        <v>1628</v>
      </c>
      <c r="H189" s="1439" t="s">
        <v>1699</v>
      </c>
      <c r="I189" s="1439"/>
      <c r="J189" s="1439"/>
      <c r="K189" s="1439"/>
      <c r="L189" s="1439"/>
      <c r="M189" s="1439"/>
      <c r="N189" s="1439"/>
      <c r="O189" s="1439"/>
      <c r="P189" s="1439"/>
      <c r="Q189" s="1439"/>
      <c r="R189" s="1439"/>
      <c r="S189" s="1439"/>
      <c r="T189" s="1439"/>
      <c r="U189" s="1439"/>
      <c r="V189" s="842"/>
    </row>
    <row r="190" spans="1:22" ht="15">
      <c r="A190" s="1439" t="s">
        <v>379</v>
      </c>
      <c r="B190" s="1439">
        <v>32</v>
      </c>
      <c r="C190" s="1439">
        <v>46</v>
      </c>
      <c r="D190" s="1439">
        <v>13.4</v>
      </c>
      <c r="E190" s="1439">
        <v>0.7</v>
      </c>
      <c r="F190" s="1439" t="s">
        <v>341</v>
      </c>
      <c r="G190" s="1439" t="s">
        <v>1628</v>
      </c>
      <c r="H190" s="1439" t="s">
        <v>1699</v>
      </c>
      <c r="I190" s="1439"/>
      <c r="J190" s="1439"/>
      <c r="K190" s="1439"/>
      <c r="L190" s="1439"/>
      <c r="M190" s="1439"/>
      <c r="N190" s="1439"/>
      <c r="O190" s="1439"/>
      <c r="P190" s="1439"/>
      <c r="Q190" s="1439"/>
      <c r="R190" s="1439"/>
      <c r="S190" s="1439"/>
      <c r="T190" s="1439"/>
      <c r="U190" s="1439"/>
      <c r="V190" s="842"/>
    </row>
    <row r="191" spans="1:22" ht="15">
      <c r="A191" s="1439" t="s">
        <v>379</v>
      </c>
      <c r="B191" s="1439">
        <v>33</v>
      </c>
      <c r="C191" s="1439">
        <v>48</v>
      </c>
      <c r="D191" s="1439">
        <v>39.3</v>
      </c>
      <c r="E191" s="1439">
        <v>0.3</v>
      </c>
      <c r="F191" s="1439" t="s">
        <v>341</v>
      </c>
      <c r="G191" s="1439" t="s">
        <v>1628</v>
      </c>
      <c r="H191" s="1439" t="s">
        <v>1699</v>
      </c>
      <c r="I191" s="1439"/>
      <c r="J191" s="1439"/>
      <c r="K191" s="1439"/>
      <c r="L191" s="1439"/>
      <c r="M191" s="1439"/>
      <c r="N191" s="1439"/>
      <c r="O191" s="1439"/>
      <c r="P191" s="1439"/>
      <c r="Q191" s="1439"/>
      <c r="R191" s="1439"/>
      <c r="S191" s="1439"/>
      <c r="T191" s="1439"/>
      <c r="U191" s="1439"/>
      <c r="V191" s="842"/>
    </row>
    <row r="192" spans="1:22" ht="15">
      <c r="A192" s="1439" t="s">
        <v>382</v>
      </c>
      <c r="B192" s="1439">
        <v>34</v>
      </c>
      <c r="C192" s="1439">
        <v>49</v>
      </c>
      <c r="D192" s="1439">
        <v>2.1</v>
      </c>
      <c r="E192" s="1439">
        <v>0.4</v>
      </c>
      <c r="F192" s="1439" t="s">
        <v>341</v>
      </c>
      <c r="G192" s="1439" t="s">
        <v>1628</v>
      </c>
      <c r="H192" s="1439" t="s">
        <v>1699</v>
      </c>
      <c r="I192" s="1439"/>
      <c r="J192" s="1439"/>
      <c r="K192" s="1439"/>
      <c r="L192" s="1439"/>
      <c r="M192" s="1439"/>
      <c r="N192" s="1439"/>
      <c r="O192" s="1439"/>
      <c r="P192" s="1439"/>
      <c r="Q192" s="1439"/>
      <c r="R192" s="1439"/>
      <c r="S192" s="1439"/>
      <c r="T192" s="1439"/>
      <c r="U192" s="1439"/>
      <c r="V192" s="842"/>
    </row>
    <row r="193" spans="1:22" ht="15">
      <c r="A193" s="1439" t="s">
        <v>1842</v>
      </c>
      <c r="B193" s="1439">
        <v>35</v>
      </c>
      <c r="C193" s="1439">
        <v>55</v>
      </c>
      <c r="D193" s="1439">
        <v>24.1</v>
      </c>
      <c r="E193" s="1439">
        <v>1.5</v>
      </c>
      <c r="F193" s="1439" t="s">
        <v>347</v>
      </c>
      <c r="G193" s="1439" t="s">
        <v>1634</v>
      </c>
      <c r="H193" s="1439" t="s">
        <v>1699</v>
      </c>
      <c r="I193" s="1439"/>
      <c r="J193" s="1439"/>
      <c r="K193" s="1439"/>
      <c r="L193" s="1439"/>
      <c r="M193" s="1439"/>
      <c r="N193" s="1439"/>
      <c r="O193" s="1439"/>
      <c r="P193" s="1439"/>
      <c r="Q193" s="1439"/>
      <c r="R193" s="1439"/>
      <c r="S193" s="1439"/>
      <c r="T193" s="1439"/>
      <c r="U193" s="1439"/>
      <c r="V193" s="842"/>
    </row>
    <row r="194" spans="1:22" ht="15">
      <c r="A194" s="1439" t="s">
        <v>1842</v>
      </c>
      <c r="B194" s="1439">
        <v>36</v>
      </c>
      <c r="C194" s="1439">
        <v>57</v>
      </c>
      <c r="D194" s="1439">
        <v>3</v>
      </c>
      <c r="E194" s="1439">
        <v>0.3</v>
      </c>
      <c r="F194" s="1439" t="s">
        <v>341</v>
      </c>
      <c r="G194" s="1439" t="s">
        <v>1628</v>
      </c>
      <c r="H194" s="1439" t="s">
        <v>1699</v>
      </c>
      <c r="I194" s="1439"/>
      <c r="J194" s="1439"/>
      <c r="K194" s="1439"/>
      <c r="L194" s="1439"/>
      <c r="M194" s="1439"/>
      <c r="N194" s="1439"/>
      <c r="O194" s="1439"/>
      <c r="P194" s="1439"/>
      <c r="Q194" s="1439"/>
      <c r="R194" s="1439"/>
      <c r="S194" s="1439"/>
      <c r="T194" s="1439"/>
      <c r="U194" s="1439"/>
      <c r="V194" s="842"/>
    </row>
    <row r="195" spans="1:22" ht="15">
      <c r="A195" s="1441" t="s">
        <v>1553</v>
      </c>
      <c r="B195" s="1441"/>
      <c r="C195" s="1441"/>
      <c r="D195" s="1441"/>
      <c r="E195" s="1396">
        <v>5.7</v>
      </c>
      <c r="F195" s="1441"/>
      <c r="G195" s="1441"/>
      <c r="H195" s="1441"/>
      <c r="I195" s="1441"/>
      <c r="J195" s="1441"/>
      <c r="K195" s="1441"/>
      <c r="L195" s="1441"/>
      <c r="M195" s="1441"/>
      <c r="N195" s="1441"/>
      <c r="O195" s="1441"/>
      <c r="P195" s="1441"/>
      <c r="Q195" s="1441"/>
      <c r="R195" s="1441"/>
      <c r="S195" s="1441"/>
      <c r="T195" s="1441"/>
      <c r="U195" s="1441"/>
      <c r="V195" s="842"/>
    </row>
    <row r="196" spans="1:22" ht="15.75">
      <c r="A196" s="559" t="s">
        <v>348</v>
      </c>
      <c r="B196" s="515"/>
      <c r="C196" s="515"/>
      <c r="D196" s="515"/>
      <c r="E196" s="1376">
        <f>E195+E184</f>
        <v>39.6</v>
      </c>
      <c r="F196" s="162"/>
      <c r="G196" s="162"/>
      <c r="H196" s="162"/>
      <c r="I196" s="162"/>
      <c r="J196" s="162"/>
      <c r="K196" s="162"/>
      <c r="L196" s="162"/>
      <c r="M196" s="444">
        <f aca="true" t="shared" si="5" ref="M196:S196">SUM(M185:M195)</f>
        <v>0</v>
      </c>
      <c r="N196" s="444">
        <f t="shared" si="5"/>
        <v>0</v>
      </c>
      <c r="O196" s="444">
        <f t="shared" si="5"/>
        <v>0</v>
      </c>
      <c r="P196" s="444">
        <f t="shared" si="5"/>
        <v>0</v>
      </c>
      <c r="Q196" s="444">
        <f t="shared" si="5"/>
        <v>0</v>
      </c>
      <c r="R196" s="444">
        <f t="shared" si="5"/>
        <v>0</v>
      </c>
      <c r="S196" s="444">
        <f t="shared" si="5"/>
        <v>0</v>
      </c>
      <c r="T196" s="444"/>
      <c r="U196" s="162"/>
      <c r="V196" s="460"/>
    </row>
    <row r="197" spans="1:22" ht="15.75">
      <c r="A197" s="164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442"/>
    </row>
  </sheetData>
  <sheetProtection/>
  <mergeCells count="2">
    <mergeCell ref="A141:U141"/>
    <mergeCell ref="G185:K1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V248"/>
  <sheetViews>
    <sheetView zoomScale="75" zoomScaleNormal="75" zoomScalePageLayoutView="0" workbookViewId="0" topLeftCell="A1">
      <selection activeCell="G248" sqref="G248"/>
    </sheetView>
  </sheetViews>
  <sheetFormatPr defaultColWidth="9.140625" defaultRowHeight="15"/>
  <cols>
    <col min="1" max="5" width="9.28125" style="0" bestFit="1" customWidth="1"/>
    <col min="6" max="6" width="16.28125" style="0" customWidth="1"/>
    <col min="7" max="7" width="27.57421875" style="0" customWidth="1"/>
    <col min="8" max="8" width="35.57421875" style="0" customWidth="1"/>
    <col min="9" max="9" width="19.140625" style="0" customWidth="1"/>
    <col min="10" max="10" width="18.8515625" style="0" customWidth="1"/>
    <col min="11" max="11" width="39.421875" style="0" customWidth="1"/>
    <col min="12" max="12" width="14.421875" style="0" customWidth="1"/>
    <col min="13" max="13" width="15.28125" style="0" customWidth="1"/>
    <col min="14" max="14" width="12.28125" style="0" customWidth="1"/>
    <col min="17" max="17" width="10.421875" style="0" customWidth="1"/>
    <col min="19" max="19" width="10.421875" style="0" customWidth="1"/>
  </cols>
  <sheetData>
    <row r="1" spans="1:22" ht="25.5">
      <c r="A1" s="1889" t="s">
        <v>383</v>
      </c>
      <c r="B1" s="1889"/>
      <c r="C1" s="1889"/>
      <c r="D1" s="1889"/>
      <c r="E1" s="1889"/>
      <c r="F1" s="1889"/>
      <c r="G1" s="1889"/>
      <c r="H1" s="1889"/>
      <c r="I1" s="1889"/>
      <c r="J1" s="1889"/>
      <c r="K1" s="1889"/>
      <c r="L1" s="1889"/>
      <c r="M1" s="1889"/>
      <c r="N1" s="1889"/>
      <c r="O1" s="1889"/>
      <c r="P1" s="1889"/>
      <c r="Q1" s="1889"/>
      <c r="R1" s="1889"/>
      <c r="S1" s="1889"/>
      <c r="T1" s="1889"/>
      <c r="U1" s="1889"/>
      <c r="V1" s="560"/>
    </row>
    <row r="2" spans="1:22" ht="25.5">
      <c r="A2" s="1891" t="s">
        <v>773</v>
      </c>
      <c r="B2" s="1891"/>
      <c r="C2" s="1891"/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891"/>
      <c r="P2" s="1891"/>
      <c r="Q2" s="1891"/>
      <c r="R2" s="1891"/>
      <c r="S2" s="1891"/>
      <c r="T2" s="1891"/>
      <c r="U2" s="1891"/>
      <c r="V2" s="560"/>
    </row>
    <row r="3" spans="1:22" ht="25.5">
      <c r="A3" s="1883" t="s">
        <v>384</v>
      </c>
      <c r="B3" s="1884"/>
      <c r="C3" s="1884"/>
      <c r="D3" s="1884"/>
      <c r="E3" s="1884"/>
      <c r="F3" s="1884"/>
      <c r="G3" s="1884"/>
      <c r="H3" s="1884"/>
      <c r="I3" s="1884"/>
      <c r="J3" s="1884"/>
      <c r="K3" s="1885"/>
      <c r="L3" s="1885"/>
      <c r="M3" s="1885"/>
      <c r="N3" s="1885"/>
      <c r="O3" s="1885"/>
      <c r="P3" s="1885"/>
      <c r="Q3" s="1885"/>
      <c r="R3" s="1885"/>
      <c r="S3" s="1885"/>
      <c r="T3" s="1885"/>
      <c r="U3" s="1885"/>
      <c r="V3" s="560"/>
    </row>
    <row r="4" spans="1:22" ht="18.75">
      <c r="A4" s="1887" t="s">
        <v>1071</v>
      </c>
      <c r="B4" s="1887" t="s">
        <v>1072</v>
      </c>
      <c r="C4" s="1887" t="s">
        <v>1073</v>
      </c>
      <c r="D4" s="1887" t="s">
        <v>385</v>
      </c>
      <c r="E4" s="1887" t="s">
        <v>1075</v>
      </c>
      <c r="F4" s="1887" t="s">
        <v>386</v>
      </c>
      <c r="G4" s="1887" t="s">
        <v>1607</v>
      </c>
      <c r="H4" s="1887" t="s">
        <v>1079</v>
      </c>
      <c r="I4" s="1886" t="s">
        <v>1078</v>
      </c>
      <c r="J4" s="1886"/>
      <c r="K4" s="1886" t="s">
        <v>1080</v>
      </c>
      <c r="L4" s="1886" t="s">
        <v>387</v>
      </c>
      <c r="M4" s="1886"/>
      <c r="N4" s="1886"/>
      <c r="O4" s="1886"/>
      <c r="P4" s="1886"/>
      <c r="Q4" s="1886"/>
      <c r="R4" s="1886"/>
      <c r="S4" s="1886"/>
      <c r="T4" s="1886"/>
      <c r="U4" s="1886"/>
      <c r="V4" s="1886"/>
    </row>
    <row r="5" spans="1:22" ht="18.75">
      <c r="A5" s="1887"/>
      <c r="B5" s="1887"/>
      <c r="C5" s="1887"/>
      <c r="D5" s="1887"/>
      <c r="E5" s="1887"/>
      <c r="F5" s="1887"/>
      <c r="G5" s="1887"/>
      <c r="H5" s="1887"/>
      <c r="I5" s="1886" t="s">
        <v>1083</v>
      </c>
      <c r="J5" s="1886" t="s">
        <v>388</v>
      </c>
      <c r="K5" s="1886"/>
      <c r="L5" s="1886" t="s">
        <v>1553</v>
      </c>
      <c r="M5" s="1886" t="s">
        <v>389</v>
      </c>
      <c r="N5" s="1886"/>
      <c r="O5" s="1886"/>
      <c r="P5" s="1886"/>
      <c r="Q5" s="1886"/>
      <c r="R5" s="1886"/>
      <c r="S5" s="1886"/>
      <c r="T5" s="1886"/>
      <c r="U5" s="1886"/>
      <c r="V5" s="1886"/>
    </row>
    <row r="6" spans="1:22" ht="18.75">
      <c r="A6" s="1888"/>
      <c r="B6" s="1888"/>
      <c r="C6" s="1888"/>
      <c r="D6" s="1888"/>
      <c r="E6" s="1888"/>
      <c r="F6" s="1888"/>
      <c r="G6" s="1888"/>
      <c r="H6" s="1888"/>
      <c r="I6" s="1890"/>
      <c r="J6" s="1890"/>
      <c r="K6" s="1886"/>
      <c r="L6" s="1886"/>
      <c r="M6" s="561" t="s">
        <v>1564</v>
      </c>
      <c r="N6" s="561" t="s">
        <v>1646</v>
      </c>
      <c r="O6" s="561" t="s">
        <v>1613</v>
      </c>
      <c r="P6" s="561" t="s">
        <v>361</v>
      </c>
      <c r="Q6" s="561" t="s">
        <v>1113</v>
      </c>
      <c r="R6" s="561" t="s">
        <v>1106</v>
      </c>
      <c r="S6" s="561" t="s">
        <v>390</v>
      </c>
      <c r="T6" s="562" t="s">
        <v>17</v>
      </c>
      <c r="U6" s="562" t="s">
        <v>1137</v>
      </c>
      <c r="V6" s="562" t="s">
        <v>350</v>
      </c>
    </row>
    <row r="7" spans="1:22" ht="19.5" thickBot="1">
      <c r="A7" s="563">
        <v>1</v>
      </c>
      <c r="B7" s="563">
        <v>2</v>
      </c>
      <c r="C7" s="563">
        <v>3</v>
      </c>
      <c r="D7" s="563">
        <v>4</v>
      </c>
      <c r="E7" s="563">
        <v>5</v>
      </c>
      <c r="F7" s="563">
        <v>6</v>
      </c>
      <c r="G7" s="563">
        <v>7</v>
      </c>
      <c r="H7" s="563">
        <v>8</v>
      </c>
      <c r="I7" s="563">
        <v>9</v>
      </c>
      <c r="J7" s="563">
        <v>10</v>
      </c>
      <c r="K7" s="564">
        <v>11</v>
      </c>
      <c r="L7" s="564">
        <v>12</v>
      </c>
      <c r="M7" s="564">
        <v>13</v>
      </c>
      <c r="N7" s="564">
        <v>14</v>
      </c>
      <c r="O7" s="564">
        <v>15</v>
      </c>
      <c r="P7" s="564">
        <v>16</v>
      </c>
      <c r="Q7" s="564">
        <v>17</v>
      </c>
      <c r="R7" s="564">
        <v>18</v>
      </c>
      <c r="S7" s="564">
        <v>19</v>
      </c>
      <c r="T7" s="564">
        <v>20</v>
      </c>
      <c r="U7" s="562">
        <v>21</v>
      </c>
      <c r="V7" s="562">
        <v>22</v>
      </c>
    </row>
    <row r="8" spans="1:22" ht="19.5" thickBot="1">
      <c r="A8" s="1864" t="s">
        <v>391</v>
      </c>
      <c r="B8" s="1865"/>
      <c r="C8" s="1865"/>
      <c r="D8" s="1865"/>
      <c r="E8" s="1865"/>
      <c r="F8" s="1865"/>
      <c r="G8" s="1865"/>
      <c r="H8" s="1865"/>
      <c r="I8" s="1865"/>
      <c r="J8" s="1865"/>
      <c r="K8" s="1865"/>
      <c r="L8" s="1865"/>
      <c r="M8" s="1865"/>
      <c r="N8" s="1865"/>
      <c r="O8" s="1865"/>
      <c r="P8" s="1865"/>
      <c r="Q8" s="1865"/>
      <c r="R8" s="1865"/>
      <c r="S8" s="1865"/>
      <c r="T8" s="1865"/>
      <c r="U8" s="1878"/>
      <c r="V8" s="1879"/>
    </row>
    <row r="9" spans="1:22" ht="51">
      <c r="A9" s="897">
        <v>1</v>
      </c>
      <c r="B9" s="897">
        <v>2</v>
      </c>
      <c r="C9" s="898" t="s">
        <v>1589</v>
      </c>
      <c r="D9" s="897">
        <v>1.1</v>
      </c>
      <c r="E9" s="899" t="s">
        <v>1564</v>
      </c>
      <c r="F9" s="900" t="s">
        <v>774</v>
      </c>
      <c r="G9" s="898" t="s">
        <v>775</v>
      </c>
      <c r="H9" s="901" t="s">
        <v>398</v>
      </c>
      <c r="I9" s="900" t="s">
        <v>394</v>
      </c>
      <c r="J9" s="900" t="s">
        <v>395</v>
      </c>
      <c r="K9" s="898" t="s">
        <v>399</v>
      </c>
      <c r="L9" s="902">
        <f aca="true" t="shared" si="0" ref="L9:L23">M9+N9+O9+P9+Q9+R9+S9+T9+U9+V9</f>
        <v>8.29</v>
      </c>
      <c r="M9" s="902">
        <v>7.04</v>
      </c>
      <c r="N9" s="902">
        <v>1.25</v>
      </c>
      <c r="O9" s="902"/>
      <c r="P9" s="902"/>
      <c r="Q9" s="902"/>
      <c r="R9" s="902"/>
      <c r="S9" s="902"/>
      <c r="T9" s="902"/>
      <c r="U9" s="903"/>
      <c r="V9" s="904"/>
    </row>
    <row r="10" spans="1:22" ht="30">
      <c r="A10" s="905">
        <v>2</v>
      </c>
      <c r="B10" s="906">
        <v>7</v>
      </c>
      <c r="C10" s="900" t="s">
        <v>1504</v>
      </c>
      <c r="D10" s="907">
        <v>1</v>
      </c>
      <c r="E10" s="908" t="s">
        <v>1646</v>
      </c>
      <c r="F10" s="900" t="s">
        <v>776</v>
      </c>
      <c r="G10" s="898" t="s">
        <v>775</v>
      </c>
      <c r="H10" s="900" t="s">
        <v>400</v>
      </c>
      <c r="I10" s="906" t="s">
        <v>394</v>
      </c>
      <c r="J10" s="909" t="s">
        <v>395</v>
      </c>
      <c r="K10" s="900" t="s">
        <v>1649</v>
      </c>
      <c r="L10" s="902">
        <f t="shared" si="0"/>
        <v>4.17</v>
      </c>
      <c r="M10" s="909"/>
      <c r="N10" s="909">
        <v>4.17</v>
      </c>
      <c r="O10" s="909"/>
      <c r="P10" s="909"/>
      <c r="Q10" s="909"/>
      <c r="R10" s="909"/>
      <c r="S10" s="909"/>
      <c r="T10" s="909"/>
      <c r="U10" s="910"/>
      <c r="V10" s="911"/>
    </row>
    <row r="11" spans="1:22" ht="51">
      <c r="A11" s="905">
        <v>3</v>
      </c>
      <c r="B11" s="906">
        <v>14</v>
      </c>
      <c r="C11" s="900" t="s">
        <v>777</v>
      </c>
      <c r="D11" s="907">
        <v>1</v>
      </c>
      <c r="E11" s="899" t="s">
        <v>1564</v>
      </c>
      <c r="F11" s="900" t="s">
        <v>776</v>
      </c>
      <c r="G11" s="898" t="s">
        <v>775</v>
      </c>
      <c r="H11" s="912" t="s">
        <v>778</v>
      </c>
      <c r="I11" s="906" t="s">
        <v>394</v>
      </c>
      <c r="J11" s="906" t="s">
        <v>395</v>
      </c>
      <c r="K11" s="909" t="s">
        <v>779</v>
      </c>
      <c r="L11" s="902">
        <f t="shared" si="0"/>
        <v>7.079999999999999</v>
      </c>
      <c r="M11" s="909">
        <v>4.8</v>
      </c>
      <c r="N11" s="909">
        <v>1.14</v>
      </c>
      <c r="O11" s="909"/>
      <c r="P11" s="909">
        <v>1.14</v>
      </c>
      <c r="Q11" s="909"/>
      <c r="R11" s="909"/>
      <c r="S11" s="909"/>
      <c r="T11" s="909"/>
      <c r="U11" s="910"/>
      <c r="V11" s="911"/>
    </row>
    <row r="12" spans="1:22" ht="51">
      <c r="A12" s="905">
        <v>4</v>
      </c>
      <c r="B12" s="906">
        <v>15</v>
      </c>
      <c r="C12" s="900" t="s">
        <v>428</v>
      </c>
      <c r="D12" s="906">
        <v>1.6</v>
      </c>
      <c r="E12" s="899" t="s">
        <v>1564</v>
      </c>
      <c r="F12" s="900" t="s">
        <v>776</v>
      </c>
      <c r="G12" s="898" t="s">
        <v>775</v>
      </c>
      <c r="H12" s="913" t="s">
        <v>426</v>
      </c>
      <c r="I12" s="897" t="s">
        <v>394</v>
      </c>
      <c r="J12" s="897" t="s">
        <v>395</v>
      </c>
      <c r="K12" s="900" t="s">
        <v>780</v>
      </c>
      <c r="L12" s="902">
        <f t="shared" si="0"/>
        <v>10.4</v>
      </c>
      <c r="M12" s="909">
        <v>6.4</v>
      </c>
      <c r="N12" s="909">
        <v>4</v>
      </c>
      <c r="O12" s="909"/>
      <c r="P12" s="909"/>
      <c r="Q12" s="909"/>
      <c r="R12" s="909"/>
      <c r="S12" s="909"/>
      <c r="T12" s="909"/>
      <c r="U12" s="910"/>
      <c r="V12" s="911"/>
    </row>
    <row r="13" spans="1:22" ht="51">
      <c r="A13" s="905">
        <v>5</v>
      </c>
      <c r="B13" s="906">
        <v>16</v>
      </c>
      <c r="C13" s="900" t="s">
        <v>777</v>
      </c>
      <c r="D13" s="906">
        <v>2.3</v>
      </c>
      <c r="E13" s="899" t="s">
        <v>1564</v>
      </c>
      <c r="F13" s="900" t="s">
        <v>774</v>
      </c>
      <c r="G13" s="898" t="s">
        <v>775</v>
      </c>
      <c r="H13" s="901" t="s">
        <v>401</v>
      </c>
      <c r="I13" s="897" t="s">
        <v>394</v>
      </c>
      <c r="J13" s="897" t="s">
        <v>395</v>
      </c>
      <c r="K13" s="898" t="s">
        <v>402</v>
      </c>
      <c r="L13" s="902">
        <f t="shared" si="0"/>
        <v>17.34</v>
      </c>
      <c r="M13" s="909">
        <v>14.72</v>
      </c>
      <c r="N13" s="909"/>
      <c r="O13" s="909"/>
      <c r="P13" s="909"/>
      <c r="Q13" s="909"/>
      <c r="R13" s="909"/>
      <c r="S13" s="909">
        <v>2.62</v>
      </c>
      <c r="T13" s="909"/>
      <c r="U13" s="910"/>
      <c r="V13" s="911"/>
    </row>
    <row r="14" spans="1:22" ht="30">
      <c r="A14" s="905">
        <v>6</v>
      </c>
      <c r="B14" s="906">
        <v>19</v>
      </c>
      <c r="C14" s="900" t="s">
        <v>1723</v>
      </c>
      <c r="D14" s="907">
        <v>0.3</v>
      </c>
      <c r="E14" s="914" t="s">
        <v>1564</v>
      </c>
      <c r="F14" s="900" t="s">
        <v>781</v>
      </c>
      <c r="G14" s="898" t="s">
        <v>775</v>
      </c>
      <c r="H14" s="913" t="s">
        <v>342</v>
      </c>
      <c r="I14" s="906" t="s">
        <v>394</v>
      </c>
      <c r="J14" s="906" t="s">
        <v>395</v>
      </c>
      <c r="K14" s="900" t="s">
        <v>417</v>
      </c>
      <c r="L14" s="902">
        <f t="shared" si="0"/>
        <v>2.4</v>
      </c>
      <c r="M14" s="909">
        <v>2.4</v>
      </c>
      <c r="N14" s="909"/>
      <c r="O14" s="909"/>
      <c r="P14" s="909"/>
      <c r="Q14" s="909"/>
      <c r="R14" s="909"/>
      <c r="S14" s="909"/>
      <c r="T14" s="909"/>
      <c r="U14" s="910"/>
      <c r="V14" s="911"/>
    </row>
    <row r="15" spans="1:22" ht="30">
      <c r="A15" s="905">
        <v>7</v>
      </c>
      <c r="B15" s="906">
        <v>22</v>
      </c>
      <c r="C15" s="900" t="s">
        <v>415</v>
      </c>
      <c r="D15" s="907">
        <v>0.1</v>
      </c>
      <c r="E15" s="899" t="s">
        <v>1564</v>
      </c>
      <c r="F15" s="900" t="s">
        <v>774</v>
      </c>
      <c r="G15" s="898" t="s">
        <v>775</v>
      </c>
      <c r="H15" s="913" t="s">
        <v>342</v>
      </c>
      <c r="I15" s="906" t="s">
        <v>394</v>
      </c>
      <c r="J15" s="906" t="s">
        <v>395</v>
      </c>
      <c r="K15" s="900" t="s">
        <v>417</v>
      </c>
      <c r="L15" s="902">
        <f t="shared" si="0"/>
        <v>0.8</v>
      </c>
      <c r="M15" s="909">
        <v>0.8</v>
      </c>
      <c r="N15" s="909"/>
      <c r="O15" s="909"/>
      <c r="P15" s="909"/>
      <c r="Q15" s="909"/>
      <c r="R15" s="909"/>
      <c r="S15" s="909"/>
      <c r="T15" s="909"/>
      <c r="U15" s="910"/>
      <c r="V15" s="911"/>
    </row>
    <row r="16" spans="1:22" ht="51">
      <c r="A16" s="905">
        <v>8</v>
      </c>
      <c r="B16" s="906">
        <v>23</v>
      </c>
      <c r="C16" s="900" t="s">
        <v>1645</v>
      </c>
      <c r="D16" s="907">
        <v>1</v>
      </c>
      <c r="E16" s="914" t="s">
        <v>1564</v>
      </c>
      <c r="F16" s="900" t="s">
        <v>782</v>
      </c>
      <c r="G16" s="898" t="s">
        <v>775</v>
      </c>
      <c r="H16" s="912" t="s">
        <v>427</v>
      </c>
      <c r="I16" s="912" t="s">
        <v>394</v>
      </c>
      <c r="J16" s="906" t="s">
        <v>395</v>
      </c>
      <c r="K16" s="912" t="s">
        <v>783</v>
      </c>
      <c r="L16" s="902">
        <f t="shared" si="0"/>
        <v>6.13</v>
      </c>
      <c r="M16" s="909">
        <v>4.8</v>
      </c>
      <c r="N16" s="909"/>
      <c r="O16" s="909">
        <v>1.33</v>
      </c>
      <c r="P16" s="909"/>
      <c r="Q16" s="909"/>
      <c r="R16" s="909"/>
      <c r="S16" s="909"/>
      <c r="T16" s="909"/>
      <c r="U16" s="910"/>
      <c r="V16" s="911"/>
    </row>
    <row r="17" spans="1:22" ht="30">
      <c r="A17" s="905">
        <v>9</v>
      </c>
      <c r="B17" s="906">
        <v>23</v>
      </c>
      <c r="C17" s="900" t="s">
        <v>784</v>
      </c>
      <c r="D17" s="907">
        <v>0.4</v>
      </c>
      <c r="E17" s="914" t="s">
        <v>1564</v>
      </c>
      <c r="F17" s="900" t="s">
        <v>782</v>
      </c>
      <c r="G17" s="898" t="s">
        <v>775</v>
      </c>
      <c r="H17" s="913" t="s">
        <v>342</v>
      </c>
      <c r="I17" s="906" t="s">
        <v>394</v>
      </c>
      <c r="J17" s="906" t="s">
        <v>395</v>
      </c>
      <c r="K17" s="900" t="s">
        <v>417</v>
      </c>
      <c r="L17" s="902">
        <f t="shared" si="0"/>
        <v>3.2</v>
      </c>
      <c r="M17" s="909">
        <v>3.2</v>
      </c>
      <c r="N17" s="909"/>
      <c r="O17" s="909"/>
      <c r="P17" s="909"/>
      <c r="Q17" s="909"/>
      <c r="R17" s="909"/>
      <c r="S17" s="909"/>
      <c r="T17" s="909"/>
      <c r="U17" s="910"/>
      <c r="V17" s="911"/>
    </row>
    <row r="18" spans="1:22" ht="30">
      <c r="A18" s="905">
        <v>10</v>
      </c>
      <c r="B18" s="906">
        <v>23</v>
      </c>
      <c r="C18" s="900" t="s">
        <v>785</v>
      </c>
      <c r="D18" s="907">
        <v>0.1</v>
      </c>
      <c r="E18" s="914" t="s">
        <v>1564</v>
      </c>
      <c r="F18" s="900" t="s">
        <v>782</v>
      </c>
      <c r="G18" s="898" t="s">
        <v>775</v>
      </c>
      <c r="H18" s="913" t="s">
        <v>342</v>
      </c>
      <c r="I18" s="906" t="s">
        <v>394</v>
      </c>
      <c r="J18" s="906" t="s">
        <v>395</v>
      </c>
      <c r="K18" s="900" t="s">
        <v>417</v>
      </c>
      <c r="L18" s="902">
        <f t="shared" si="0"/>
        <v>0.8</v>
      </c>
      <c r="M18" s="909">
        <v>0.8</v>
      </c>
      <c r="N18" s="909"/>
      <c r="O18" s="909"/>
      <c r="P18" s="909"/>
      <c r="Q18" s="909"/>
      <c r="R18" s="909"/>
      <c r="S18" s="909"/>
      <c r="T18" s="909"/>
      <c r="U18" s="910"/>
      <c r="V18" s="911"/>
    </row>
    <row r="19" spans="1:22" ht="30">
      <c r="A19" s="905">
        <v>11</v>
      </c>
      <c r="B19" s="906">
        <v>34</v>
      </c>
      <c r="C19" s="900" t="s">
        <v>1576</v>
      </c>
      <c r="D19" s="907">
        <v>1.7</v>
      </c>
      <c r="E19" s="899" t="s">
        <v>1564</v>
      </c>
      <c r="F19" s="900" t="s">
        <v>774</v>
      </c>
      <c r="G19" s="898" t="s">
        <v>775</v>
      </c>
      <c r="H19" s="912" t="s">
        <v>445</v>
      </c>
      <c r="I19" s="906" t="s">
        <v>394</v>
      </c>
      <c r="J19" s="906" t="s">
        <v>395</v>
      </c>
      <c r="K19" s="900" t="s">
        <v>446</v>
      </c>
      <c r="L19" s="902">
        <f t="shared" si="0"/>
        <v>6.29</v>
      </c>
      <c r="M19" s="909"/>
      <c r="N19" s="909"/>
      <c r="O19" s="909"/>
      <c r="P19" s="909"/>
      <c r="Q19" s="909">
        <v>6.29</v>
      </c>
      <c r="R19" s="909"/>
      <c r="S19" s="909"/>
      <c r="T19" s="909"/>
      <c r="U19" s="910"/>
      <c r="V19" s="911"/>
    </row>
    <row r="20" spans="1:22" ht="30">
      <c r="A20" s="905">
        <v>12</v>
      </c>
      <c r="B20" s="906">
        <v>34</v>
      </c>
      <c r="C20" s="900" t="s">
        <v>443</v>
      </c>
      <c r="D20" s="907">
        <v>0.4</v>
      </c>
      <c r="E20" s="914" t="s">
        <v>1564</v>
      </c>
      <c r="F20" s="900" t="s">
        <v>781</v>
      </c>
      <c r="G20" s="898" t="s">
        <v>775</v>
      </c>
      <c r="H20" s="913" t="s">
        <v>342</v>
      </c>
      <c r="I20" s="906" t="s">
        <v>394</v>
      </c>
      <c r="J20" s="906" t="s">
        <v>395</v>
      </c>
      <c r="K20" s="900" t="s">
        <v>417</v>
      </c>
      <c r="L20" s="902">
        <f t="shared" si="0"/>
        <v>3.2</v>
      </c>
      <c r="M20" s="909">
        <v>3.2</v>
      </c>
      <c r="N20" s="909"/>
      <c r="O20" s="909"/>
      <c r="P20" s="909"/>
      <c r="Q20" s="909"/>
      <c r="R20" s="909"/>
      <c r="S20" s="909"/>
      <c r="T20" s="909"/>
      <c r="U20" s="910"/>
      <c r="V20" s="911"/>
    </row>
    <row r="21" spans="1:22" ht="51">
      <c r="A21" s="905">
        <v>13</v>
      </c>
      <c r="B21" s="906">
        <v>34</v>
      </c>
      <c r="C21" s="900" t="s">
        <v>1651</v>
      </c>
      <c r="D21" s="907">
        <v>0.7</v>
      </c>
      <c r="E21" s="914" t="s">
        <v>1564</v>
      </c>
      <c r="F21" s="900" t="s">
        <v>781</v>
      </c>
      <c r="G21" s="898" t="s">
        <v>775</v>
      </c>
      <c r="H21" s="901" t="s">
        <v>401</v>
      </c>
      <c r="I21" s="900" t="s">
        <v>394</v>
      </c>
      <c r="J21" s="900" t="s">
        <v>395</v>
      </c>
      <c r="K21" s="898" t="s">
        <v>402</v>
      </c>
      <c r="L21" s="902">
        <f t="shared" si="0"/>
        <v>5.28</v>
      </c>
      <c r="M21" s="909">
        <v>4.48</v>
      </c>
      <c r="N21" s="909"/>
      <c r="O21" s="909"/>
      <c r="P21" s="909"/>
      <c r="Q21" s="909"/>
      <c r="R21" s="909"/>
      <c r="S21" s="909">
        <v>0.8</v>
      </c>
      <c r="T21" s="909"/>
      <c r="U21" s="910"/>
      <c r="V21" s="911"/>
    </row>
    <row r="22" spans="1:22" ht="51">
      <c r="A22" s="905">
        <v>14</v>
      </c>
      <c r="B22" s="906">
        <v>35</v>
      </c>
      <c r="C22" s="900" t="s">
        <v>1576</v>
      </c>
      <c r="D22" s="915">
        <v>1</v>
      </c>
      <c r="E22" s="899" t="s">
        <v>1564</v>
      </c>
      <c r="F22" s="900" t="s">
        <v>774</v>
      </c>
      <c r="G22" s="898" t="s">
        <v>775</v>
      </c>
      <c r="H22" s="901" t="s">
        <v>396</v>
      </c>
      <c r="I22" s="900" t="s">
        <v>394</v>
      </c>
      <c r="J22" s="900" t="s">
        <v>395</v>
      </c>
      <c r="K22" s="898" t="s">
        <v>786</v>
      </c>
      <c r="L22" s="902">
        <f t="shared" si="0"/>
        <v>7.54</v>
      </c>
      <c r="M22" s="909">
        <v>6.4</v>
      </c>
      <c r="N22" s="909"/>
      <c r="O22" s="909"/>
      <c r="P22" s="909"/>
      <c r="Q22" s="909"/>
      <c r="R22" s="909">
        <v>1.14</v>
      </c>
      <c r="S22" s="909"/>
      <c r="T22" s="909"/>
      <c r="U22" s="910"/>
      <c r="V22" s="911"/>
    </row>
    <row r="23" spans="1:22" ht="51">
      <c r="A23" s="905">
        <v>15</v>
      </c>
      <c r="B23" s="906">
        <v>35</v>
      </c>
      <c r="C23" s="900" t="s">
        <v>1645</v>
      </c>
      <c r="D23" s="915">
        <v>1.2</v>
      </c>
      <c r="E23" s="899" t="s">
        <v>1564</v>
      </c>
      <c r="F23" s="900" t="s">
        <v>774</v>
      </c>
      <c r="G23" s="898" t="s">
        <v>775</v>
      </c>
      <c r="H23" s="901" t="s">
        <v>396</v>
      </c>
      <c r="I23" s="900" t="s">
        <v>394</v>
      </c>
      <c r="J23" s="900" t="s">
        <v>395</v>
      </c>
      <c r="K23" s="898" t="s">
        <v>786</v>
      </c>
      <c r="L23" s="902">
        <f t="shared" si="0"/>
        <v>9.05</v>
      </c>
      <c r="M23" s="909">
        <v>7.68</v>
      </c>
      <c r="N23" s="909"/>
      <c r="O23" s="909"/>
      <c r="P23" s="909"/>
      <c r="Q23" s="909"/>
      <c r="R23" s="909">
        <v>1.37</v>
      </c>
      <c r="S23" s="909"/>
      <c r="T23" s="909"/>
      <c r="U23" s="910"/>
      <c r="V23" s="911"/>
    </row>
    <row r="24" spans="1:22" ht="30">
      <c r="A24" s="905">
        <v>16</v>
      </c>
      <c r="B24" s="906">
        <v>41</v>
      </c>
      <c r="C24" s="900" t="s">
        <v>1709</v>
      </c>
      <c r="D24" s="907">
        <v>0.6</v>
      </c>
      <c r="E24" s="899" t="s">
        <v>1137</v>
      </c>
      <c r="F24" s="900" t="s">
        <v>787</v>
      </c>
      <c r="G24" s="898" t="s">
        <v>775</v>
      </c>
      <c r="H24" s="900" t="s">
        <v>788</v>
      </c>
      <c r="I24" s="900" t="s">
        <v>394</v>
      </c>
      <c r="J24" s="909" t="s">
        <v>395</v>
      </c>
      <c r="K24" s="909" t="s">
        <v>404</v>
      </c>
      <c r="L24" s="902">
        <f>M24+N24+O24+P24+Q24+R24+S24+T24+U24+V24</f>
        <v>1.85</v>
      </c>
      <c r="M24" s="909"/>
      <c r="N24" s="909"/>
      <c r="O24" s="909"/>
      <c r="P24" s="909"/>
      <c r="Q24" s="909"/>
      <c r="R24" s="909"/>
      <c r="S24" s="909"/>
      <c r="T24" s="909"/>
      <c r="U24" s="910">
        <v>1.85</v>
      </c>
      <c r="V24" s="911"/>
    </row>
    <row r="25" spans="1:22" ht="25.5">
      <c r="A25" s="1874" t="s">
        <v>1553</v>
      </c>
      <c r="B25" s="1874"/>
      <c r="C25" s="1874"/>
      <c r="D25" s="1582">
        <f>D9+D10+D11+D12+D13+D14+D15+D16+D17+D18+D19+D20+D21+D22+D23+D24</f>
        <v>14.499999999999996</v>
      </c>
      <c r="E25" s="899"/>
      <c r="F25" s="900"/>
      <c r="G25" s="900"/>
      <c r="H25" s="899"/>
      <c r="I25" s="900"/>
      <c r="J25" s="900"/>
      <c r="K25" s="900"/>
      <c r="L25" s="902">
        <f>L9+L10+L11+L12+L13+L14+L15+L16+L17+L18+L19+L20+L21+L22+L23+L24</f>
        <v>93.82000000000001</v>
      </c>
      <c r="M25" s="909">
        <f>M8+M9+M10+M11+M12+M13+M14+M15+M16+M17+M18+M19+M20+M21+M22+M23</f>
        <v>66.72</v>
      </c>
      <c r="N25" s="909">
        <f aca="true" t="shared" si="1" ref="N25:V25">N8+N9+N10+N11+N12+N13+N14+N15+N16+N17+N18+N19+N20+N21+N22+N23</f>
        <v>10.559999999999999</v>
      </c>
      <c r="O25" s="909">
        <f t="shared" si="1"/>
        <v>1.33</v>
      </c>
      <c r="P25" s="909">
        <f t="shared" si="1"/>
        <v>1.14</v>
      </c>
      <c r="Q25" s="909">
        <f t="shared" si="1"/>
        <v>6.29</v>
      </c>
      <c r="R25" s="909">
        <f t="shared" si="1"/>
        <v>2.51</v>
      </c>
      <c r="S25" s="909">
        <f t="shared" si="1"/>
        <v>3.42</v>
      </c>
      <c r="T25" s="909">
        <f t="shared" si="1"/>
        <v>0</v>
      </c>
      <c r="U25" s="909">
        <v>1.85</v>
      </c>
      <c r="V25" s="909">
        <f t="shared" si="1"/>
        <v>0</v>
      </c>
    </row>
    <row r="26" spans="1:22" ht="18.75">
      <c r="A26" s="576" t="s">
        <v>405</v>
      </c>
      <c r="B26" s="576"/>
      <c r="C26" s="576"/>
      <c r="D26" s="576"/>
      <c r="E26" s="576"/>
      <c r="F26" s="576"/>
      <c r="G26" s="576"/>
      <c r="H26" s="577"/>
      <c r="I26" s="576"/>
      <c r="J26" s="576"/>
      <c r="K26" s="576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9"/>
    </row>
    <row r="27" spans="1:22" ht="30">
      <c r="A27" s="897">
        <v>1</v>
      </c>
      <c r="B27" s="897">
        <v>3</v>
      </c>
      <c r="C27" s="898" t="s">
        <v>1737</v>
      </c>
      <c r="D27" s="897">
        <v>1.9</v>
      </c>
      <c r="E27" s="899" t="s">
        <v>1564</v>
      </c>
      <c r="F27" s="900" t="s">
        <v>776</v>
      </c>
      <c r="G27" s="898" t="s">
        <v>392</v>
      </c>
      <c r="H27" s="906"/>
      <c r="I27" s="900"/>
      <c r="J27" s="906"/>
      <c r="K27" s="900"/>
      <c r="L27" s="909"/>
      <c r="M27" s="909"/>
      <c r="N27" s="909"/>
      <c r="O27" s="909"/>
      <c r="P27" s="909"/>
      <c r="Q27" s="909"/>
      <c r="R27" s="909"/>
      <c r="S27" s="909"/>
      <c r="T27" s="909"/>
      <c r="U27" s="910"/>
      <c r="V27" s="53"/>
    </row>
    <row r="28" spans="1:22" ht="30">
      <c r="A28" s="897">
        <v>2</v>
      </c>
      <c r="B28" s="897">
        <v>7</v>
      </c>
      <c r="C28" s="898" t="s">
        <v>407</v>
      </c>
      <c r="D28" s="897">
        <v>1.9</v>
      </c>
      <c r="E28" s="899" t="s">
        <v>1564</v>
      </c>
      <c r="F28" s="900" t="s">
        <v>776</v>
      </c>
      <c r="G28" s="898" t="s">
        <v>775</v>
      </c>
      <c r="H28" s="906"/>
      <c r="I28" s="900"/>
      <c r="J28" s="906"/>
      <c r="K28" s="900"/>
      <c r="L28" s="909"/>
      <c r="M28" s="909"/>
      <c r="N28" s="909"/>
      <c r="O28" s="909"/>
      <c r="P28" s="909"/>
      <c r="Q28" s="909"/>
      <c r="R28" s="909"/>
      <c r="S28" s="909"/>
      <c r="T28" s="909"/>
      <c r="U28" s="910"/>
      <c r="V28" s="53"/>
    </row>
    <row r="29" spans="1:22" ht="30">
      <c r="A29" s="905">
        <v>3</v>
      </c>
      <c r="B29" s="906">
        <v>9</v>
      </c>
      <c r="C29" s="900" t="s">
        <v>1600</v>
      </c>
      <c r="D29" s="907">
        <v>2</v>
      </c>
      <c r="E29" s="899" t="s">
        <v>1564</v>
      </c>
      <c r="F29" s="900" t="s">
        <v>776</v>
      </c>
      <c r="G29" s="898" t="s">
        <v>392</v>
      </c>
      <c r="H29" s="906"/>
      <c r="I29" s="900"/>
      <c r="J29" s="915"/>
      <c r="K29" s="900"/>
      <c r="L29" s="909"/>
      <c r="M29" s="909"/>
      <c r="N29" s="909"/>
      <c r="O29" s="909"/>
      <c r="P29" s="909"/>
      <c r="Q29" s="909"/>
      <c r="R29" s="909"/>
      <c r="S29" s="909"/>
      <c r="T29" s="909"/>
      <c r="U29" s="910"/>
      <c r="V29" s="53"/>
    </row>
    <row r="30" spans="1:22" ht="30">
      <c r="A30" s="905">
        <v>4</v>
      </c>
      <c r="B30" s="906">
        <v>12</v>
      </c>
      <c r="C30" s="900" t="s">
        <v>1710</v>
      </c>
      <c r="D30" s="907">
        <v>1.9</v>
      </c>
      <c r="E30" s="914" t="s">
        <v>1564</v>
      </c>
      <c r="F30" s="900" t="s">
        <v>782</v>
      </c>
      <c r="G30" s="898" t="s">
        <v>392</v>
      </c>
      <c r="H30" s="899"/>
      <c r="I30" s="900"/>
      <c r="J30" s="900"/>
      <c r="K30" s="900"/>
      <c r="L30" s="909"/>
      <c r="M30" s="909"/>
      <c r="N30" s="909"/>
      <c r="O30" s="909"/>
      <c r="P30" s="909"/>
      <c r="Q30" s="909"/>
      <c r="R30" s="909"/>
      <c r="S30" s="909"/>
      <c r="T30" s="909"/>
      <c r="U30" s="910"/>
      <c r="V30" s="53"/>
    </row>
    <row r="31" spans="1:22" ht="30">
      <c r="A31" s="905">
        <v>5</v>
      </c>
      <c r="B31" s="906">
        <v>12</v>
      </c>
      <c r="C31" s="900" t="s">
        <v>421</v>
      </c>
      <c r="D31" s="907">
        <v>0.8</v>
      </c>
      <c r="E31" s="914" t="s">
        <v>1564</v>
      </c>
      <c r="F31" s="900" t="s">
        <v>782</v>
      </c>
      <c r="G31" s="898" t="s">
        <v>392</v>
      </c>
      <c r="H31" s="899"/>
      <c r="I31" s="900"/>
      <c r="J31" s="900"/>
      <c r="K31" s="900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53"/>
    </row>
    <row r="32" spans="1:22" ht="30">
      <c r="A32" s="905">
        <v>6</v>
      </c>
      <c r="B32" s="906">
        <v>19</v>
      </c>
      <c r="C32" s="900" t="s">
        <v>1754</v>
      </c>
      <c r="D32" s="906">
        <v>1.5</v>
      </c>
      <c r="E32" s="899" t="s">
        <v>1564</v>
      </c>
      <c r="F32" s="900" t="s">
        <v>774</v>
      </c>
      <c r="G32" s="898" t="s">
        <v>392</v>
      </c>
      <c r="H32" s="899"/>
      <c r="I32" s="916"/>
      <c r="J32" s="916"/>
      <c r="K32" s="916"/>
      <c r="L32" s="917"/>
      <c r="M32" s="917"/>
      <c r="N32" s="917"/>
      <c r="O32" s="917"/>
      <c r="P32" s="917"/>
      <c r="Q32" s="917"/>
      <c r="R32" s="917"/>
      <c r="S32" s="917"/>
      <c r="T32" s="917"/>
      <c r="U32" s="53"/>
      <c r="V32" s="53"/>
    </row>
    <row r="33" spans="1:22" ht="30">
      <c r="A33" s="905">
        <v>7</v>
      </c>
      <c r="B33" s="906">
        <v>35</v>
      </c>
      <c r="C33" s="900" t="s">
        <v>423</v>
      </c>
      <c r="D33" s="915">
        <v>1.1</v>
      </c>
      <c r="E33" s="914" t="s">
        <v>1564</v>
      </c>
      <c r="F33" s="900" t="s">
        <v>781</v>
      </c>
      <c r="G33" s="898" t="s">
        <v>392</v>
      </c>
      <c r="H33" s="914"/>
      <c r="I33" s="908"/>
      <c r="J33" s="908"/>
      <c r="K33" s="908"/>
      <c r="L33" s="918"/>
      <c r="M33" s="918"/>
      <c r="N33" s="918"/>
      <c r="O33" s="918"/>
      <c r="P33" s="918"/>
      <c r="Q33" s="918"/>
      <c r="R33" s="918"/>
      <c r="S33" s="918"/>
      <c r="T33" s="918"/>
      <c r="U33" s="339"/>
      <c r="V33" s="339"/>
    </row>
    <row r="34" spans="1:22" ht="30">
      <c r="A34" s="906">
        <v>8</v>
      </c>
      <c r="B34" s="906">
        <v>35</v>
      </c>
      <c r="C34" s="900" t="s">
        <v>437</v>
      </c>
      <c r="D34" s="907">
        <v>0.9</v>
      </c>
      <c r="E34" s="899" t="s">
        <v>1564</v>
      </c>
      <c r="F34" s="900" t="s">
        <v>774</v>
      </c>
      <c r="G34" s="898" t="s">
        <v>392</v>
      </c>
      <c r="H34" s="899"/>
      <c r="I34" s="916"/>
      <c r="J34" s="916"/>
      <c r="K34" s="916"/>
      <c r="L34" s="917"/>
      <c r="M34" s="917"/>
      <c r="N34" s="917"/>
      <c r="O34" s="917"/>
      <c r="P34" s="917"/>
      <c r="Q34" s="917"/>
      <c r="R34" s="917"/>
      <c r="S34" s="917"/>
      <c r="T34" s="917"/>
      <c r="U34" s="53"/>
      <c r="V34" s="53"/>
    </row>
    <row r="35" spans="1:22" ht="25.5">
      <c r="A35" s="1874" t="s">
        <v>1553</v>
      </c>
      <c r="B35" s="1874"/>
      <c r="C35" s="1874"/>
      <c r="D35" s="1582">
        <f>D27+D28+D29+D30+D31+D32+D33+D34</f>
        <v>12</v>
      </c>
      <c r="E35" s="900"/>
      <c r="F35" s="900"/>
      <c r="G35" s="900"/>
      <c r="H35" s="899"/>
      <c r="I35" s="916"/>
      <c r="J35" s="916"/>
      <c r="K35" s="916"/>
      <c r="L35" s="917"/>
      <c r="M35" s="917"/>
      <c r="N35" s="917"/>
      <c r="O35" s="917"/>
      <c r="P35" s="917"/>
      <c r="Q35" s="917"/>
      <c r="R35" s="917"/>
      <c r="S35" s="917"/>
      <c r="T35" s="917"/>
      <c r="U35" s="53"/>
      <c r="V35" s="53"/>
    </row>
    <row r="36" spans="1:22" ht="19.5" thickBot="1">
      <c r="A36" s="1892" t="s">
        <v>1143</v>
      </c>
      <c r="B36" s="1892"/>
      <c r="C36" s="1892"/>
      <c r="D36" s="583">
        <f>D25+D35</f>
        <v>26.499999999999996</v>
      </c>
      <c r="E36" s="584"/>
      <c r="F36" s="584"/>
      <c r="G36" s="584"/>
      <c r="H36" s="585"/>
      <c r="I36" s="580"/>
      <c r="J36" s="580"/>
      <c r="K36" s="580"/>
      <c r="L36" s="586"/>
      <c r="M36" s="586"/>
      <c r="N36" s="586"/>
      <c r="O36" s="586"/>
      <c r="P36" s="586"/>
      <c r="Q36" s="586"/>
      <c r="R36" s="586"/>
      <c r="S36" s="586"/>
      <c r="T36" s="586"/>
      <c r="U36" s="587"/>
      <c r="V36" s="587"/>
    </row>
    <row r="37" spans="1:22" ht="19.5" thickBot="1">
      <c r="A37" s="1864" t="s">
        <v>410</v>
      </c>
      <c r="B37" s="1865"/>
      <c r="C37" s="1865"/>
      <c r="D37" s="1865"/>
      <c r="E37" s="1865"/>
      <c r="F37" s="1865"/>
      <c r="G37" s="1865"/>
      <c r="H37" s="1865"/>
      <c r="I37" s="1865"/>
      <c r="J37" s="1865"/>
      <c r="K37" s="1865"/>
      <c r="L37" s="1865"/>
      <c r="M37" s="1865"/>
      <c r="N37" s="1865"/>
      <c r="O37" s="1865"/>
      <c r="P37" s="1865"/>
      <c r="Q37" s="1865"/>
      <c r="R37" s="1865"/>
      <c r="S37" s="1865"/>
      <c r="T37" s="1865"/>
      <c r="U37" s="1865"/>
      <c r="V37" s="1875"/>
    </row>
    <row r="38" spans="1:22" ht="51">
      <c r="A38" s="897">
        <v>1</v>
      </c>
      <c r="B38" s="897">
        <v>51</v>
      </c>
      <c r="C38" s="914" t="s">
        <v>1716</v>
      </c>
      <c r="D38" s="919">
        <v>1.3</v>
      </c>
      <c r="E38" s="914" t="s">
        <v>1564</v>
      </c>
      <c r="F38" s="900" t="s">
        <v>782</v>
      </c>
      <c r="G38" s="898" t="s">
        <v>775</v>
      </c>
      <c r="H38" s="901" t="s">
        <v>396</v>
      </c>
      <c r="I38" s="900" t="s">
        <v>394</v>
      </c>
      <c r="J38" s="900" t="s">
        <v>395</v>
      </c>
      <c r="K38" s="898" t="s">
        <v>786</v>
      </c>
      <c r="L38" s="902">
        <f aca="true" t="shared" si="2" ref="L38:L45">M38+N38+O38+P38+Q38+R38+S38+T38+U38+V38</f>
        <v>9.8</v>
      </c>
      <c r="M38" s="902">
        <v>8.32</v>
      </c>
      <c r="N38" s="902"/>
      <c r="O38" s="902"/>
      <c r="P38" s="902"/>
      <c r="Q38" s="902"/>
      <c r="R38" s="902">
        <v>1.48</v>
      </c>
      <c r="S38" s="902"/>
      <c r="T38" s="920"/>
      <c r="U38" s="921"/>
      <c r="V38" s="921"/>
    </row>
    <row r="39" spans="1:22" ht="51">
      <c r="A39" s="897">
        <v>2</v>
      </c>
      <c r="B39" s="897">
        <v>52</v>
      </c>
      <c r="C39" s="914" t="s">
        <v>789</v>
      </c>
      <c r="D39" s="919">
        <v>0.6</v>
      </c>
      <c r="E39" s="899" t="s">
        <v>1564</v>
      </c>
      <c r="F39" s="900" t="s">
        <v>774</v>
      </c>
      <c r="G39" s="898" t="s">
        <v>775</v>
      </c>
      <c r="H39" s="901" t="s">
        <v>396</v>
      </c>
      <c r="I39" s="900" t="s">
        <v>394</v>
      </c>
      <c r="J39" s="900" t="s">
        <v>395</v>
      </c>
      <c r="K39" s="898" t="s">
        <v>786</v>
      </c>
      <c r="L39" s="902">
        <f t="shared" si="2"/>
        <v>4.52</v>
      </c>
      <c r="M39" s="902">
        <v>3.84</v>
      </c>
      <c r="N39" s="902"/>
      <c r="O39" s="902"/>
      <c r="P39" s="902"/>
      <c r="Q39" s="902"/>
      <c r="R39" s="902">
        <v>0.68</v>
      </c>
      <c r="S39" s="902"/>
      <c r="T39" s="920"/>
      <c r="U39" s="921"/>
      <c r="V39" s="921"/>
    </row>
    <row r="40" spans="1:22" ht="76.5">
      <c r="A40" s="897">
        <v>3</v>
      </c>
      <c r="B40" s="897">
        <v>57</v>
      </c>
      <c r="C40" s="914" t="s">
        <v>1581</v>
      </c>
      <c r="D40" s="919">
        <v>1</v>
      </c>
      <c r="E40" s="914" t="s">
        <v>1564</v>
      </c>
      <c r="F40" s="900" t="s">
        <v>782</v>
      </c>
      <c r="G40" s="898" t="s">
        <v>392</v>
      </c>
      <c r="H40" s="901" t="s">
        <v>790</v>
      </c>
      <c r="I40" s="900" t="s">
        <v>394</v>
      </c>
      <c r="J40" s="900" t="s">
        <v>395</v>
      </c>
      <c r="K40" s="914" t="s">
        <v>791</v>
      </c>
      <c r="L40" s="902">
        <f t="shared" si="2"/>
        <v>6.28</v>
      </c>
      <c r="M40" s="902">
        <v>4.48</v>
      </c>
      <c r="N40" s="902"/>
      <c r="O40" s="902">
        <v>1</v>
      </c>
      <c r="P40" s="902"/>
      <c r="Q40" s="902"/>
      <c r="R40" s="902">
        <v>0.8</v>
      </c>
      <c r="S40" s="902"/>
      <c r="T40" s="920"/>
      <c r="U40" s="921"/>
      <c r="V40" s="921"/>
    </row>
    <row r="41" spans="1:22" ht="51">
      <c r="A41" s="897">
        <v>4</v>
      </c>
      <c r="B41" s="897">
        <v>57</v>
      </c>
      <c r="C41" s="914" t="s">
        <v>1623</v>
      </c>
      <c r="D41" s="919">
        <v>1.2</v>
      </c>
      <c r="E41" s="914" t="s">
        <v>1564</v>
      </c>
      <c r="F41" s="900" t="s">
        <v>782</v>
      </c>
      <c r="G41" s="898" t="s">
        <v>775</v>
      </c>
      <c r="H41" s="901" t="s">
        <v>396</v>
      </c>
      <c r="I41" s="900" t="s">
        <v>394</v>
      </c>
      <c r="J41" s="900" t="s">
        <v>395</v>
      </c>
      <c r="K41" s="898" t="s">
        <v>786</v>
      </c>
      <c r="L41" s="902">
        <f t="shared" si="2"/>
        <v>9.05</v>
      </c>
      <c r="M41" s="902">
        <v>7.68</v>
      </c>
      <c r="N41" s="902"/>
      <c r="O41" s="902"/>
      <c r="P41" s="902"/>
      <c r="Q41" s="902"/>
      <c r="R41" s="902">
        <v>1.37</v>
      </c>
      <c r="S41" s="902"/>
      <c r="T41" s="920"/>
      <c r="U41" s="921"/>
      <c r="V41" s="921"/>
    </row>
    <row r="42" spans="1:22" ht="51">
      <c r="A42" s="897">
        <v>5</v>
      </c>
      <c r="B42" s="906">
        <v>59</v>
      </c>
      <c r="C42" s="900" t="s">
        <v>451</v>
      </c>
      <c r="D42" s="906">
        <v>0.9</v>
      </c>
      <c r="E42" s="914" t="s">
        <v>1564</v>
      </c>
      <c r="F42" s="900" t="s">
        <v>782</v>
      </c>
      <c r="G42" s="898" t="s">
        <v>775</v>
      </c>
      <c r="H42" s="901" t="s">
        <v>396</v>
      </c>
      <c r="I42" s="900" t="s">
        <v>394</v>
      </c>
      <c r="J42" s="900" t="s">
        <v>395</v>
      </c>
      <c r="K42" s="898" t="s">
        <v>786</v>
      </c>
      <c r="L42" s="902">
        <f t="shared" si="2"/>
        <v>6.79</v>
      </c>
      <c r="M42" s="902">
        <v>5.76</v>
      </c>
      <c r="N42" s="902"/>
      <c r="O42" s="902"/>
      <c r="P42" s="902"/>
      <c r="Q42" s="902"/>
      <c r="R42" s="902">
        <v>1.03</v>
      </c>
      <c r="S42" s="902"/>
      <c r="T42" s="920"/>
      <c r="U42" s="921"/>
      <c r="V42" s="921"/>
    </row>
    <row r="43" spans="1:22" ht="51">
      <c r="A43" s="897">
        <v>6</v>
      </c>
      <c r="B43" s="906">
        <v>60</v>
      </c>
      <c r="C43" s="900" t="s">
        <v>411</v>
      </c>
      <c r="D43" s="906">
        <v>1.3</v>
      </c>
      <c r="E43" s="914" t="s">
        <v>1564</v>
      </c>
      <c r="F43" s="900" t="s">
        <v>782</v>
      </c>
      <c r="G43" s="898" t="s">
        <v>775</v>
      </c>
      <c r="H43" s="901" t="s">
        <v>396</v>
      </c>
      <c r="I43" s="900" t="s">
        <v>394</v>
      </c>
      <c r="J43" s="900" t="s">
        <v>395</v>
      </c>
      <c r="K43" s="898" t="s">
        <v>786</v>
      </c>
      <c r="L43" s="902">
        <f t="shared" si="2"/>
        <v>9.8</v>
      </c>
      <c r="M43" s="922">
        <v>8.32</v>
      </c>
      <c r="N43" s="922"/>
      <c r="O43" s="922"/>
      <c r="P43" s="922"/>
      <c r="Q43" s="922"/>
      <c r="R43" s="922">
        <v>1.48</v>
      </c>
      <c r="S43" s="922"/>
      <c r="T43" s="923"/>
      <c r="U43" s="921"/>
      <c r="V43" s="921"/>
    </row>
    <row r="44" spans="1:22" ht="51">
      <c r="A44" s="906">
        <v>7</v>
      </c>
      <c r="B44" s="906">
        <v>60</v>
      </c>
      <c r="C44" s="899" t="s">
        <v>1737</v>
      </c>
      <c r="D44" s="907">
        <v>2</v>
      </c>
      <c r="E44" s="914" t="s">
        <v>1564</v>
      </c>
      <c r="F44" s="900" t="s">
        <v>782</v>
      </c>
      <c r="G44" s="898" t="s">
        <v>775</v>
      </c>
      <c r="H44" s="901" t="s">
        <v>396</v>
      </c>
      <c r="I44" s="900" t="s">
        <v>394</v>
      </c>
      <c r="J44" s="900" t="s">
        <v>395</v>
      </c>
      <c r="K44" s="898" t="s">
        <v>786</v>
      </c>
      <c r="L44" s="902">
        <f t="shared" si="2"/>
        <v>15.08</v>
      </c>
      <c r="M44" s="909">
        <v>12.8</v>
      </c>
      <c r="N44" s="909"/>
      <c r="O44" s="909"/>
      <c r="P44" s="909"/>
      <c r="Q44" s="909"/>
      <c r="R44" s="909">
        <v>2.28</v>
      </c>
      <c r="S44" s="909"/>
      <c r="T44" s="921"/>
      <c r="U44" s="921"/>
      <c r="V44" s="921"/>
    </row>
    <row r="45" spans="1:22" ht="25.5">
      <c r="A45" s="1876" t="s">
        <v>1553</v>
      </c>
      <c r="B45" s="1876"/>
      <c r="C45" s="1876"/>
      <c r="D45" s="1582">
        <f>D38+D39+D40+D41+D42+D43+D44</f>
        <v>8.3</v>
      </c>
      <c r="E45" s="906"/>
      <c r="F45" s="906"/>
      <c r="G45" s="906"/>
      <c r="H45" s="906"/>
      <c r="I45" s="906"/>
      <c r="J45" s="906"/>
      <c r="K45" s="906"/>
      <c r="L45" s="909">
        <f t="shared" si="2"/>
        <v>61.32</v>
      </c>
      <c r="M45" s="909">
        <f>M38+M39+M40+M41+M42+M43+M44</f>
        <v>51.2</v>
      </c>
      <c r="N45" s="909">
        <f aca="true" t="shared" si="3" ref="N45:V45">N38+N39+N40+N41+N42+N43+N44</f>
        <v>0</v>
      </c>
      <c r="O45" s="909">
        <f t="shared" si="3"/>
        <v>1</v>
      </c>
      <c r="P45" s="909">
        <f t="shared" si="3"/>
        <v>0</v>
      </c>
      <c r="Q45" s="909">
        <f t="shared" si="3"/>
        <v>0</v>
      </c>
      <c r="R45" s="909">
        <f t="shared" si="3"/>
        <v>9.12</v>
      </c>
      <c r="S45" s="909">
        <f t="shared" si="3"/>
        <v>0</v>
      </c>
      <c r="T45" s="909">
        <f t="shared" si="3"/>
        <v>0</v>
      </c>
      <c r="U45" s="909">
        <f t="shared" si="3"/>
        <v>0</v>
      </c>
      <c r="V45" s="909">
        <f t="shared" si="3"/>
        <v>0</v>
      </c>
    </row>
    <row r="46" spans="1:22" ht="18.75">
      <c r="A46" s="574" t="s">
        <v>405</v>
      </c>
      <c r="B46" s="574"/>
      <c r="C46" s="574"/>
      <c r="D46" s="574"/>
      <c r="E46" s="574"/>
      <c r="F46" s="574"/>
      <c r="G46" s="574"/>
      <c r="H46" s="574"/>
      <c r="I46" s="574"/>
      <c r="J46" s="574"/>
      <c r="K46" s="590"/>
      <c r="L46" s="570"/>
      <c r="M46" s="570"/>
      <c r="N46" s="570"/>
      <c r="O46" s="570"/>
      <c r="P46" s="570"/>
      <c r="Q46" s="570"/>
      <c r="R46" s="570"/>
      <c r="S46" s="570"/>
      <c r="T46" s="572"/>
      <c r="U46" s="572"/>
      <c r="V46" s="572"/>
    </row>
    <row r="47" spans="1:22" ht="30">
      <c r="A47" s="916">
        <v>1</v>
      </c>
      <c r="B47" s="916">
        <v>26</v>
      </c>
      <c r="C47" s="916">
        <v>12</v>
      </c>
      <c r="D47" s="916">
        <v>0.7</v>
      </c>
      <c r="E47" s="914" t="s">
        <v>1564</v>
      </c>
      <c r="F47" s="900" t="s">
        <v>782</v>
      </c>
      <c r="G47" s="898" t="s">
        <v>392</v>
      </c>
      <c r="H47" s="916"/>
      <c r="I47" s="916"/>
      <c r="J47" s="916"/>
      <c r="K47" s="924"/>
      <c r="L47" s="917"/>
      <c r="M47" s="917"/>
      <c r="N47" s="917"/>
      <c r="O47" s="917"/>
      <c r="P47" s="917"/>
      <c r="Q47" s="917"/>
      <c r="R47" s="917"/>
      <c r="S47" s="917"/>
      <c r="T47" s="53"/>
      <c r="U47" s="53"/>
      <c r="V47" s="53"/>
    </row>
    <row r="48" spans="1:22" ht="22.5">
      <c r="A48" s="1877" t="s">
        <v>1553</v>
      </c>
      <c r="B48" s="1877"/>
      <c r="C48" s="1877"/>
      <c r="D48" s="1583">
        <f>D47</f>
        <v>0.7</v>
      </c>
      <c r="E48" s="916"/>
      <c r="F48" s="916"/>
      <c r="G48" s="916"/>
      <c r="H48" s="916"/>
      <c r="I48" s="916"/>
      <c r="J48" s="916"/>
      <c r="K48" s="924"/>
      <c r="L48" s="917"/>
      <c r="M48" s="917"/>
      <c r="N48" s="917"/>
      <c r="O48" s="917"/>
      <c r="P48" s="917"/>
      <c r="Q48" s="917"/>
      <c r="R48" s="917"/>
      <c r="S48" s="917"/>
      <c r="T48" s="53"/>
      <c r="U48" s="53"/>
      <c r="V48" s="53"/>
    </row>
    <row r="49" spans="1:22" ht="19.5" thickBot="1">
      <c r="A49" s="1852" t="s">
        <v>1143</v>
      </c>
      <c r="B49" s="1852"/>
      <c r="C49" s="1852"/>
      <c r="D49" s="583">
        <f>D45+D48</f>
        <v>9</v>
      </c>
      <c r="E49" s="580"/>
      <c r="F49" s="580"/>
      <c r="G49" s="580"/>
      <c r="H49" s="591"/>
      <c r="I49" s="580"/>
      <c r="J49" s="580"/>
      <c r="K49" s="591"/>
      <c r="L49" s="586"/>
      <c r="M49" s="586"/>
      <c r="N49" s="586"/>
      <c r="O49" s="586"/>
      <c r="P49" s="586"/>
      <c r="Q49" s="586"/>
      <c r="R49" s="586"/>
      <c r="S49" s="586"/>
      <c r="T49" s="587"/>
      <c r="U49" s="592"/>
      <c r="V49" s="593"/>
    </row>
    <row r="50" spans="1:22" ht="19.5" thickBot="1">
      <c r="A50" s="1893" t="s">
        <v>416</v>
      </c>
      <c r="B50" s="1894"/>
      <c r="C50" s="1894"/>
      <c r="D50" s="1894"/>
      <c r="E50" s="1894"/>
      <c r="F50" s="1894"/>
      <c r="G50" s="1894"/>
      <c r="H50" s="1894"/>
      <c r="I50" s="1894"/>
      <c r="J50" s="1894"/>
      <c r="K50" s="1894"/>
      <c r="L50" s="1894"/>
      <c r="M50" s="1894"/>
      <c r="N50" s="1894"/>
      <c r="O50" s="1894"/>
      <c r="P50" s="1894"/>
      <c r="Q50" s="1894"/>
      <c r="R50" s="1894"/>
      <c r="S50" s="1894"/>
      <c r="T50" s="1894"/>
      <c r="U50" s="1894"/>
      <c r="V50" s="1875"/>
    </row>
    <row r="51" spans="1:22" ht="51">
      <c r="A51" s="916">
        <v>1</v>
      </c>
      <c r="B51" s="908">
        <v>65</v>
      </c>
      <c r="C51" s="926" t="s">
        <v>1595</v>
      </c>
      <c r="D51" s="926" t="s">
        <v>1000</v>
      </c>
      <c r="E51" s="916" t="s">
        <v>1137</v>
      </c>
      <c r="F51" s="900" t="s">
        <v>774</v>
      </c>
      <c r="G51" s="898" t="s">
        <v>775</v>
      </c>
      <c r="H51" s="912" t="s">
        <v>792</v>
      </c>
      <c r="I51" s="897" t="s">
        <v>394</v>
      </c>
      <c r="J51" s="897" t="s">
        <v>395</v>
      </c>
      <c r="K51" s="913" t="s">
        <v>793</v>
      </c>
      <c r="L51" s="918">
        <f>M51+N51+O51+P51+Q51+R51+S51+T51+U51+V51</f>
        <v>1.83</v>
      </c>
      <c r="M51" s="917"/>
      <c r="N51" s="917"/>
      <c r="O51" s="917"/>
      <c r="P51" s="917"/>
      <c r="Q51" s="917">
        <v>0.37</v>
      </c>
      <c r="R51" s="917"/>
      <c r="S51" s="917"/>
      <c r="T51" s="927"/>
      <c r="U51" s="928">
        <v>1.46</v>
      </c>
      <c r="V51" s="927"/>
    </row>
    <row r="52" spans="1:22" ht="51">
      <c r="A52" s="916">
        <v>2</v>
      </c>
      <c r="B52" s="908">
        <v>68</v>
      </c>
      <c r="C52" s="926" t="s">
        <v>428</v>
      </c>
      <c r="D52" s="926" t="s">
        <v>794</v>
      </c>
      <c r="E52" s="916" t="s">
        <v>1564</v>
      </c>
      <c r="F52" s="900" t="s">
        <v>776</v>
      </c>
      <c r="G52" s="898" t="s">
        <v>775</v>
      </c>
      <c r="H52" s="912" t="s">
        <v>778</v>
      </c>
      <c r="I52" s="906" t="s">
        <v>394</v>
      </c>
      <c r="J52" s="906" t="s">
        <v>395</v>
      </c>
      <c r="K52" s="909" t="s">
        <v>779</v>
      </c>
      <c r="L52" s="918">
        <f>M52+N52+O52+P52+Q52+R52+S52+T52+U52+V52</f>
        <v>12.740000000000002</v>
      </c>
      <c r="M52" s="917">
        <v>8.64</v>
      </c>
      <c r="N52" s="917">
        <v>2.05</v>
      </c>
      <c r="O52" s="917"/>
      <c r="P52" s="917">
        <v>2.05</v>
      </c>
      <c r="Q52" s="917"/>
      <c r="R52" s="917"/>
      <c r="S52" s="917"/>
      <c r="T52" s="927"/>
      <c r="U52" s="928"/>
      <c r="V52" s="927"/>
    </row>
    <row r="53" spans="1:22" ht="51">
      <c r="A53" s="916">
        <v>3</v>
      </c>
      <c r="B53" s="908">
        <v>68</v>
      </c>
      <c r="C53" s="926" t="s">
        <v>1639</v>
      </c>
      <c r="D53" s="926" t="s">
        <v>795</v>
      </c>
      <c r="E53" s="916" t="s">
        <v>1564</v>
      </c>
      <c r="F53" s="900" t="s">
        <v>774</v>
      </c>
      <c r="G53" s="898" t="s">
        <v>775</v>
      </c>
      <c r="H53" s="912" t="s">
        <v>796</v>
      </c>
      <c r="I53" s="906" t="s">
        <v>394</v>
      </c>
      <c r="J53" s="906" t="s">
        <v>395</v>
      </c>
      <c r="K53" s="913" t="s">
        <v>797</v>
      </c>
      <c r="L53" s="918">
        <f>M53+N53+O53+P53+Q53+R53+S53+T53+U53+V53</f>
        <v>10.080000000000002</v>
      </c>
      <c r="M53" s="917">
        <v>8.96</v>
      </c>
      <c r="N53" s="917"/>
      <c r="O53" s="917"/>
      <c r="P53" s="917"/>
      <c r="Q53" s="917"/>
      <c r="R53" s="917"/>
      <c r="S53" s="917"/>
      <c r="T53" s="927"/>
      <c r="U53" s="928">
        <v>1.12</v>
      </c>
      <c r="V53" s="927"/>
    </row>
    <row r="54" spans="1:22" ht="51">
      <c r="A54" s="908">
        <v>4</v>
      </c>
      <c r="B54" s="908">
        <v>71</v>
      </c>
      <c r="C54" s="926" t="s">
        <v>1576</v>
      </c>
      <c r="D54" s="926" t="s">
        <v>1000</v>
      </c>
      <c r="E54" s="908" t="s">
        <v>1137</v>
      </c>
      <c r="F54" s="898" t="s">
        <v>776</v>
      </c>
      <c r="G54" s="898" t="s">
        <v>775</v>
      </c>
      <c r="H54" s="912" t="s">
        <v>792</v>
      </c>
      <c r="I54" s="897" t="s">
        <v>394</v>
      </c>
      <c r="J54" s="897" t="s">
        <v>395</v>
      </c>
      <c r="K54" s="913" t="s">
        <v>793</v>
      </c>
      <c r="L54" s="918">
        <f>M54+N54+O54+P54+Q54+R54+S54+T54+U54+V54</f>
        <v>1.83</v>
      </c>
      <c r="M54" s="918"/>
      <c r="N54" s="918"/>
      <c r="O54" s="918"/>
      <c r="P54" s="918"/>
      <c r="Q54" s="918">
        <v>0.37</v>
      </c>
      <c r="R54" s="918"/>
      <c r="S54" s="918"/>
      <c r="T54" s="929"/>
      <c r="U54" s="930">
        <v>1.46</v>
      </c>
      <c r="V54" s="927"/>
    </row>
    <row r="55" spans="1:22" ht="51">
      <c r="A55" s="916">
        <v>5</v>
      </c>
      <c r="B55" s="916">
        <v>73</v>
      </c>
      <c r="C55" s="931" t="s">
        <v>425</v>
      </c>
      <c r="D55" s="931" t="s">
        <v>798</v>
      </c>
      <c r="E55" s="916" t="s">
        <v>1564</v>
      </c>
      <c r="F55" s="900" t="s">
        <v>787</v>
      </c>
      <c r="G55" s="898" t="s">
        <v>775</v>
      </c>
      <c r="H55" s="912" t="s">
        <v>796</v>
      </c>
      <c r="I55" s="906" t="s">
        <v>394</v>
      </c>
      <c r="J55" s="906" t="s">
        <v>395</v>
      </c>
      <c r="K55" s="913" t="s">
        <v>797</v>
      </c>
      <c r="L55" s="918">
        <f>M55+N55+O55+P55+Q55+R55+S55+T55+U55+V55</f>
        <v>13.68</v>
      </c>
      <c r="M55" s="917">
        <v>12.16</v>
      </c>
      <c r="N55" s="917"/>
      <c r="O55" s="917"/>
      <c r="P55" s="917"/>
      <c r="Q55" s="917"/>
      <c r="R55" s="917"/>
      <c r="S55" s="917"/>
      <c r="T55" s="927"/>
      <c r="U55" s="928">
        <v>1.52</v>
      </c>
      <c r="V55" s="927"/>
    </row>
    <row r="56" spans="1:22" ht="22.5">
      <c r="A56" s="1877" t="s">
        <v>1553</v>
      </c>
      <c r="B56" s="1877"/>
      <c r="C56" s="1877"/>
      <c r="D56" s="1583">
        <f>D51+D52+D53+D54+D55</f>
        <v>6.1</v>
      </c>
      <c r="E56" s="916"/>
      <c r="F56" s="916"/>
      <c r="G56" s="916"/>
      <c r="H56" s="932"/>
      <c r="I56" s="916"/>
      <c r="J56" s="916"/>
      <c r="K56" s="932"/>
      <c r="L56" s="918">
        <f>L51+L52+L53+L54+L55</f>
        <v>40.160000000000004</v>
      </c>
      <c r="M56" s="917">
        <f>M52+M53+M55</f>
        <v>29.76</v>
      </c>
      <c r="N56" s="917">
        <f aca="true" t="shared" si="4" ref="N56:V56">N50+N51+N52+N54+N55</f>
        <v>2.05</v>
      </c>
      <c r="O56" s="917">
        <f t="shared" si="4"/>
        <v>0</v>
      </c>
      <c r="P56" s="917">
        <f t="shared" si="4"/>
        <v>2.05</v>
      </c>
      <c r="Q56" s="917">
        <f t="shared" si="4"/>
        <v>0.74</v>
      </c>
      <c r="R56" s="917">
        <f t="shared" si="4"/>
        <v>0</v>
      </c>
      <c r="S56" s="917">
        <f t="shared" si="4"/>
        <v>0</v>
      </c>
      <c r="T56" s="917">
        <f t="shared" si="4"/>
        <v>0</v>
      </c>
      <c r="U56" s="917">
        <f>U51+U53+U54+U55</f>
        <v>5.5600000000000005</v>
      </c>
      <c r="V56" s="917">
        <f t="shared" si="4"/>
        <v>0</v>
      </c>
    </row>
    <row r="57" spans="1:22" ht="18.75">
      <c r="A57" s="594" t="s">
        <v>405</v>
      </c>
      <c r="B57" s="594"/>
      <c r="C57" s="594"/>
      <c r="D57" s="594"/>
      <c r="E57" s="594"/>
      <c r="F57" s="594"/>
      <c r="G57" s="594"/>
      <c r="H57" s="595"/>
      <c r="I57" s="594"/>
      <c r="J57" s="594"/>
      <c r="K57" s="595"/>
      <c r="L57" s="596"/>
      <c r="M57" s="596"/>
      <c r="N57" s="596"/>
      <c r="O57" s="596"/>
      <c r="P57" s="596"/>
      <c r="Q57" s="596"/>
      <c r="R57" s="596"/>
      <c r="S57" s="596"/>
      <c r="T57" s="597"/>
      <c r="U57" s="597"/>
      <c r="V57" s="597"/>
    </row>
    <row r="58" spans="1:22" ht="30">
      <c r="A58" s="916">
        <v>1</v>
      </c>
      <c r="B58" s="931" t="s">
        <v>419</v>
      </c>
      <c r="C58" s="931" t="s">
        <v>1736</v>
      </c>
      <c r="D58" s="925">
        <v>2.4</v>
      </c>
      <c r="E58" s="899" t="s">
        <v>1137</v>
      </c>
      <c r="F58" s="900" t="s">
        <v>787</v>
      </c>
      <c r="G58" s="898" t="s">
        <v>392</v>
      </c>
      <c r="H58" s="932"/>
      <c r="I58" s="916"/>
      <c r="J58" s="916"/>
      <c r="K58" s="932"/>
      <c r="L58" s="917"/>
      <c r="M58" s="917"/>
      <c r="N58" s="917"/>
      <c r="O58" s="917"/>
      <c r="P58" s="917"/>
      <c r="Q58" s="917"/>
      <c r="R58" s="917"/>
      <c r="S58" s="917"/>
      <c r="T58" s="53"/>
      <c r="U58" s="53"/>
      <c r="V58" s="53"/>
    </row>
    <row r="59" spans="1:22" ht="30">
      <c r="A59" s="916">
        <v>2</v>
      </c>
      <c r="B59" s="931" t="s">
        <v>419</v>
      </c>
      <c r="C59" s="931" t="s">
        <v>408</v>
      </c>
      <c r="D59" s="925">
        <v>2.9</v>
      </c>
      <c r="E59" s="899" t="s">
        <v>1137</v>
      </c>
      <c r="F59" s="900" t="s">
        <v>787</v>
      </c>
      <c r="G59" s="898" t="s">
        <v>392</v>
      </c>
      <c r="H59" s="932"/>
      <c r="I59" s="916"/>
      <c r="J59" s="916"/>
      <c r="K59" s="932"/>
      <c r="L59" s="917"/>
      <c r="M59" s="917"/>
      <c r="N59" s="917"/>
      <c r="O59" s="917"/>
      <c r="P59" s="917"/>
      <c r="Q59" s="917"/>
      <c r="R59" s="917"/>
      <c r="S59" s="917"/>
      <c r="T59" s="53"/>
      <c r="U59" s="53"/>
      <c r="V59" s="53"/>
    </row>
    <row r="60" spans="1:22" ht="22.5">
      <c r="A60" s="1877" t="s">
        <v>1553</v>
      </c>
      <c r="B60" s="1877"/>
      <c r="C60" s="1877"/>
      <c r="D60" s="1583">
        <f>D58+D59</f>
        <v>5.3</v>
      </c>
      <c r="E60" s="916"/>
      <c r="F60" s="916"/>
      <c r="G60" s="916"/>
      <c r="H60" s="932"/>
      <c r="I60" s="916"/>
      <c r="J60" s="916"/>
      <c r="K60" s="932"/>
      <c r="L60" s="917"/>
      <c r="M60" s="917"/>
      <c r="N60" s="917"/>
      <c r="O60" s="917"/>
      <c r="P60" s="917"/>
      <c r="Q60" s="917"/>
      <c r="R60" s="917"/>
      <c r="S60" s="917"/>
      <c r="T60" s="53"/>
      <c r="U60" s="53"/>
      <c r="V60" s="53"/>
    </row>
    <row r="61" spans="1:22" ht="19.5" thickBot="1">
      <c r="A61" s="1852" t="s">
        <v>1143</v>
      </c>
      <c r="B61" s="1852"/>
      <c r="C61" s="1852"/>
      <c r="D61" s="583">
        <f>D56+D60</f>
        <v>11.399999999999999</v>
      </c>
      <c r="E61" s="580"/>
      <c r="F61" s="580"/>
      <c r="G61" s="580"/>
      <c r="H61" s="591"/>
      <c r="I61" s="580"/>
      <c r="J61" s="580"/>
      <c r="K61" s="591"/>
      <c r="L61" s="586"/>
      <c r="M61" s="586"/>
      <c r="N61" s="586"/>
      <c r="O61" s="586"/>
      <c r="P61" s="586"/>
      <c r="Q61" s="586"/>
      <c r="R61" s="586"/>
      <c r="S61" s="586"/>
      <c r="T61" s="587"/>
      <c r="U61" s="587"/>
      <c r="V61" s="587"/>
    </row>
    <row r="62" spans="1:22" ht="19.5" thickBot="1">
      <c r="A62" s="1864" t="s">
        <v>422</v>
      </c>
      <c r="B62" s="1865"/>
      <c r="C62" s="1865"/>
      <c r="D62" s="1865"/>
      <c r="E62" s="1865"/>
      <c r="F62" s="1865"/>
      <c r="G62" s="1865"/>
      <c r="H62" s="1865"/>
      <c r="I62" s="1865"/>
      <c r="J62" s="1865"/>
      <c r="K62" s="1865"/>
      <c r="L62" s="1865"/>
      <c r="M62" s="1865"/>
      <c r="N62" s="1865"/>
      <c r="O62" s="1865"/>
      <c r="P62" s="1865"/>
      <c r="Q62" s="1865"/>
      <c r="R62" s="1865"/>
      <c r="S62" s="1865"/>
      <c r="T62" s="1865"/>
      <c r="U62" s="1865"/>
      <c r="V62" s="1875"/>
    </row>
    <row r="63" spans="1:22" ht="30">
      <c r="A63" s="897">
        <v>1</v>
      </c>
      <c r="B63" s="897">
        <v>78</v>
      </c>
      <c r="C63" s="914" t="s">
        <v>1717</v>
      </c>
      <c r="D63" s="919">
        <v>1.7</v>
      </c>
      <c r="E63" s="914" t="s">
        <v>1564</v>
      </c>
      <c r="F63" s="900" t="s">
        <v>782</v>
      </c>
      <c r="G63" s="898" t="s">
        <v>775</v>
      </c>
      <c r="H63" s="913" t="s">
        <v>342</v>
      </c>
      <c r="I63" s="906" t="s">
        <v>394</v>
      </c>
      <c r="J63" s="906" t="s">
        <v>395</v>
      </c>
      <c r="K63" s="913" t="s">
        <v>417</v>
      </c>
      <c r="L63" s="902">
        <f>M63+N63+O63+P63+Q63+R63+S63+T63+U63+V63</f>
        <v>13.6</v>
      </c>
      <c r="M63" s="902">
        <v>13.6</v>
      </c>
      <c r="N63" s="902"/>
      <c r="O63" s="902"/>
      <c r="P63" s="897"/>
      <c r="Q63" s="897"/>
      <c r="R63" s="897"/>
      <c r="S63" s="897"/>
      <c r="T63" s="908"/>
      <c r="U63" s="339"/>
      <c r="V63" s="339"/>
    </row>
    <row r="64" spans="1:22" ht="25.5">
      <c r="A64" s="1876" t="s">
        <v>1553</v>
      </c>
      <c r="B64" s="1876"/>
      <c r="C64" s="1876"/>
      <c r="D64" s="1582">
        <f>D63</f>
        <v>1.7</v>
      </c>
      <c r="E64" s="906"/>
      <c r="F64" s="906"/>
      <c r="G64" s="933"/>
      <c r="H64" s="912"/>
      <c r="I64" s="934"/>
      <c r="J64" s="934"/>
      <c r="K64" s="934"/>
      <c r="L64" s="902">
        <f>M64+N64+O64+P64+Q64+R64+S64+T64+U64+V64</f>
        <v>13.6</v>
      </c>
      <c r="M64" s="909">
        <f>M63</f>
        <v>13.6</v>
      </c>
      <c r="N64" s="909">
        <f aca="true" t="shared" si="5" ref="N64:V64">N63</f>
        <v>0</v>
      </c>
      <c r="O64" s="909">
        <f t="shared" si="5"/>
        <v>0</v>
      </c>
      <c r="P64" s="909">
        <f t="shared" si="5"/>
        <v>0</v>
      </c>
      <c r="Q64" s="909">
        <f t="shared" si="5"/>
        <v>0</v>
      </c>
      <c r="R64" s="909">
        <f t="shared" si="5"/>
        <v>0</v>
      </c>
      <c r="S64" s="909">
        <f t="shared" si="5"/>
        <v>0</v>
      </c>
      <c r="T64" s="909">
        <f t="shared" si="5"/>
        <v>0</v>
      </c>
      <c r="U64" s="909">
        <f t="shared" si="5"/>
        <v>0</v>
      </c>
      <c r="V64" s="909">
        <f t="shared" si="5"/>
        <v>0</v>
      </c>
    </row>
    <row r="65" spans="1:22" ht="18.75">
      <c r="A65" s="614" t="s">
        <v>405</v>
      </c>
      <c r="B65" s="614"/>
      <c r="C65" s="614"/>
      <c r="D65" s="614"/>
      <c r="E65" s="614"/>
      <c r="F65" s="574"/>
      <c r="G65" s="590"/>
      <c r="H65" s="573"/>
      <c r="I65" s="589"/>
      <c r="J65" s="589"/>
      <c r="K65" s="589"/>
      <c r="L65" s="570"/>
      <c r="M65" s="570"/>
      <c r="N65" s="570"/>
      <c r="O65" s="570"/>
      <c r="P65" s="570"/>
      <c r="Q65" s="570"/>
      <c r="R65" s="570"/>
      <c r="S65" s="570"/>
      <c r="T65" s="570"/>
      <c r="U65" s="572"/>
      <c r="V65" s="572"/>
    </row>
    <row r="66" spans="1:22" ht="18.75">
      <c r="A66" s="574"/>
      <c r="B66" s="574"/>
      <c r="C66" s="568"/>
      <c r="D66" s="569"/>
      <c r="E66" s="566"/>
      <c r="F66" s="568"/>
      <c r="G66" s="568"/>
      <c r="H66" s="573"/>
      <c r="I66" s="589"/>
      <c r="J66" s="589"/>
      <c r="K66" s="589"/>
      <c r="L66" s="570"/>
      <c r="M66" s="570"/>
      <c r="N66" s="570"/>
      <c r="O66" s="570"/>
      <c r="P66" s="570"/>
      <c r="Q66" s="570"/>
      <c r="R66" s="570"/>
      <c r="S66" s="570"/>
      <c r="T66" s="570"/>
      <c r="U66" s="572"/>
      <c r="V66" s="572"/>
    </row>
    <row r="67" spans="1:22" ht="18.75">
      <c r="A67" s="1880" t="s">
        <v>1553</v>
      </c>
      <c r="B67" s="1880"/>
      <c r="C67" s="1880"/>
      <c r="D67" s="575">
        <v>0</v>
      </c>
      <c r="E67" s="574"/>
      <c r="F67" s="574"/>
      <c r="G67" s="590"/>
      <c r="H67" s="573"/>
      <c r="I67" s="589"/>
      <c r="J67" s="589"/>
      <c r="K67" s="589"/>
      <c r="L67" s="570"/>
      <c r="M67" s="570"/>
      <c r="N67" s="570"/>
      <c r="O67" s="570"/>
      <c r="P67" s="570"/>
      <c r="Q67" s="570"/>
      <c r="R67" s="570"/>
      <c r="S67" s="570"/>
      <c r="T67" s="570"/>
      <c r="U67" s="572"/>
      <c r="V67" s="572"/>
    </row>
    <row r="68" spans="1:22" ht="19.5" thickBot="1">
      <c r="A68" s="1852" t="s">
        <v>1143</v>
      </c>
      <c r="B68" s="1852"/>
      <c r="C68" s="1852"/>
      <c r="D68" s="583">
        <f>D64+D67</f>
        <v>1.7</v>
      </c>
      <c r="E68" s="580"/>
      <c r="F68" s="580"/>
      <c r="G68" s="598"/>
      <c r="H68" s="591"/>
      <c r="I68" s="599"/>
      <c r="J68" s="599"/>
      <c r="K68" s="599"/>
      <c r="L68" s="586"/>
      <c r="M68" s="586"/>
      <c r="N68" s="586"/>
      <c r="O68" s="586"/>
      <c r="P68" s="586"/>
      <c r="Q68" s="586"/>
      <c r="R68" s="586"/>
      <c r="S68" s="586"/>
      <c r="T68" s="586"/>
      <c r="U68" s="587"/>
      <c r="V68" s="587"/>
    </row>
    <row r="69" spans="1:22" ht="19.5" thickBot="1">
      <c r="A69" s="1864" t="s">
        <v>424</v>
      </c>
      <c r="B69" s="1865"/>
      <c r="C69" s="1865"/>
      <c r="D69" s="1865"/>
      <c r="E69" s="1865"/>
      <c r="F69" s="1865"/>
      <c r="G69" s="1865"/>
      <c r="H69" s="1865"/>
      <c r="I69" s="1865"/>
      <c r="J69" s="1865"/>
      <c r="K69" s="1865"/>
      <c r="L69" s="1865"/>
      <c r="M69" s="1865"/>
      <c r="N69" s="1865"/>
      <c r="O69" s="1865"/>
      <c r="P69" s="1865"/>
      <c r="Q69" s="1865"/>
      <c r="R69" s="1865"/>
      <c r="S69" s="1865"/>
      <c r="T69" s="1865"/>
      <c r="U69" s="1865"/>
      <c r="V69" s="1875"/>
    </row>
    <row r="70" spans="1:22" ht="76.5">
      <c r="A70" s="897">
        <v>1</v>
      </c>
      <c r="B70" s="897">
        <v>2</v>
      </c>
      <c r="C70" s="898" t="s">
        <v>1716</v>
      </c>
      <c r="D70" s="919">
        <v>2.6</v>
      </c>
      <c r="E70" s="914" t="s">
        <v>1564</v>
      </c>
      <c r="F70" s="900" t="s">
        <v>776</v>
      </c>
      <c r="G70" s="898" t="s">
        <v>775</v>
      </c>
      <c r="H70" s="901" t="s">
        <v>799</v>
      </c>
      <c r="I70" s="900" t="s">
        <v>394</v>
      </c>
      <c r="J70" s="900" t="s">
        <v>395</v>
      </c>
      <c r="K70" s="914" t="s">
        <v>800</v>
      </c>
      <c r="L70" s="902">
        <f>M70+N70+O70+P70+Q70+R70+S70+T70+U70+V70</f>
        <v>17.09</v>
      </c>
      <c r="M70" s="902">
        <v>12.8</v>
      </c>
      <c r="N70" s="897">
        <v>2.29</v>
      </c>
      <c r="O70" s="902">
        <v>2</v>
      </c>
      <c r="P70" s="897"/>
      <c r="Q70" s="897"/>
      <c r="R70" s="897"/>
      <c r="S70" s="897"/>
      <c r="T70" s="339"/>
      <c r="U70" s="339"/>
      <c r="V70" s="339"/>
    </row>
    <row r="71" spans="1:22" ht="51">
      <c r="A71" s="906">
        <v>2</v>
      </c>
      <c r="B71" s="897">
        <v>6</v>
      </c>
      <c r="C71" s="898" t="s">
        <v>414</v>
      </c>
      <c r="D71" s="919">
        <v>0.6</v>
      </c>
      <c r="E71" s="899" t="s">
        <v>1564</v>
      </c>
      <c r="F71" s="900" t="s">
        <v>774</v>
      </c>
      <c r="G71" s="898" t="s">
        <v>775</v>
      </c>
      <c r="H71" s="901" t="s">
        <v>401</v>
      </c>
      <c r="I71" s="897" t="s">
        <v>394</v>
      </c>
      <c r="J71" s="897" t="s">
        <v>395</v>
      </c>
      <c r="K71" s="898" t="s">
        <v>402</v>
      </c>
      <c r="L71" s="902">
        <f aca="true" t="shared" si="6" ref="L71:L80">M71+N71+O71+P71+Q71+R71+S71+T71+U71+V71</f>
        <v>4.529999999999999</v>
      </c>
      <c r="M71" s="906">
        <v>3.84</v>
      </c>
      <c r="N71" s="906"/>
      <c r="O71" s="906"/>
      <c r="P71" s="906"/>
      <c r="Q71" s="906"/>
      <c r="R71" s="906"/>
      <c r="S71" s="906">
        <v>0.69</v>
      </c>
      <c r="T71" s="53"/>
      <c r="U71" s="53"/>
      <c r="V71" s="53"/>
    </row>
    <row r="72" spans="1:22" ht="51">
      <c r="A72" s="906">
        <v>3</v>
      </c>
      <c r="B72" s="906">
        <v>6</v>
      </c>
      <c r="C72" s="900" t="s">
        <v>430</v>
      </c>
      <c r="D72" s="907">
        <v>0.8</v>
      </c>
      <c r="E72" s="899" t="s">
        <v>1564</v>
      </c>
      <c r="F72" s="900" t="s">
        <v>787</v>
      </c>
      <c r="G72" s="898" t="s">
        <v>775</v>
      </c>
      <c r="H72" s="901" t="s">
        <v>398</v>
      </c>
      <c r="I72" s="900" t="s">
        <v>394</v>
      </c>
      <c r="J72" s="900" t="s">
        <v>395</v>
      </c>
      <c r="K72" s="898" t="s">
        <v>399</v>
      </c>
      <c r="L72" s="902">
        <f t="shared" si="6"/>
        <v>6.03</v>
      </c>
      <c r="M72" s="909">
        <v>5.12</v>
      </c>
      <c r="N72" s="906">
        <v>0.91</v>
      </c>
      <c r="O72" s="906"/>
      <c r="P72" s="906"/>
      <c r="Q72" s="906"/>
      <c r="R72" s="906"/>
      <c r="S72" s="906"/>
      <c r="T72" s="53"/>
      <c r="U72" s="53"/>
      <c r="V72" s="53"/>
    </row>
    <row r="73" spans="1:22" ht="51">
      <c r="A73" s="906">
        <v>4</v>
      </c>
      <c r="B73" s="906">
        <v>18</v>
      </c>
      <c r="C73" s="900" t="s">
        <v>1637</v>
      </c>
      <c r="D73" s="907">
        <v>0.7</v>
      </c>
      <c r="E73" s="899" t="s">
        <v>1564</v>
      </c>
      <c r="F73" s="900" t="s">
        <v>782</v>
      </c>
      <c r="G73" s="898" t="s">
        <v>775</v>
      </c>
      <c r="H73" s="901" t="s">
        <v>401</v>
      </c>
      <c r="I73" s="897" t="s">
        <v>394</v>
      </c>
      <c r="J73" s="897" t="s">
        <v>395</v>
      </c>
      <c r="K73" s="898" t="s">
        <v>402</v>
      </c>
      <c r="L73" s="902">
        <f t="shared" si="6"/>
        <v>5.28</v>
      </c>
      <c r="M73" s="909">
        <v>4.48</v>
      </c>
      <c r="N73" s="906"/>
      <c r="O73" s="906"/>
      <c r="P73" s="906"/>
      <c r="Q73" s="906"/>
      <c r="R73" s="906"/>
      <c r="S73" s="909">
        <v>0.8</v>
      </c>
      <c r="T73" s="53"/>
      <c r="U73" s="53"/>
      <c r="V73" s="53"/>
    </row>
    <row r="74" spans="1:22" ht="76.5">
      <c r="A74" s="906">
        <v>5</v>
      </c>
      <c r="B74" s="906">
        <v>31</v>
      </c>
      <c r="C74" s="900" t="s">
        <v>420</v>
      </c>
      <c r="D74" s="907">
        <v>1.6</v>
      </c>
      <c r="E74" s="899" t="s">
        <v>1564</v>
      </c>
      <c r="F74" s="900" t="s">
        <v>782</v>
      </c>
      <c r="G74" s="898" t="s">
        <v>775</v>
      </c>
      <c r="H74" s="901" t="s">
        <v>801</v>
      </c>
      <c r="I74" s="900" t="s">
        <v>394</v>
      </c>
      <c r="J74" s="900" t="s">
        <v>395</v>
      </c>
      <c r="K74" s="914" t="s">
        <v>802</v>
      </c>
      <c r="L74" s="902">
        <f t="shared" si="6"/>
        <v>11.23</v>
      </c>
      <c r="M74" s="906">
        <v>8.96</v>
      </c>
      <c r="N74" s="906"/>
      <c r="O74" s="906">
        <v>0.67</v>
      </c>
      <c r="P74" s="906"/>
      <c r="Q74" s="906"/>
      <c r="R74" s="906"/>
      <c r="S74" s="909">
        <v>1.6</v>
      </c>
      <c r="T74" s="53"/>
      <c r="U74" s="53"/>
      <c r="V74" s="53"/>
    </row>
    <row r="75" spans="1:22" ht="51">
      <c r="A75" s="906">
        <v>6</v>
      </c>
      <c r="B75" s="906">
        <v>32</v>
      </c>
      <c r="C75" s="900" t="s">
        <v>439</v>
      </c>
      <c r="D75" s="907">
        <v>0.4</v>
      </c>
      <c r="E75" s="914" t="s">
        <v>1564</v>
      </c>
      <c r="F75" s="900" t="s">
        <v>781</v>
      </c>
      <c r="G75" s="898" t="s">
        <v>775</v>
      </c>
      <c r="H75" s="901" t="s">
        <v>401</v>
      </c>
      <c r="I75" s="897" t="s">
        <v>394</v>
      </c>
      <c r="J75" s="897" t="s">
        <v>395</v>
      </c>
      <c r="K75" s="898" t="s">
        <v>402</v>
      </c>
      <c r="L75" s="902">
        <f t="shared" si="6"/>
        <v>3.02</v>
      </c>
      <c r="M75" s="909">
        <v>2.56</v>
      </c>
      <c r="N75" s="909"/>
      <c r="O75" s="906"/>
      <c r="P75" s="906"/>
      <c r="Q75" s="906"/>
      <c r="R75" s="906"/>
      <c r="S75" s="906">
        <v>0.46</v>
      </c>
      <c r="T75" s="53"/>
      <c r="U75" s="53"/>
      <c r="V75" s="53"/>
    </row>
    <row r="76" spans="1:22" ht="51">
      <c r="A76" s="906">
        <v>7</v>
      </c>
      <c r="B76" s="906">
        <v>32</v>
      </c>
      <c r="C76" s="900" t="s">
        <v>1576</v>
      </c>
      <c r="D76" s="907">
        <v>2</v>
      </c>
      <c r="E76" s="899" t="s">
        <v>1564</v>
      </c>
      <c r="F76" s="900" t="s">
        <v>782</v>
      </c>
      <c r="G76" s="898" t="s">
        <v>775</v>
      </c>
      <c r="H76" s="901" t="s">
        <v>401</v>
      </c>
      <c r="I76" s="897" t="s">
        <v>394</v>
      </c>
      <c r="J76" s="897" t="s">
        <v>395</v>
      </c>
      <c r="K76" s="898" t="s">
        <v>402</v>
      </c>
      <c r="L76" s="902">
        <f t="shared" si="6"/>
        <v>15.09</v>
      </c>
      <c r="M76" s="909">
        <v>12.8</v>
      </c>
      <c r="N76" s="906"/>
      <c r="O76" s="906"/>
      <c r="P76" s="906"/>
      <c r="Q76" s="906"/>
      <c r="R76" s="906"/>
      <c r="S76" s="906">
        <v>2.29</v>
      </c>
      <c r="T76" s="53"/>
      <c r="U76" s="53"/>
      <c r="V76" s="53"/>
    </row>
    <row r="77" spans="1:22" ht="51">
      <c r="A77" s="906">
        <v>8</v>
      </c>
      <c r="B77" s="906">
        <v>34</v>
      </c>
      <c r="C77" s="900" t="s">
        <v>436</v>
      </c>
      <c r="D77" s="907">
        <v>1.2</v>
      </c>
      <c r="E77" s="914" t="s">
        <v>1564</v>
      </c>
      <c r="F77" s="900" t="s">
        <v>781</v>
      </c>
      <c r="G77" s="898" t="s">
        <v>775</v>
      </c>
      <c r="H77" s="901" t="s">
        <v>401</v>
      </c>
      <c r="I77" s="897" t="s">
        <v>394</v>
      </c>
      <c r="J77" s="897" t="s">
        <v>395</v>
      </c>
      <c r="K77" s="898" t="s">
        <v>402</v>
      </c>
      <c r="L77" s="902">
        <f t="shared" si="6"/>
        <v>9.05</v>
      </c>
      <c r="M77" s="909">
        <v>7.68</v>
      </c>
      <c r="N77" s="906"/>
      <c r="O77" s="906"/>
      <c r="P77" s="906"/>
      <c r="Q77" s="906"/>
      <c r="R77" s="906"/>
      <c r="S77" s="906">
        <v>1.37</v>
      </c>
      <c r="T77" s="53"/>
      <c r="U77" s="53"/>
      <c r="V77" s="53"/>
    </row>
    <row r="78" spans="1:22" ht="51">
      <c r="A78" s="906">
        <v>9</v>
      </c>
      <c r="B78" s="906">
        <v>52</v>
      </c>
      <c r="C78" s="900" t="s">
        <v>803</v>
      </c>
      <c r="D78" s="907">
        <v>2.9</v>
      </c>
      <c r="E78" s="899" t="s">
        <v>1564</v>
      </c>
      <c r="F78" s="900" t="s">
        <v>782</v>
      </c>
      <c r="G78" s="898" t="s">
        <v>775</v>
      </c>
      <c r="H78" s="901" t="s">
        <v>401</v>
      </c>
      <c r="I78" s="897" t="s">
        <v>394</v>
      </c>
      <c r="J78" s="897" t="s">
        <v>395</v>
      </c>
      <c r="K78" s="898" t="s">
        <v>402</v>
      </c>
      <c r="L78" s="902">
        <f t="shared" si="6"/>
        <v>21.869999999999997</v>
      </c>
      <c r="M78" s="909">
        <v>18.56</v>
      </c>
      <c r="N78" s="906"/>
      <c r="O78" s="906"/>
      <c r="P78" s="906"/>
      <c r="Q78" s="906"/>
      <c r="R78" s="906"/>
      <c r="S78" s="906">
        <v>3.31</v>
      </c>
      <c r="T78" s="53"/>
      <c r="U78" s="53"/>
      <c r="V78" s="53"/>
    </row>
    <row r="79" spans="1:22" ht="51">
      <c r="A79" s="906">
        <v>10</v>
      </c>
      <c r="B79" s="906">
        <v>60</v>
      </c>
      <c r="C79" s="900" t="s">
        <v>1576</v>
      </c>
      <c r="D79" s="907">
        <v>2.4</v>
      </c>
      <c r="E79" s="899" t="s">
        <v>1564</v>
      </c>
      <c r="F79" s="900" t="s">
        <v>774</v>
      </c>
      <c r="G79" s="898" t="s">
        <v>775</v>
      </c>
      <c r="H79" s="901" t="s">
        <v>401</v>
      </c>
      <c r="I79" s="897" t="s">
        <v>394</v>
      </c>
      <c r="J79" s="897" t="s">
        <v>395</v>
      </c>
      <c r="K79" s="898" t="s">
        <v>402</v>
      </c>
      <c r="L79" s="902">
        <f t="shared" si="6"/>
        <v>18.1</v>
      </c>
      <c r="M79" s="909">
        <v>15.36</v>
      </c>
      <c r="N79" s="906"/>
      <c r="O79" s="906"/>
      <c r="P79" s="906"/>
      <c r="Q79" s="906"/>
      <c r="R79" s="906"/>
      <c r="S79" s="906">
        <v>2.74</v>
      </c>
      <c r="T79" s="53"/>
      <c r="U79" s="53"/>
      <c r="V79" s="53"/>
    </row>
    <row r="80" spans="1:22" ht="51">
      <c r="A80" s="906">
        <v>11</v>
      </c>
      <c r="B80" s="906">
        <v>68</v>
      </c>
      <c r="C80" s="900" t="s">
        <v>804</v>
      </c>
      <c r="D80" s="907">
        <v>1.9</v>
      </c>
      <c r="E80" s="914" t="s">
        <v>1564</v>
      </c>
      <c r="F80" s="900" t="s">
        <v>781</v>
      </c>
      <c r="G80" s="898" t="s">
        <v>775</v>
      </c>
      <c r="H80" s="901" t="s">
        <v>401</v>
      </c>
      <c r="I80" s="897" t="s">
        <v>394</v>
      </c>
      <c r="J80" s="897" t="s">
        <v>395</v>
      </c>
      <c r="K80" s="898" t="s">
        <v>402</v>
      </c>
      <c r="L80" s="902">
        <f t="shared" si="6"/>
        <v>14.33</v>
      </c>
      <c r="M80" s="909">
        <v>12.16</v>
      </c>
      <c r="N80" s="906"/>
      <c r="O80" s="906"/>
      <c r="P80" s="906"/>
      <c r="Q80" s="906"/>
      <c r="R80" s="906"/>
      <c r="S80" s="906">
        <v>2.17</v>
      </c>
      <c r="T80" s="53"/>
      <c r="U80" s="53"/>
      <c r="V80" s="53"/>
    </row>
    <row r="81" spans="1:22" ht="25.5">
      <c r="A81" s="1862" t="s">
        <v>1553</v>
      </c>
      <c r="B81" s="1862"/>
      <c r="C81" s="1862"/>
      <c r="D81" s="1584">
        <f>D70+D71+D72+D73+D74+D75+D76+D77+D78+D79+D80</f>
        <v>17.1</v>
      </c>
      <c r="E81" s="574"/>
      <c r="F81" s="574"/>
      <c r="G81" s="574"/>
      <c r="H81" s="573"/>
      <c r="I81" s="574"/>
      <c r="J81" s="574"/>
      <c r="K81" s="574"/>
      <c r="L81" s="567">
        <f>L70+L71+L72+L73+L74+L75+L76+L77+L78+L79+L80</f>
        <v>125.61999999999999</v>
      </c>
      <c r="M81" s="909">
        <f>M70+M71+M72+M73+M74+M75+M76+M77+M78+M79+M80</f>
        <v>104.32</v>
      </c>
      <c r="N81" s="909">
        <f aca="true" t="shared" si="7" ref="N81:V81">N69+N70+N71+N72+N73+N74+N75+N76+N77+N78+N79</f>
        <v>3.2</v>
      </c>
      <c r="O81" s="909">
        <f t="shared" si="7"/>
        <v>2.67</v>
      </c>
      <c r="P81" s="909">
        <f t="shared" si="7"/>
        <v>0</v>
      </c>
      <c r="Q81" s="909">
        <f t="shared" si="7"/>
        <v>0</v>
      </c>
      <c r="R81" s="909">
        <f t="shared" si="7"/>
        <v>0</v>
      </c>
      <c r="S81" s="909">
        <f>S71+S73+S74+S75+S76+S77+S78+S79+S80</f>
        <v>15.43</v>
      </c>
      <c r="T81" s="909">
        <f t="shared" si="7"/>
        <v>0</v>
      </c>
      <c r="U81" s="909">
        <f t="shared" si="7"/>
        <v>0</v>
      </c>
      <c r="V81" s="909">
        <f t="shared" si="7"/>
        <v>0</v>
      </c>
    </row>
    <row r="82" spans="1:22" ht="18.75">
      <c r="A82" s="614" t="s">
        <v>405</v>
      </c>
      <c r="B82" s="614"/>
      <c r="C82" s="614"/>
      <c r="D82" s="614"/>
      <c r="E82" s="614"/>
      <c r="F82" s="574"/>
      <c r="G82" s="574"/>
      <c r="H82" s="591"/>
      <c r="I82" s="580"/>
      <c r="J82" s="580"/>
      <c r="K82" s="580"/>
      <c r="L82" s="586"/>
      <c r="M82" s="586"/>
      <c r="N82" s="586"/>
      <c r="O82" s="586"/>
      <c r="P82" s="586"/>
      <c r="Q82" s="586"/>
      <c r="R82" s="586"/>
      <c r="S82" s="570"/>
      <c r="T82" s="570"/>
      <c r="U82" s="572"/>
      <c r="V82" s="572"/>
    </row>
    <row r="83" spans="1:22" ht="30">
      <c r="A83" s="906">
        <v>1</v>
      </c>
      <c r="B83" s="916">
        <v>18</v>
      </c>
      <c r="C83" s="931" t="s">
        <v>1599</v>
      </c>
      <c r="D83" s="916">
        <v>0.5</v>
      </c>
      <c r="E83" s="914" t="s">
        <v>1564</v>
      </c>
      <c r="F83" s="900" t="s">
        <v>782</v>
      </c>
      <c r="G83" s="898" t="s">
        <v>392</v>
      </c>
      <c r="H83" s="935"/>
      <c r="I83" s="936"/>
      <c r="J83" s="936"/>
      <c r="K83" s="936"/>
      <c r="L83" s="937"/>
      <c r="M83" s="937"/>
      <c r="N83" s="937"/>
      <c r="O83" s="937"/>
      <c r="P83" s="937"/>
      <c r="Q83" s="937"/>
      <c r="R83" s="937"/>
      <c r="S83" s="917"/>
      <c r="T83" s="917"/>
      <c r="U83" s="53"/>
      <c r="V83" s="53"/>
    </row>
    <row r="84" spans="1:22" ht="25.5">
      <c r="A84" s="1861" t="s">
        <v>1553</v>
      </c>
      <c r="B84" s="1861"/>
      <c r="C84" s="1861"/>
      <c r="D84" s="1582">
        <f>D83</f>
        <v>0.5</v>
      </c>
      <c r="E84" s="906"/>
      <c r="F84" s="906"/>
      <c r="G84" s="906"/>
      <c r="H84" s="935"/>
      <c r="I84" s="936"/>
      <c r="J84" s="936"/>
      <c r="K84" s="936"/>
      <c r="L84" s="937"/>
      <c r="M84" s="937"/>
      <c r="N84" s="937"/>
      <c r="O84" s="937"/>
      <c r="P84" s="937"/>
      <c r="Q84" s="937"/>
      <c r="R84" s="937"/>
      <c r="S84" s="917"/>
      <c r="T84" s="917"/>
      <c r="U84" s="53"/>
      <c r="V84" s="53"/>
    </row>
    <row r="85" spans="1:22" ht="19.5" thickBot="1">
      <c r="A85" s="1852" t="s">
        <v>1143</v>
      </c>
      <c r="B85" s="1852"/>
      <c r="C85" s="1852"/>
      <c r="D85" s="583">
        <f>D81+D84</f>
        <v>17.6</v>
      </c>
      <c r="E85" s="580"/>
      <c r="F85" s="580"/>
      <c r="G85" s="580"/>
      <c r="H85" s="591"/>
      <c r="I85" s="580"/>
      <c r="J85" s="580"/>
      <c r="K85" s="580"/>
      <c r="L85" s="586"/>
      <c r="M85" s="586"/>
      <c r="N85" s="586"/>
      <c r="O85" s="586"/>
      <c r="P85" s="586"/>
      <c r="Q85" s="586"/>
      <c r="R85" s="586"/>
      <c r="S85" s="586"/>
      <c r="T85" s="586"/>
      <c r="U85" s="587"/>
      <c r="V85" s="587"/>
    </row>
    <row r="86" spans="1:22" ht="19.5" thickBot="1">
      <c r="A86" s="1864" t="s">
        <v>431</v>
      </c>
      <c r="B86" s="1865"/>
      <c r="C86" s="1865"/>
      <c r="D86" s="1865"/>
      <c r="E86" s="1865"/>
      <c r="F86" s="1865"/>
      <c r="G86" s="1865"/>
      <c r="H86" s="1865"/>
      <c r="I86" s="1865"/>
      <c r="J86" s="1865"/>
      <c r="K86" s="1865"/>
      <c r="L86" s="1865"/>
      <c r="M86" s="1865"/>
      <c r="N86" s="1865"/>
      <c r="O86" s="1865"/>
      <c r="P86" s="1865"/>
      <c r="Q86" s="1865"/>
      <c r="R86" s="1865"/>
      <c r="S86" s="1865"/>
      <c r="T86" s="1865"/>
      <c r="U86" s="1865"/>
      <c r="V86" s="1875"/>
    </row>
    <row r="87" spans="1:22" ht="51">
      <c r="A87" s="897">
        <v>1</v>
      </c>
      <c r="B87" s="897">
        <v>9</v>
      </c>
      <c r="C87" s="898" t="s">
        <v>413</v>
      </c>
      <c r="D87" s="897">
        <v>1.2</v>
      </c>
      <c r="E87" s="914" t="s">
        <v>1564</v>
      </c>
      <c r="F87" s="900" t="s">
        <v>787</v>
      </c>
      <c r="G87" s="898" t="s">
        <v>775</v>
      </c>
      <c r="H87" s="912" t="s">
        <v>778</v>
      </c>
      <c r="I87" s="906" t="s">
        <v>394</v>
      </c>
      <c r="J87" s="906" t="s">
        <v>395</v>
      </c>
      <c r="K87" s="909" t="s">
        <v>779</v>
      </c>
      <c r="L87" s="903">
        <f aca="true" t="shared" si="8" ref="L87:L92">M87+N87+O87+P87+Q87+R87+S87+T87+U87+V87</f>
        <v>8.5</v>
      </c>
      <c r="M87" s="897">
        <v>5.76</v>
      </c>
      <c r="N87" s="897">
        <v>1.37</v>
      </c>
      <c r="O87" s="897"/>
      <c r="P87" s="897">
        <v>1.37</v>
      </c>
      <c r="Q87" s="897"/>
      <c r="R87" s="897"/>
      <c r="S87" s="897"/>
      <c r="T87" s="897"/>
      <c r="U87" s="897"/>
      <c r="V87" s="938"/>
    </row>
    <row r="88" spans="1:22" ht="51">
      <c r="A88" s="905">
        <v>2</v>
      </c>
      <c r="B88" s="906">
        <v>23</v>
      </c>
      <c r="C88" s="900" t="s">
        <v>434</v>
      </c>
      <c r="D88" s="906">
        <v>1.2</v>
      </c>
      <c r="E88" s="914" t="s">
        <v>1564</v>
      </c>
      <c r="F88" s="900" t="s">
        <v>782</v>
      </c>
      <c r="G88" s="898" t="s">
        <v>775</v>
      </c>
      <c r="H88" s="901" t="s">
        <v>401</v>
      </c>
      <c r="I88" s="897" t="s">
        <v>394</v>
      </c>
      <c r="J88" s="897" t="s">
        <v>395</v>
      </c>
      <c r="K88" s="898" t="s">
        <v>402</v>
      </c>
      <c r="L88" s="903">
        <f t="shared" si="8"/>
        <v>9.05</v>
      </c>
      <c r="M88" s="906">
        <v>7.68</v>
      </c>
      <c r="N88" s="906"/>
      <c r="O88" s="906"/>
      <c r="P88" s="906"/>
      <c r="Q88" s="906"/>
      <c r="R88" s="906"/>
      <c r="S88" s="906">
        <v>1.37</v>
      </c>
      <c r="T88" s="906"/>
      <c r="U88" s="906"/>
      <c r="V88" s="939"/>
    </row>
    <row r="89" spans="1:22" ht="51">
      <c r="A89" s="905">
        <v>3</v>
      </c>
      <c r="B89" s="906">
        <v>62</v>
      </c>
      <c r="C89" s="900" t="s">
        <v>805</v>
      </c>
      <c r="D89" s="906">
        <v>0.6</v>
      </c>
      <c r="E89" s="899" t="s">
        <v>1564</v>
      </c>
      <c r="F89" s="900" t="s">
        <v>774</v>
      </c>
      <c r="G89" s="898" t="s">
        <v>775</v>
      </c>
      <c r="H89" s="901" t="s">
        <v>396</v>
      </c>
      <c r="I89" s="900" t="s">
        <v>394</v>
      </c>
      <c r="J89" s="900" t="s">
        <v>395</v>
      </c>
      <c r="K89" s="898" t="s">
        <v>786</v>
      </c>
      <c r="L89" s="910">
        <f t="shared" si="8"/>
        <v>4.52</v>
      </c>
      <c r="M89" s="906">
        <v>3.84</v>
      </c>
      <c r="N89" s="906"/>
      <c r="O89" s="906"/>
      <c r="P89" s="906"/>
      <c r="Q89" s="906"/>
      <c r="R89" s="906">
        <v>0.68</v>
      </c>
      <c r="S89" s="906"/>
      <c r="T89" s="906"/>
      <c r="U89" s="906"/>
      <c r="V89" s="939"/>
    </row>
    <row r="90" spans="1:22" ht="51">
      <c r="A90" s="905">
        <v>4</v>
      </c>
      <c r="B90" s="906">
        <v>62</v>
      </c>
      <c r="C90" s="900" t="s">
        <v>406</v>
      </c>
      <c r="D90" s="906">
        <v>0.4</v>
      </c>
      <c r="E90" s="914" t="s">
        <v>1564</v>
      </c>
      <c r="F90" s="900" t="s">
        <v>782</v>
      </c>
      <c r="G90" s="898" t="s">
        <v>775</v>
      </c>
      <c r="H90" s="901" t="s">
        <v>396</v>
      </c>
      <c r="I90" s="900" t="s">
        <v>394</v>
      </c>
      <c r="J90" s="900" t="s">
        <v>395</v>
      </c>
      <c r="K90" s="898" t="s">
        <v>786</v>
      </c>
      <c r="L90" s="910">
        <f t="shared" si="8"/>
        <v>3.02</v>
      </c>
      <c r="M90" s="906">
        <v>2.56</v>
      </c>
      <c r="N90" s="906"/>
      <c r="O90" s="906"/>
      <c r="P90" s="906"/>
      <c r="Q90" s="906"/>
      <c r="R90" s="906">
        <v>0.46</v>
      </c>
      <c r="S90" s="906"/>
      <c r="T90" s="906"/>
      <c r="U90" s="906"/>
      <c r="V90" s="939"/>
    </row>
    <row r="91" spans="1:22" ht="51">
      <c r="A91" s="905">
        <v>5</v>
      </c>
      <c r="B91" s="906">
        <v>62</v>
      </c>
      <c r="C91" s="900" t="s">
        <v>441</v>
      </c>
      <c r="D91" s="906">
        <v>1.3</v>
      </c>
      <c r="E91" s="914" t="s">
        <v>1564</v>
      </c>
      <c r="F91" s="900" t="s">
        <v>782</v>
      </c>
      <c r="G91" s="898" t="s">
        <v>775</v>
      </c>
      <c r="H91" s="901" t="s">
        <v>396</v>
      </c>
      <c r="I91" s="900" t="s">
        <v>394</v>
      </c>
      <c r="J91" s="900" t="s">
        <v>395</v>
      </c>
      <c r="K91" s="898" t="s">
        <v>786</v>
      </c>
      <c r="L91" s="910">
        <f t="shared" si="8"/>
        <v>9.8</v>
      </c>
      <c r="M91" s="906">
        <v>8.32</v>
      </c>
      <c r="N91" s="906"/>
      <c r="O91" s="906"/>
      <c r="P91" s="906"/>
      <c r="Q91" s="906"/>
      <c r="R91" s="906">
        <v>1.48</v>
      </c>
      <c r="S91" s="906"/>
      <c r="T91" s="906"/>
      <c r="U91" s="53"/>
      <c r="V91" s="53"/>
    </row>
    <row r="92" spans="1:22" ht="25.5">
      <c r="A92" s="1861" t="s">
        <v>1553</v>
      </c>
      <c r="B92" s="1861"/>
      <c r="C92" s="1861"/>
      <c r="D92" s="1582">
        <f>D87+D88+D89+D90+D91</f>
        <v>4.7</v>
      </c>
      <c r="E92" s="905"/>
      <c r="F92" s="905"/>
      <c r="G92" s="905"/>
      <c r="H92" s="940"/>
      <c r="I92" s="934"/>
      <c r="J92" s="934"/>
      <c r="K92" s="934"/>
      <c r="L92" s="910">
        <f t="shared" si="8"/>
        <v>34.89</v>
      </c>
      <c r="M92" s="910">
        <f>M87+M88+M89+M90+M91</f>
        <v>28.16</v>
      </c>
      <c r="N92" s="910">
        <f aca="true" t="shared" si="9" ref="N92:V92">N87+N88+N89+N90+N91</f>
        <v>1.37</v>
      </c>
      <c r="O92" s="910">
        <f t="shared" si="9"/>
        <v>0</v>
      </c>
      <c r="P92" s="910">
        <f t="shared" si="9"/>
        <v>1.37</v>
      </c>
      <c r="Q92" s="910">
        <f t="shared" si="9"/>
        <v>0</v>
      </c>
      <c r="R92" s="910">
        <f t="shared" si="9"/>
        <v>2.62</v>
      </c>
      <c r="S92" s="910">
        <f t="shared" si="9"/>
        <v>1.37</v>
      </c>
      <c r="T92" s="910">
        <f t="shared" si="9"/>
        <v>0</v>
      </c>
      <c r="U92" s="910">
        <f t="shared" si="9"/>
        <v>0</v>
      </c>
      <c r="V92" s="910">
        <f t="shared" si="9"/>
        <v>0</v>
      </c>
    </row>
    <row r="93" spans="1:22" ht="18.75">
      <c r="A93" s="614" t="s">
        <v>405</v>
      </c>
      <c r="B93" s="614"/>
      <c r="C93" s="614"/>
      <c r="D93" s="614"/>
      <c r="E93" s="574"/>
      <c r="F93" s="581"/>
      <c r="G93" s="581"/>
      <c r="H93" s="588"/>
      <c r="I93" s="589"/>
      <c r="J93" s="589"/>
      <c r="K93" s="589"/>
      <c r="L93" s="571"/>
      <c r="M93" s="571"/>
      <c r="N93" s="571"/>
      <c r="O93" s="571"/>
      <c r="P93" s="571"/>
      <c r="Q93" s="571"/>
      <c r="R93" s="571"/>
      <c r="S93" s="571"/>
      <c r="T93" s="571"/>
      <c r="U93" s="572"/>
      <c r="V93" s="572"/>
    </row>
    <row r="94" spans="1:22" ht="30">
      <c r="A94" s="906">
        <v>1</v>
      </c>
      <c r="B94" s="906">
        <v>49</v>
      </c>
      <c r="C94" s="941" t="s">
        <v>806</v>
      </c>
      <c r="D94" s="907">
        <v>1.8</v>
      </c>
      <c r="E94" s="914" t="s">
        <v>1564</v>
      </c>
      <c r="F94" s="900" t="s">
        <v>782</v>
      </c>
      <c r="G94" s="898" t="s">
        <v>392</v>
      </c>
      <c r="H94" s="940"/>
      <c r="I94" s="934"/>
      <c r="J94" s="934"/>
      <c r="K94" s="934"/>
      <c r="L94" s="910"/>
      <c r="M94" s="910"/>
      <c r="N94" s="910"/>
      <c r="O94" s="910"/>
      <c r="P94" s="910"/>
      <c r="Q94" s="910"/>
      <c r="R94" s="910"/>
      <c r="S94" s="910"/>
      <c r="T94" s="910"/>
      <c r="U94" s="53"/>
      <c r="V94" s="53"/>
    </row>
    <row r="95" spans="1:22" ht="30">
      <c r="A95" s="906">
        <v>2</v>
      </c>
      <c r="B95" s="906">
        <v>70</v>
      </c>
      <c r="C95" s="906">
        <v>20</v>
      </c>
      <c r="D95" s="907">
        <v>1.8</v>
      </c>
      <c r="E95" s="914" t="s">
        <v>1564</v>
      </c>
      <c r="F95" s="900" t="s">
        <v>807</v>
      </c>
      <c r="G95" s="898" t="s">
        <v>392</v>
      </c>
      <c r="H95" s="940"/>
      <c r="I95" s="934"/>
      <c r="J95" s="934"/>
      <c r="K95" s="934"/>
      <c r="L95" s="910"/>
      <c r="M95" s="910"/>
      <c r="N95" s="910"/>
      <c r="O95" s="910"/>
      <c r="P95" s="910"/>
      <c r="Q95" s="910"/>
      <c r="R95" s="910"/>
      <c r="S95" s="910"/>
      <c r="T95" s="910"/>
      <c r="U95" s="53"/>
      <c r="V95" s="53"/>
    </row>
    <row r="96" spans="1:22" ht="30">
      <c r="A96" s="906">
        <v>3</v>
      </c>
      <c r="B96" s="906">
        <v>70</v>
      </c>
      <c r="C96" s="906">
        <v>22</v>
      </c>
      <c r="D96" s="907">
        <v>1.8</v>
      </c>
      <c r="E96" s="914" t="s">
        <v>1564</v>
      </c>
      <c r="F96" s="900" t="s">
        <v>807</v>
      </c>
      <c r="G96" s="898" t="s">
        <v>392</v>
      </c>
      <c r="H96" s="940"/>
      <c r="I96" s="934"/>
      <c r="J96" s="934"/>
      <c r="K96" s="934"/>
      <c r="L96" s="910"/>
      <c r="M96" s="910"/>
      <c r="N96" s="910"/>
      <c r="O96" s="910"/>
      <c r="P96" s="910"/>
      <c r="Q96" s="910"/>
      <c r="R96" s="910"/>
      <c r="S96" s="910"/>
      <c r="T96" s="910"/>
      <c r="U96" s="53"/>
      <c r="V96" s="53"/>
    </row>
    <row r="97" spans="1:22" ht="30">
      <c r="A97" s="906">
        <v>4</v>
      </c>
      <c r="B97" s="906">
        <v>70</v>
      </c>
      <c r="C97" s="906">
        <v>23</v>
      </c>
      <c r="D97" s="907">
        <v>1.4</v>
      </c>
      <c r="E97" s="914" t="s">
        <v>1564</v>
      </c>
      <c r="F97" s="900" t="s">
        <v>808</v>
      </c>
      <c r="G97" s="898" t="s">
        <v>392</v>
      </c>
      <c r="H97" s="940"/>
      <c r="I97" s="934"/>
      <c r="J97" s="934"/>
      <c r="K97" s="934"/>
      <c r="L97" s="910"/>
      <c r="M97" s="910"/>
      <c r="N97" s="910"/>
      <c r="O97" s="910"/>
      <c r="P97" s="910"/>
      <c r="Q97" s="910"/>
      <c r="R97" s="910"/>
      <c r="S97" s="910"/>
      <c r="T97" s="910"/>
      <c r="U97" s="53"/>
      <c r="V97" s="53"/>
    </row>
    <row r="98" spans="1:22" ht="30">
      <c r="A98" s="906">
        <v>5</v>
      </c>
      <c r="B98" s="906">
        <v>71</v>
      </c>
      <c r="C98" s="906">
        <v>10</v>
      </c>
      <c r="D98" s="907">
        <v>1.5</v>
      </c>
      <c r="E98" s="914" t="s">
        <v>1564</v>
      </c>
      <c r="F98" s="900" t="s">
        <v>807</v>
      </c>
      <c r="G98" s="898" t="s">
        <v>392</v>
      </c>
      <c r="H98" s="940"/>
      <c r="I98" s="934"/>
      <c r="J98" s="934"/>
      <c r="K98" s="934"/>
      <c r="L98" s="910"/>
      <c r="M98" s="910"/>
      <c r="N98" s="910"/>
      <c r="O98" s="910"/>
      <c r="P98" s="910"/>
      <c r="Q98" s="910"/>
      <c r="R98" s="910"/>
      <c r="S98" s="910"/>
      <c r="T98" s="910"/>
      <c r="U98" s="53"/>
      <c r="V98" s="53"/>
    </row>
    <row r="99" spans="1:22" ht="30">
      <c r="A99" s="906">
        <v>6</v>
      </c>
      <c r="B99" s="906">
        <v>71</v>
      </c>
      <c r="C99" s="906">
        <v>11</v>
      </c>
      <c r="D99" s="907">
        <v>1.7</v>
      </c>
      <c r="E99" s="914" t="s">
        <v>1564</v>
      </c>
      <c r="F99" s="900" t="s">
        <v>808</v>
      </c>
      <c r="G99" s="898" t="s">
        <v>392</v>
      </c>
      <c r="H99" s="940"/>
      <c r="I99" s="934"/>
      <c r="J99" s="934"/>
      <c r="K99" s="934"/>
      <c r="L99" s="910"/>
      <c r="M99" s="910"/>
      <c r="N99" s="910"/>
      <c r="O99" s="910"/>
      <c r="P99" s="910"/>
      <c r="Q99" s="910"/>
      <c r="R99" s="910"/>
      <c r="S99" s="910"/>
      <c r="T99" s="910"/>
      <c r="U99" s="53"/>
      <c r="V99" s="53"/>
    </row>
    <row r="100" spans="1:22" ht="30">
      <c r="A100" s="906">
        <v>7</v>
      </c>
      <c r="B100" s="906">
        <v>71</v>
      </c>
      <c r="C100" s="900" t="s">
        <v>1748</v>
      </c>
      <c r="D100" s="907">
        <v>1.9</v>
      </c>
      <c r="E100" s="899" t="s">
        <v>1564</v>
      </c>
      <c r="F100" s="900" t="s">
        <v>774</v>
      </c>
      <c r="G100" s="898" t="s">
        <v>392</v>
      </c>
      <c r="H100" s="940"/>
      <c r="I100" s="934"/>
      <c r="J100" s="934"/>
      <c r="K100" s="934"/>
      <c r="L100" s="910"/>
      <c r="M100" s="910"/>
      <c r="N100" s="910"/>
      <c r="O100" s="910"/>
      <c r="P100" s="910"/>
      <c r="Q100" s="910"/>
      <c r="R100" s="910"/>
      <c r="S100" s="910"/>
      <c r="T100" s="910"/>
      <c r="U100" s="53"/>
      <c r="V100" s="53"/>
    </row>
    <row r="101" spans="1:22" ht="30">
      <c r="A101" s="906">
        <v>8</v>
      </c>
      <c r="B101" s="906">
        <v>71</v>
      </c>
      <c r="C101" s="900" t="s">
        <v>1754</v>
      </c>
      <c r="D101" s="907">
        <v>1</v>
      </c>
      <c r="E101" s="899" t="s">
        <v>1564</v>
      </c>
      <c r="F101" s="900" t="s">
        <v>774</v>
      </c>
      <c r="G101" s="898" t="s">
        <v>392</v>
      </c>
      <c r="H101" s="940"/>
      <c r="I101" s="934"/>
      <c r="J101" s="934"/>
      <c r="K101" s="934"/>
      <c r="L101" s="910"/>
      <c r="M101" s="910"/>
      <c r="N101" s="910"/>
      <c r="O101" s="910"/>
      <c r="P101" s="910"/>
      <c r="Q101" s="910"/>
      <c r="R101" s="910"/>
      <c r="S101" s="910"/>
      <c r="T101" s="910"/>
      <c r="U101" s="53"/>
      <c r="V101" s="53"/>
    </row>
    <row r="102" spans="1:22" ht="30">
      <c r="A102" s="906">
        <v>9</v>
      </c>
      <c r="B102" s="906">
        <v>73</v>
      </c>
      <c r="C102" s="900" t="s">
        <v>1598</v>
      </c>
      <c r="D102" s="907">
        <v>0.7</v>
      </c>
      <c r="E102" s="914" t="s">
        <v>1564</v>
      </c>
      <c r="F102" s="900" t="s">
        <v>782</v>
      </c>
      <c r="G102" s="898" t="s">
        <v>392</v>
      </c>
      <c r="H102" s="940"/>
      <c r="I102" s="934"/>
      <c r="J102" s="934"/>
      <c r="K102" s="934"/>
      <c r="L102" s="910"/>
      <c r="M102" s="910"/>
      <c r="N102" s="910"/>
      <c r="O102" s="910"/>
      <c r="P102" s="910"/>
      <c r="Q102" s="910"/>
      <c r="R102" s="910"/>
      <c r="S102" s="910"/>
      <c r="T102" s="910"/>
      <c r="U102" s="53"/>
      <c r="V102" s="53"/>
    </row>
    <row r="103" spans="1:22" ht="25.5">
      <c r="A103" s="1861" t="s">
        <v>1553</v>
      </c>
      <c r="B103" s="1861"/>
      <c r="C103" s="1861"/>
      <c r="D103" s="1582">
        <f>D94+D95+D96+D97+D98+D99+D100+D101+D102</f>
        <v>13.6</v>
      </c>
      <c r="E103" s="899"/>
      <c r="F103" s="905"/>
      <c r="G103" s="900"/>
      <c r="H103" s="940"/>
      <c r="I103" s="934"/>
      <c r="J103" s="934"/>
      <c r="K103" s="934"/>
      <c r="L103" s="910"/>
      <c r="M103" s="910"/>
      <c r="N103" s="910"/>
      <c r="O103" s="910"/>
      <c r="P103" s="910"/>
      <c r="Q103" s="910"/>
      <c r="R103" s="910"/>
      <c r="S103" s="910"/>
      <c r="T103" s="910"/>
      <c r="U103" s="53"/>
      <c r="V103" s="53"/>
    </row>
    <row r="104" spans="1:22" ht="19.5" thickBot="1">
      <c r="A104" s="1852" t="s">
        <v>1143</v>
      </c>
      <c r="B104" s="1852"/>
      <c r="C104" s="1852"/>
      <c r="D104" s="583">
        <f>D92+D103</f>
        <v>18.3</v>
      </c>
      <c r="E104" s="602"/>
      <c r="F104" s="602"/>
      <c r="G104" s="584"/>
      <c r="H104" s="603"/>
      <c r="I104" s="599"/>
      <c r="J104" s="599"/>
      <c r="K104" s="599"/>
      <c r="L104" s="604"/>
      <c r="M104" s="604"/>
      <c r="N104" s="604"/>
      <c r="O104" s="604"/>
      <c r="P104" s="604"/>
      <c r="Q104" s="604"/>
      <c r="R104" s="604"/>
      <c r="S104" s="604"/>
      <c r="T104" s="604"/>
      <c r="U104" s="587"/>
      <c r="V104" s="587"/>
    </row>
    <row r="105" spans="1:22" ht="19.5" thickBot="1">
      <c r="A105" s="1864" t="s">
        <v>433</v>
      </c>
      <c r="B105" s="1865"/>
      <c r="C105" s="1865"/>
      <c r="D105" s="1865"/>
      <c r="E105" s="1865"/>
      <c r="F105" s="1865"/>
      <c r="G105" s="1865"/>
      <c r="H105" s="1865"/>
      <c r="I105" s="1865"/>
      <c r="J105" s="1865"/>
      <c r="K105" s="1865"/>
      <c r="L105" s="1865"/>
      <c r="M105" s="1865"/>
      <c r="N105" s="1865"/>
      <c r="O105" s="1865"/>
      <c r="P105" s="1865"/>
      <c r="Q105" s="1865"/>
      <c r="R105" s="1865"/>
      <c r="S105" s="1866"/>
      <c r="T105" s="1866"/>
      <c r="U105" s="1866"/>
      <c r="V105" s="1867"/>
    </row>
    <row r="106" spans="1:22" ht="51">
      <c r="A106" s="897">
        <v>1</v>
      </c>
      <c r="B106" s="897">
        <v>26</v>
      </c>
      <c r="C106" s="898" t="s">
        <v>409</v>
      </c>
      <c r="D106" s="919">
        <v>2</v>
      </c>
      <c r="E106" s="914" t="s">
        <v>1564</v>
      </c>
      <c r="F106" s="898" t="s">
        <v>782</v>
      </c>
      <c r="G106" s="898" t="s">
        <v>775</v>
      </c>
      <c r="H106" s="942" t="s">
        <v>401</v>
      </c>
      <c r="I106" s="897" t="s">
        <v>394</v>
      </c>
      <c r="J106" s="897" t="s">
        <v>395</v>
      </c>
      <c r="K106" s="898" t="s">
        <v>402</v>
      </c>
      <c r="L106" s="943">
        <f aca="true" t="shared" si="10" ref="L106:L114">M106+N106+O106+P106+Q106+R106+S106+T106+U106+V106</f>
        <v>15.08</v>
      </c>
      <c r="M106" s="897">
        <v>12.8</v>
      </c>
      <c r="N106" s="897"/>
      <c r="O106" s="897"/>
      <c r="P106" s="897"/>
      <c r="Q106" s="897"/>
      <c r="R106" s="897"/>
      <c r="S106" s="897">
        <v>2.28</v>
      </c>
      <c r="T106" s="897"/>
      <c r="U106" s="897"/>
      <c r="V106" s="897"/>
    </row>
    <row r="107" spans="1:22" ht="51">
      <c r="A107" s="906">
        <v>2</v>
      </c>
      <c r="B107" s="906">
        <v>43</v>
      </c>
      <c r="C107" s="900" t="s">
        <v>418</v>
      </c>
      <c r="D107" s="907">
        <v>0.3</v>
      </c>
      <c r="E107" s="914" t="s">
        <v>1564</v>
      </c>
      <c r="F107" s="900" t="s">
        <v>776</v>
      </c>
      <c r="G107" s="898" t="s">
        <v>775</v>
      </c>
      <c r="H107" s="901" t="s">
        <v>401</v>
      </c>
      <c r="I107" s="897" t="s">
        <v>394</v>
      </c>
      <c r="J107" s="897" t="s">
        <v>395</v>
      </c>
      <c r="K107" s="898" t="s">
        <v>402</v>
      </c>
      <c r="L107" s="944">
        <f t="shared" si="10"/>
        <v>2.26</v>
      </c>
      <c r="M107" s="906">
        <v>1.92</v>
      </c>
      <c r="N107" s="906"/>
      <c r="O107" s="906"/>
      <c r="P107" s="906"/>
      <c r="Q107" s="906"/>
      <c r="R107" s="906"/>
      <c r="S107" s="906">
        <v>0.34</v>
      </c>
      <c r="T107" s="906"/>
      <c r="U107" s="906"/>
      <c r="V107" s="906"/>
    </row>
    <row r="108" spans="1:22" ht="51">
      <c r="A108" s="906">
        <v>3</v>
      </c>
      <c r="B108" s="906">
        <v>43</v>
      </c>
      <c r="C108" s="900" t="s">
        <v>809</v>
      </c>
      <c r="D108" s="907">
        <v>0.6</v>
      </c>
      <c r="E108" s="914" t="s">
        <v>1564</v>
      </c>
      <c r="F108" s="900" t="s">
        <v>776</v>
      </c>
      <c r="G108" s="898" t="s">
        <v>775</v>
      </c>
      <c r="H108" s="901" t="s">
        <v>401</v>
      </c>
      <c r="I108" s="897" t="s">
        <v>394</v>
      </c>
      <c r="J108" s="897" t="s">
        <v>395</v>
      </c>
      <c r="K108" s="898" t="s">
        <v>402</v>
      </c>
      <c r="L108" s="944">
        <f t="shared" si="10"/>
        <v>4.52</v>
      </c>
      <c r="M108" s="906">
        <v>3.84</v>
      </c>
      <c r="N108" s="906"/>
      <c r="O108" s="906"/>
      <c r="P108" s="906"/>
      <c r="Q108" s="906"/>
      <c r="R108" s="906"/>
      <c r="S108" s="906">
        <v>0.68</v>
      </c>
      <c r="T108" s="906"/>
      <c r="U108" s="906"/>
      <c r="V108" s="906"/>
    </row>
    <row r="109" spans="1:22" ht="30">
      <c r="A109" s="906">
        <v>4</v>
      </c>
      <c r="B109" s="906">
        <v>43</v>
      </c>
      <c r="C109" s="900" t="s">
        <v>438</v>
      </c>
      <c r="D109" s="907">
        <v>0.7</v>
      </c>
      <c r="E109" s="914" t="s">
        <v>1113</v>
      </c>
      <c r="F109" s="900" t="s">
        <v>776</v>
      </c>
      <c r="G109" s="898" t="s">
        <v>775</v>
      </c>
      <c r="H109" s="912" t="s">
        <v>810</v>
      </c>
      <c r="I109" s="906" t="s">
        <v>394</v>
      </c>
      <c r="J109" s="906" t="s">
        <v>395</v>
      </c>
      <c r="K109" s="900" t="s">
        <v>446</v>
      </c>
      <c r="L109" s="944">
        <f t="shared" si="10"/>
        <v>2.55</v>
      </c>
      <c r="M109" s="906"/>
      <c r="N109" s="906"/>
      <c r="O109" s="906"/>
      <c r="P109" s="906"/>
      <c r="Q109" s="906">
        <v>2.55</v>
      </c>
      <c r="R109" s="906"/>
      <c r="S109" s="906"/>
      <c r="T109" s="906"/>
      <c r="U109" s="906"/>
      <c r="V109" s="906"/>
    </row>
    <row r="110" spans="1:22" ht="30">
      <c r="A110" s="897">
        <v>5</v>
      </c>
      <c r="B110" s="897">
        <v>43</v>
      </c>
      <c r="C110" s="898" t="s">
        <v>412</v>
      </c>
      <c r="D110" s="919">
        <v>0.1</v>
      </c>
      <c r="E110" s="897" t="s">
        <v>1613</v>
      </c>
      <c r="F110" s="898" t="s">
        <v>776</v>
      </c>
      <c r="G110" s="898" t="s">
        <v>775</v>
      </c>
      <c r="H110" s="897" t="s">
        <v>715</v>
      </c>
      <c r="I110" s="897" t="s">
        <v>394</v>
      </c>
      <c r="J110" s="897" t="s">
        <v>395</v>
      </c>
      <c r="K110" s="897" t="s">
        <v>1636</v>
      </c>
      <c r="L110" s="943">
        <f t="shared" si="10"/>
        <v>0.33</v>
      </c>
      <c r="M110" s="897"/>
      <c r="N110" s="897"/>
      <c r="O110" s="897">
        <v>0.33</v>
      </c>
      <c r="P110" s="897"/>
      <c r="Q110" s="897"/>
      <c r="R110" s="897"/>
      <c r="S110" s="897"/>
      <c r="T110" s="897"/>
      <c r="U110" s="897"/>
      <c r="V110" s="897"/>
    </row>
    <row r="111" spans="1:22" ht="51">
      <c r="A111" s="906">
        <v>6</v>
      </c>
      <c r="B111" s="897">
        <v>48</v>
      </c>
      <c r="C111" s="914" t="s">
        <v>359</v>
      </c>
      <c r="D111" s="919">
        <v>1.5</v>
      </c>
      <c r="E111" s="914" t="s">
        <v>1564</v>
      </c>
      <c r="F111" s="900" t="s">
        <v>782</v>
      </c>
      <c r="G111" s="898" t="s">
        <v>775</v>
      </c>
      <c r="H111" s="901" t="s">
        <v>396</v>
      </c>
      <c r="I111" s="900" t="s">
        <v>394</v>
      </c>
      <c r="J111" s="900" t="s">
        <v>395</v>
      </c>
      <c r="K111" s="898" t="s">
        <v>786</v>
      </c>
      <c r="L111" s="944">
        <f t="shared" si="10"/>
        <v>11.309999999999999</v>
      </c>
      <c r="M111" s="909">
        <v>9.6</v>
      </c>
      <c r="N111" s="906"/>
      <c r="O111" s="906"/>
      <c r="P111" s="906"/>
      <c r="Q111" s="906"/>
      <c r="R111" s="906">
        <v>1.71</v>
      </c>
      <c r="S111" s="906"/>
      <c r="T111" s="906"/>
      <c r="U111" s="906"/>
      <c r="V111" s="906"/>
    </row>
    <row r="112" spans="1:22" ht="51">
      <c r="A112" s="906">
        <v>7</v>
      </c>
      <c r="B112" s="897">
        <v>49</v>
      </c>
      <c r="C112" s="914" t="s">
        <v>437</v>
      </c>
      <c r="D112" s="919">
        <v>1.2</v>
      </c>
      <c r="E112" s="914" t="s">
        <v>1564</v>
      </c>
      <c r="F112" s="900" t="s">
        <v>782</v>
      </c>
      <c r="G112" s="898" t="s">
        <v>775</v>
      </c>
      <c r="H112" s="901" t="s">
        <v>401</v>
      </c>
      <c r="I112" s="900" t="s">
        <v>394</v>
      </c>
      <c r="J112" s="900" t="s">
        <v>395</v>
      </c>
      <c r="K112" s="898" t="s">
        <v>402</v>
      </c>
      <c r="L112" s="944">
        <f t="shared" si="10"/>
        <v>9.05</v>
      </c>
      <c r="M112" s="906">
        <v>7.68</v>
      </c>
      <c r="N112" s="906"/>
      <c r="O112" s="906"/>
      <c r="P112" s="906"/>
      <c r="Q112" s="906"/>
      <c r="R112" s="906"/>
      <c r="S112" s="906">
        <v>1.37</v>
      </c>
      <c r="T112" s="906"/>
      <c r="U112" s="906"/>
      <c r="V112" s="906"/>
    </row>
    <row r="113" spans="1:22" ht="30">
      <c r="A113" s="906">
        <v>8</v>
      </c>
      <c r="B113" s="897">
        <v>49</v>
      </c>
      <c r="C113" s="914" t="s">
        <v>1502</v>
      </c>
      <c r="D113" s="919">
        <v>0.4</v>
      </c>
      <c r="E113" s="914" t="s">
        <v>1564</v>
      </c>
      <c r="F113" s="900" t="s">
        <v>782</v>
      </c>
      <c r="G113" s="898" t="s">
        <v>775</v>
      </c>
      <c r="H113" s="913" t="s">
        <v>342</v>
      </c>
      <c r="I113" s="906" t="s">
        <v>394</v>
      </c>
      <c r="J113" s="906" t="s">
        <v>395</v>
      </c>
      <c r="K113" s="913" t="s">
        <v>417</v>
      </c>
      <c r="L113" s="944">
        <f t="shared" si="10"/>
        <v>3.2</v>
      </c>
      <c r="M113" s="906">
        <v>3.2</v>
      </c>
      <c r="N113" s="906"/>
      <c r="O113" s="906"/>
      <c r="P113" s="906"/>
      <c r="Q113" s="906"/>
      <c r="R113" s="906"/>
      <c r="S113" s="906"/>
      <c r="T113" s="906"/>
      <c r="U113" s="906"/>
      <c r="V113" s="906"/>
    </row>
    <row r="114" spans="1:22" ht="51">
      <c r="A114" s="906">
        <v>9</v>
      </c>
      <c r="B114" s="897">
        <v>49</v>
      </c>
      <c r="C114" s="914" t="s">
        <v>897</v>
      </c>
      <c r="D114" s="919">
        <v>2.4</v>
      </c>
      <c r="E114" s="914" t="s">
        <v>1564</v>
      </c>
      <c r="F114" s="900" t="s">
        <v>782</v>
      </c>
      <c r="G114" s="898" t="s">
        <v>775</v>
      </c>
      <c r="H114" s="912" t="s">
        <v>427</v>
      </c>
      <c r="I114" s="912" t="s">
        <v>394</v>
      </c>
      <c r="J114" s="906" t="s">
        <v>395</v>
      </c>
      <c r="K114" s="912" t="s">
        <v>898</v>
      </c>
      <c r="L114" s="944">
        <f t="shared" si="10"/>
        <v>16.4</v>
      </c>
      <c r="M114" s="909">
        <v>14.4</v>
      </c>
      <c r="N114" s="909"/>
      <c r="O114" s="909">
        <v>2</v>
      </c>
      <c r="P114" s="906"/>
      <c r="Q114" s="906"/>
      <c r="R114" s="906"/>
      <c r="S114" s="906"/>
      <c r="T114" s="906"/>
      <c r="U114" s="906"/>
      <c r="V114" s="906"/>
    </row>
    <row r="115" spans="1:22" ht="51">
      <c r="A115" s="906">
        <v>10</v>
      </c>
      <c r="B115" s="906">
        <v>53</v>
      </c>
      <c r="C115" s="900" t="s">
        <v>1725</v>
      </c>
      <c r="D115" s="907">
        <v>0.9</v>
      </c>
      <c r="E115" s="914" t="s">
        <v>1564</v>
      </c>
      <c r="F115" s="900" t="s">
        <v>776</v>
      </c>
      <c r="G115" s="898" t="s">
        <v>775</v>
      </c>
      <c r="H115" s="912" t="s">
        <v>778</v>
      </c>
      <c r="I115" s="906" t="s">
        <v>394</v>
      </c>
      <c r="J115" s="906" t="s">
        <v>395</v>
      </c>
      <c r="K115" s="909" t="s">
        <v>779</v>
      </c>
      <c r="L115" s="944">
        <f>M115+N115+O115+P115+Q115+R115+S115+T115+U115+V115</f>
        <v>6.380000000000001</v>
      </c>
      <c r="M115" s="945">
        <v>4.32</v>
      </c>
      <c r="N115" s="945">
        <v>1.03</v>
      </c>
      <c r="O115" s="945"/>
      <c r="P115" s="945">
        <v>1.03</v>
      </c>
      <c r="Q115" s="945"/>
      <c r="R115" s="945"/>
      <c r="S115" s="945"/>
      <c r="T115" s="946"/>
      <c r="U115" s="947"/>
      <c r="V115" s="939"/>
    </row>
    <row r="116" spans="1:22" ht="76.5">
      <c r="A116" s="906">
        <v>11</v>
      </c>
      <c r="B116" s="906">
        <v>62</v>
      </c>
      <c r="C116" s="900" t="s">
        <v>899</v>
      </c>
      <c r="D116" s="907">
        <v>1.4</v>
      </c>
      <c r="E116" s="914" t="s">
        <v>1564</v>
      </c>
      <c r="F116" s="900" t="s">
        <v>776</v>
      </c>
      <c r="G116" s="898" t="s">
        <v>775</v>
      </c>
      <c r="H116" s="912" t="s">
        <v>900</v>
      </c>
      <c r="I116" s="906" t="s">
        <v>394</v>
      </c>
      <c r="J116" s="906" t="s">
        <v>395</v>
      </c>
      <c r="K116" s="948" t="s">
        <v>901</v>
      </c>
      <c r="L116" s="944">
        <f>M116+N116+O116+P116+Q116+R116+S116+T116+U116+V116</f>
        <v>9.17</v>
      </c>
      <c r="M116" s="945">
        <v>5.76</v>
      </c>
      <c r="N116" s="945">
        <v>1.37</v>
      </c>
      <c r="O116" s="945">
        <v>0.67</v>
      </c>
      <c r="P116" s="945">
        <v>1.37</v>
      </c>
      <c r="Q116" s="945"/>
      <c r="R116" s="945"/>
      <c r="S116" s="945"/>
      <c r="T116" s="946"/>
      <c r="U116" s="947"/>
      <c r="V116" s="939"/>
    </row>
    <row r="117" spans="1:22" ht="25.5">
      <c r="A117" s="1871" t="s">
        <v>1553</v>
      </c>
      <c r="B117" s="1871"/>
      <c r="C117" s="1871"/>
      <c r="D117" s="1585">
        <f>D106+D107+D108+D109+D110+D111+D112+D113+D114+D115+D116</f>
        <v>11.5</v>
      </c>
      <c r="E117" s="951"/>
      <c r="F117" s="949"/>
      <c r="G117" s="949"/>
      <c r="H117" s="951"/>
      <c r="I117" s="949"/>
      <c r="J117" s="949"/>
      <c r="K117" s="949"/>
      <c r="L117" s="943">
        <f>L106+L107+L108+L109+L110+L111+L112+L113+L114+L115+L116</f>
        <v>80.24999999999999</v>
      </c>
      <c r="M117" s="943">
        <f>M105+M106+M107+M108+M110+M111+M112+M113+M114+M115+M116</f>
        <v>63.52</v>
      </c>
      <c r="N117" s="943">
        <f aca="true" t="shared" si="11" ref="N117:V117">N105+N106+N107+N108+N110+N111+N112+N113+N114+N115+N116</f>
        <v>2.4000000000000004</v>
      </c>
      <c r="O117" s="943">
        <f t="shared" si="11"/>
        <v>3</v>
      </c>
      <c r="P117" s="943">
        <f t="shared" si="11"/>
        <v>2.4000000000000004</v>
      </c>
      <c r="Q117" s="943">
        <f>Q109</f>
        <v>2.55</v>
      </c>
      <c r="R117" s="943">
        <f t="shared" si="11"/>
        <v>1.71</v>
      </c>
      <c r="S117" s="943">
        <f t="shared" si="11"/>
        <v>4.67</v>
      </c>
      <c r="T117" s="943">
        <f t="shared" si="11"/>
        <v>0</v>
      </c>
      <c r="U117" s="943">
        <f t="shared" si="11"/>
        <v>0</v>
      </c>
      <c r="V117" s="943">
        <f t="shared" si="11"/>
        <v>0</v>
      </c>
    </row>
    <row r="118" spans="1:22" ht="18.75">
      <c r="A118" s="614" t="s">
        <v>405</v>
      </c>
      <c r="B118" s="614"/>
      <c r="C118" s="614"/>
      <c r="D118" s="614"/>
      <c r="E118" s="574"/>
      <c r="F118" s="589"/>
      <c r="G118" s="589"/>
      <c r="H118" s="588"/>
      <c r="I118" s="589"/>
      <c r="J118" s="589"/>
      <c r="K118" s="589"/>
      <c r="L118" s="606"/>
      <c r="M118" s="606"/>
      <c r="N118" s="606"/>
      <c r="O118" s="606"/>
      <c r="P118" s="606"/>
      <c r="Q118" s="606"/>
      <c r="R118" s="606"/>
      <c r="S118" s="606"/>
      <c r="T118" s="574"/>
      <c r="U118" s="581"/>
      <c r="V118" s="601"/>
    </row>
    <row r="119" spans="1:22" ht="30">
      <c r="A119" s="906">
        <v>1</v>
      </c>
      <c r="B119" s="906">
        <v>25</v>
      </c>
      <c r="C119" s="900" t="s">
        <v>403</v>
      </c>
      <c r="D119" s="907">
        <v>1.9</v>
      </c>
      <c r="E119" s="914" t="s">
        <v>1564</v>
      </c>
      <c r="F119" s="900" t="s">
        <v>782</v>
      </c>
      <c r="G119" s="898" t="s">
        <v>392</v>
      </c>
      <c r="H119" s="940"/>
      <c r="I119" s="934"/>
      <c r="J119" s="906"/>
      <c r="K119" s="906"/>
      <c r="L119" s="944"/>
      <c r="M119" s="906"/>
      <c r="N119" s="906"/>
      <c r="O119" s="906"/>
      <c r="P119" s="906"/>
      <c r="Q119" s="906"/>
      <c r="R119" s="906"/>
      <c r="S119" s="906"/>
      <c r="T119" s="916"/>
      <c r="U119" s="952"/>
      <c r="V119" s="939"/>
    </row>
    <row r="120" spans="1:22" ht="30">
      <c r="A120" s="906">
        <v>2</v>
      </c>
      <c r="B120" s="906">
        <v>27</v>
      </c>
      <c r="C120" s="900" t="s">
        <v>1710</v>
      </c>
      <c r="D120" s="907">
        <v>0.5</v>
      </c>
      <c r="E120" s="899" t="s">
        <v>1564</v>
      </c>
      <c r="F120" s="900" t="s">
        <v>774</v>
      </c>
      <c r="G120" s="898" t="s">
        <v>392</v>
      </c>
      <c r="H120" s="940"/>
      <c r="I120" s="934"/>
      <c r="J120" s="906"/>
      <c r="K120" s="906"/>
      <c r="L120" s="944"/>
      <c r="M120" s="906"/>
      <c r="N120" s="906"/>
      <c r="O120" s="906"/>
      <c r="P120" s="906"/>
      <c r="Q120" s="906"/>
      <c r="R120" s="906"/>
      <c r="S120" s="906"/>
      <c r="T120" s="916"/>
      <c r="U120" s="952"/>
      <c r="V120" s="939"/>
    </row>
    <row r="121" spans="1:22" ht="30">
      <c r="A121" s="906">
        <v>3</v>
      </c>
      <c r="B121" s="916">
        <v>49</v>
      </c>
      <c r="C121" s="916" t="s">
        <v>902</v>
      </c>
      <c r="D121" s="916">
        <v>2.1</v>
      </c>
      <c r="E121" s="897" t="s">
        <v>1613</v>
      </c>
      <c r="F121" s="897" t="s">
        <v>903</v>
      </c>
      <c r="G121" s="898" t="s">
        <v>392</v>
      </c>
      <c r="H121" s="940"/>
      <c r="I121" s="934"/>
      <c r="J121" s="906"/>
      <c r="K121" s="906"/>
      <c r="L121" s="944"/>
      <c r="M121" s="906"/>
      <c r="N121" s="906"/>
      <c r="O121" s="906"/>
      <c r="P121" s="906"/>
      <c r="Q121" s="906"/>
      <c r="R121" s="906"/>
      <c r="S121" s="906"/>
      <c r="T121" s="916"/>
      <c r="U121" s="952"/>
      <c r="V121" s="939"/>
    </row>
    <row r="122" spans="1:22" ht="30">
      <c r="A122" s="906">
        <v>4</v>
      </c>
      <c r="B122" s="906">
        <v>68</v>
      </c>
      <c r="C122" s="900" t="s">
        <v>1717</v>
      </c>
      <c r="D122" s="907">
        <v>4.7</v>
      </c>
      <c r="E122" s="897" t="s">
        <v>1613</v>
      </c>
      <c r="F122" s="897" t="s">
        <v>903</v>
      </c>
      <c r="G122" s="898" t="s">
        <v>392</v>
      </c>
      <c r="H122" s="940"/>
      <c r="I122" s="934"/>
      <c r="J122" s="906"/>
      <c r="K122" s="906"/>
      <c r="L122" s="944"/>
      <c r="M122" s="906"/>
      <c r="N122" s="906"/>
      <c r="O122" s="906"/>
      <c r="P122" s="906"/>
      <c r="Q122" s="906"/>
      <c r="R122" s="906"/>
      <c r="S122" s="906"/>
      <c r="T122" s="916"/>
      <c r="U122" s="952"/>
      <c r="V122" s="939"/>
    </row>
    <row r="123" spans="1:22" ht="25.5">
      <c r="A123" s="1861" t="s">
        <v>1553</v>
      </c>
      <c r="B123" s="1861"/>
      <c r="C123" s="1861"/>
      <c r="D123" s="1586">
        <f>D119+D120+D121+D122</f>
        <v>9.2</v>
      </c>
      <c r="E123" s="940"/>
      <c r="F123" s="934"/>
      <c r="G123" s="934"/>
      <c r="H123" s="940"/>
      <c r="I123" s="934"/>
      <c r="J123" s="906"/>
      <c r="K123" s="934"/>
      <c r="L123" s="944"/>
      <c r="M123" s="944"/>
      <c r="N123" s="944"/>
      <c r="O123" s="944"/>
      <c r="P123" s="944"/>
      <c r="Q123" s="944"/>
      <c r="R123" s="944"/>
      <c r="S123" s="944"/>
      <c r="T123" s="916"/>
      <c r="U123" s="952"/>
      <c r="V123" s="939"/>
    </row>
    <row r="124" spans="1:22" ht="19.5" thickBot="1">
      <c r="A124" s="1852" t="s">
        <v>1143</v>
      </c>
      <c r="B124" s="1852"/>
      <c r="C124" s="1852"/>
      <c r="D124" s="616">
        <f>D117+D123</f>
        <v>20.7</v>
      </c>
      <c r="E124" s="603"/>
      <c r="F124" s="599"/>
      <c r="G124" s="599"/>
      <c r="H124" s="603"/>
      <c r="I124" s="599"/>
      <c r="J124" s="599"/>
      <c r="K124" s="599"/>
      <c r="L124" s="609"/>
      <c r="M124" s="609"/>
      <c r="N124" s="609"/>
      <c r="O124" s="609"/>
      <c r="P124" s="609"/>
      <c r="Q124" s="609"/>
      <c r="R124" s="609"/>
      <c r="S124" s="609"/>
      <c r="T124" s="580"/>
      <c r="U124" s="602"/>
      <c r="V124" s="610"/>
    </row>
    <row r="125" spans="1:22" ht="19.5" thickBot="1">
      <c r="A125" s="1864" t="s">
        <v>435</v>
      </c>
      <c r="B125" s="1865"/>
      <c r="C125" s="1865"/>
      <c r="D125" s="1865"/>
      <c r="E125" s="1865"/>
      <c r="F125" s="1865"/>
      <c r="G125" s="1865"/>
      <c r="H125" s="1865"/>
      <c r="I125" s="1865"/>
      <c r="J125" s="1865"/>
      <c r="K125" s="1865"/>
      <c r="L125" s="1865"/>
      <c r="M125" s="1865"/>
      <c r="N125" s="1865"/>
      <c r="O125" s="1865"/>
      <c r="P125" s="1865"/>
      <c r="Q125" s="1865"/>
      <c r="R125" s="1865"/>
      <c r="S125" s="1865"/>
      <c r="T125" s="1865"/>
      <c r="U125" s="1865"/>
      <c r="V125" s="1875"/>
    </row>
    <row r="126" spans="1:22" ht="30">
      <c r="A126" s="905">
        <v>1</v>
      </c>
      <c r="B126" s="906">
        <v>2</v>
      </c>
      <c r="C126" s="900" t="s">
        <v>1745</v>
      </c>
      <c r="D126" s="906">
        <v>0.2</v>
      </c>
      <c r="E126" s="914" t="s">
        <v>1564</v>
      </c>
      <c r="F126" s="900" t="s">
        <v>782</v>
      </c>
      <c r="G126" s="898" t="s">
        <v>775</v>
      </c>
      <c r="H126" s="913" t="s">
        <v>342</v>
      </c>
      <c r="I126" s="906" t="s">
        <v>394</v>
      </c>
      <c r="J126" s="906" t="s">
        <v>395</v>
      </c>
      <c r="K126" s="913" t="s">
        <v>417</v>
      </c>
      <c r="L126" s="902">
        <f aca="true" t="shared" si="12" ref="L126:L143">M126+N126+O126+P126+Q126+R126+S126+T126+U126+V126</f>
        <v>1.6</v>
      </c>
      <c r="M126" s="909">
        <v>1.6</v>
      </c>
      <c r="N126" s="909"/>
      <c r="O126" s="909"/>
      <c r="P126" s="909"/>
      <c r="Q126" s="909"/>
      <c r="R126" s="909"/>
      <c r="S126" s="909"/>
      <c r="T126" s="909"/>
      <c r="U126" s="909"/>
      <c r="V126" s="953"/>
    </row>
    <row r="127" spans="1:22" ht="30">
      <c r="A127" s="905">
        <v>2</v>
      </c>
      <c r="B127" s="906">
        <v>2</v>
      </c>
      <c r="C127" s="900" t="s">
        <v>436</v>
      </c>
      <c r="D127" s="907">
        <v>0.4</v>
      </c>
      <c r="E127" s="914" t="s">
        <v>1564</v>
      </c>
      <c r="F127" s="900" t="s">
        <v>782</v>
      </c>
      <c r="G127" s="898" t="s">
        <v>775</v>
      </c>
      <c r="H127" s="913" t="s">
        <v>342</v>
      </c>
      <c r="I127" s="906" t="s">
        <v>394</v>
      </c>
      <c r="J127" s="906" t="s">
        <v>395</v>
      </c>
      <c r="K127" s="913" t="s">
        <v>417</v>
      </c>
      <c r="L127" s="902">
        <f t="shared" si="12"/>
        <v>3.2</v>
      </c>
      <c r="M127" s="909">
        <v>3.2</v>
      </c>
      <c r="N127" s="909"/>
      <c r="O127" s="909"/>
      <c r="P127" s="909"/>
      <c r="Q127" s="909"/>
      <c r="R127" s="909"/>
      <c r="S127" s="909"/>
      <c r="T127" s="909"/>
      <c r="U127" s="909"/>
      <c r="V127" s="953"/>
    </row>
    <row r="128" spans="1:22" ht="30">
      <c r="A128" s="905">
        <v>3</v>
      </c>
      <c r="B128" s="906">
        <v>2</v>
      </c>
      <c r="C128" s="900" t="s">
        <v>804</v>
      </c>
      <c r="D128" s="906">
        <v>0.1</v>
      </c>
      <c r="E128" s="914" t="s">
        <v>1564</v>
      </c>
      <c r="F128" s="900" t="s">
        <v>782</v>
      </c>
      <c r="G128" s="898" t="s">
        <v>775</v>
      </c>
      <c r="H128" s="913" t="s">
        <v>342</v>
      </c>
      <c r="I128" s="906" t="s">
        <v>394</v>
      </c>
      <c r="J128" s="906" t="s">
        <v>395</v>
      </c>
      <c r="K128" s="913" t="s">
        <v>417</v>
      </c>
      <c r="L128" s="902">
        <f t="shared" si="12"/>
        <v>0.8</v>
      </c>
      <c r="M128" s="909">
        <v>0.8</v>
      </c>
      <c r="N128" s="909"/>
      <c r="O128" s="909"/>
      <c r="P128" s="909"/>
      <c r="Q128" s="909"/>
      <c r="R128" s="909"/>
      <c r="S128" s="909"/>
      <c r="T128" s="909"/>
      <c r="U128" s="909"/>
      <c r="V128" s="953"/>
    </row>
    <row r="129" spans="1:22" ht="30">
      <c r="A129" s="905">
        <v>4</v>
      </c>
      <c r="B129" s="906">
        <v>2</v>
      </c>
      <c r="C129" s="900" t="s">
        <v>809</v>
      </c>
      <c r="D129" s="915">
        <v>0.2</v>
      </c>
      <c r="E129" s="914" t="s">
        <v>1564</v>
      </c>
      <c r="F129" s="900" t="s">
        <v>782</v>
      </c>
      <c r="G129" s="898" t="s">
        <v>775</v>
      </c>
      <c r="H129" s="913" t="s">
        <v>342</v>
      </c>
      <c r="I129" s="906" t="s">
        <v>394</v>
      </c>
      <c r="J129" s="906" t="s">
        <v>395</v>
      </c>
      <c r="K129" s="913" t="s">
        <v>417</v>
      </c>
      <c r="L129" s="902">
        <f t="shared" si="12"/>
        <v>1.6</v>
      </c>
      <c r="M129" s="909">
        <v>1.6</v>
      </c>
      <c r="N129" s="909"/>
      <c r="O129" s="909"/>
      <c r="P129" s="909"/>
      <c r="Q129" s="909"/>
      <c r="R129" s="909"/>
      <c r="S129" s="909"/>
      <c r="T129" s="909"/>
      <c r="U129" s="909"/>
      <c r="V129" s="953"/>
    </row>
    <row r="130" spans="1:22" ht="30">
      <c r="A130" s="905">
        <v>5</v>
      </c>
      <c r="B130" s="906">
        <v>2</v>
      </c>
      <c r="C130" s="900" t="s">
        <v>1731</v>
      </c>
      <c r="D130" s="915">
        <v>0.4</v>
      </c>
      <c r="E130" s="914" t="s">
        <v>1564</v>
      </c>
      <c r="F130" s="900" t="s">
        <v>774</v>
      </c>
      <c r="G130" s="898" t="s">
        <v>775</v>
      </c>
      <c r="H130" s="913" t="s">
        <v>342</v>
      </c>
      <c r="I130" s="906" t="s">
        <v>394</v>
      </c>
      <c r="J130" s="906" t="s">
        <v>395</v>
      </c>
      <c r="K130" s="913" t="s">
        <v>417</v>
      </c>
      <c r="L130" s="902">
        <f t="shared" si="12"/>
        <v>3.2</v>
      </c>
      <c r="M130" s="909">
        <v>3.2</v>
      </c>
      <c r="N130" s="909"/>
      <c r="O130" s="909"/>
      <c r="P130" s="909"/>
      <c r="Q130" s="909"/>
      <c r="R130" s="909"/>
      <c r="S130" s="909"/>
      <c r="T130" s="909"/>
      <c r="U130" s="909"/>
      <c r="V130" s="953"/>
    </row>
    <row r="131" spans="1:22" ht="30">
      <c r="A131" s="905">
        <v>6</v>
      </c>
      <c r="B131" s="906">
        <v>2</v>
      </c>
      <c r="C131" s="900" t="s">
        <v>904</v>
      </c>
      <c r="D131" s="915">
        <v>0.2</v>
      </c>
      <c r="E131" s="914" t="s">
        <v>1564</v>
      </c>
      <c r="F131" s="900" t="s">
        <v>774</v>
      </c>
      <c r="G131" s="898" t="s">
        <v>775</v>
      </c>
      <c r="H131" s="913" t="s">
        <v>342</v>
      </c>
      <c r="I131" s="906" t="s">
        <v>394</v>
      </c>
      <c r="J131" s="906" t="s">
        <v>395</v>
      </c>
      <c r="K131" s="913" t="s">
        <v>417</v>
      </c>
      <c r="L131" s="902">
        <f t="shared" si="12"/>
        <v>1.6</v>
      </c>
      <c r="M131" s="909">
        <v>1.6</v>
      </c>
      <c r="N131" s="909"/>
      <c r="O131" s="909"/>
      <c r="P131" s="909"/>
      <c r="Q131" s="909"/>
      <c r="R131" s="909"/>
      <c r="S131" s="909"/>
      <c r="T131" s="909"/>
      <c r="U131" s="909"/>
      <c r="V131" s="953"/>
    </row>
    <row r="132" spans="1:22" ht="30">
      <c r="A132" s="905">
        <v>7</v>
      </c>
      <c r="B132" s="906">
        <v>2</v>
      </c>
      <c r="C132" s="900" t="s">
        <v>905</v>
      </c>
      <c r="D132" s="915">
        <v>0.5</v>
      </c>
      <c r="E132" s="914" t="s">
        <v>1564</v>
      </c>
      <c r="F132" s="900" t="s">
        <v>774</v>
      </c>
      <c r="G132" s="898" t="s">
        <v>775</v>
      </c>
      <c r="H132" s="913" t="s">
        <v>342</v>
      </c>
      <c r="I132" s="906" t="s">
        <v>394</v>
      </c>
      <c r="J132" s="906" t="s">
        <v>395</v>
      </c>
      <c r="K132" s="913" t="s">
        <v>417</v>
      </c>
      <c r="L132" s="902">
        <f t="shared" si="12"/>
        <v>4</v>
      </c>
      <c r="M132" s="909">
        <v>4</v>
      </c>
      <c r="N132" s="909"/>
      <c r="O132" s="909"/>
      <c r="P132" s="909"/>
      <c r="Q132" s="909"/>
      <c r="R132" s="909"/>
      <c r="S132" s="909"/>
      <c r="T132" s="909"/>
      <c r="U132" s="909"/>
      <c r="V132" s="953"/>
    </row>
    <row r="133" spans="1:22" ht="30">
      <c r="A133" s="905">
        <v>8</v>
      </c>
      <c r="B133" s="906">
        <v>9</v>
      </c>
      <c r="C133" s="900" t="s">
        <v>983</v>
      </c>
      <c r="D133" s="906">
        <v>0.2</v>
      </c>
      <c r="E133" s="914" t="s">
        <v>1564</v>
      </c>
      <c r="F133" s="954" t="s">
        <v>774</v>
      </c>
      <c r="G133" s="898" t="s">
        <v>775</v>
      </c>
      <c r="H133" s="913" t="s">
        <v>342</v>
      </c>
      <c r="I133" s="906" t="s">
        <v>394</v>
      </c>
      <c r="J133" s="906" t="s">
        <v>395</v>
      </c>
      <c r="K133" s="913" t="s">
        <v>417</v>
      </c>
      <c r="L133" s="902">
        <f t="shared" si="12"/>
        <v>1.6</v>
      </c>
      <c r="M133" s="909">
        <v>1.6</v>
      </c>
      <c r="N133" s="909"/>
      <c r="O133" s="909"/>
      <c r="P133" s="909"/>
      <c r="Q133" s="909"/>
      <c r="R133" s="909"/>
      <c r="S133" s="909"/>
      <c r="T133" s="909"/>
      <c r="U133" s="909"/>
      <c r="V133" s="953"/>
    </row>
    <row r="134" spans="1:22" ht="51">
      <c r="A134" s="905">
        <v>9</v>
      </c>
      <c r="B134" s="906">
        <v>9</v>
      </c>
      <c r="C134" s="900" t="s">
        <v>421</v>
      </c>
      <c r="D134" s="907">
        <v>1.7</v>
      </c>
      <c r="E134" s="914" t="s">
        <v>1564</v>
      </c>
      <c r="F134" s="954" t="s">
        <v>774</v>
      </c>
      <c r="G134" s="898" t="s">
        <v>775</v>
      </c>
      <c r="H134" s="901" t="s">
        <v>396</v>
      </c>
      <c r="I134" s="900" t="s">
        <v>394</v>
      </c>
      <c r="J134" s="900" t="s">
        <v>395</v>
      </c>
      <c r="K134" s="898" t="s">
        <v>786</v>
      </c>
      <c r="L134" s="902">
        <f t="shared" si="12"/>
        <v>12.82</v>
      </c>
      <c r="M134" s="909">
        <v>10.88</v>
      </c>
      <c r="N134" s="909"/>
      <c r="O134" s="909"/>
      <c r="P134" s="909"/>
      <c r="Q134" s="909"/>
      <c r="R134" s="909">
        <v>1.94</v>
      </c>
      <c r="S134" s="909"/>
      <c r="T134" s="909"/>
      <c r="U134" s="909"/>
      <c r="V134" s="953"/>
    </row>
    <row r="135" spans="1:22" ht="51">
      <c r="A135" s="905">
        <v>10</v>
      </c>
      <c r="B135" s="906">
        <v>15</v>
      </c>
      <c r="C135" s="900" t="s">
        <v>439</v>
      </c>
      <c r="D135" s="906">
        <v>2.6</v>
      </c>
      <c r="E135" s="914" t="s">
        <v>1564</v>
      </c>
      <c r="F135" s="900" t="s">
        <v>782</v>
      </c>
      <c r="G135" s="898" t="s">
        <v>775</v>
      </c>
      <c r="H135" s="901" t="s">
        <v>401</v>
      </c>
      <c r="I135" s="900" t="s">
        <v>394</v>
      </c>
      <c r="J135" s="900" t="s">
        <v>395</v>
      </c>
      <c r="K135" s="898" t="s">
        <v>402</v>
      </c>
      <c r="L135" s="902">
        <f t="shared" si="12"/>
        <v>18.92</v>
      </c>
      <c r="M135" s="909">
        <v>16.64</v>
      </c>
      <c r="N135" s="909"/>
      <c r="O135" s="909"/>
      <c r="P135" s="909"/>
      <c r="Q135" s="909"/>
      <c r="R135" s="909"/>
      <c r="S135" s="909">
        <v>2.28</v>
      </c>
      <c r="T135" s="909"/>
      <c r="U135" s="909"/>
      <c r="V135" s="953"/>
    </row>
    <row r="136" spans="1:22" ht="30">
      <c r="A136" s="905">
        <v>11</v>
      </c>
      <c r="B136" s="906">
        <v>30</v>
      </c>
      <c r="C136" s="900" t="s">
        <v>1637</v>
      </c>
      <c r="D136" s="915">
        <v>1.4</v>
      </c>
      <c r="E136" s="897" t="s">
        <v>1613</v>
      </c>
      <c r="F136" s="900" t="s">
        <v>776</v>
      </c>
      <c r="G136" s="898" t="s">
        <v>775</v>
      </c>
      <c r="H136" s="912" t="s">
        <v>715</v>
      </c>
      <c r="I136" s="900" t="s">
        <v>394</v>
      </c>
      <c r="J136" s="900" t="s">
        <v>395</v>
      </c>
      <c r="K136" s="912" t="s">
        <v>1636</v>
      </c>
      <c r="L136" s="902">
        <f t="shared" si="12"/>
        <v>4.66</v>
      </c>
      <c r="M136" s="909"/>
      <c r="N136" s="909"/>
      <c r="O136" s="909">
        <v>4.66</v>
      </c>
      <c r="P136" s="909"/>
      <c r="Q136" s="909"/>
      <c r="R136" s="909"/>
      <c r="S136" s="909"/>
      <c r="T136" s="909"/>
      <c r="U136" s="909"/>
      <c r="V136" s="953"/>
    </row>
    <row r="137" spans="1:22" ht="30">
      <c r="A137" s="905">
        <v>12</v>
      </c>
      <c r="B137" s="906">
        <v>31</v>
      </c>
      <c r="C137" s="900" t="s">
        <v>906</v>
      </c>
      <c r="D137" s="915">
        <v>0.1</v>
      </c>
      <c r="E137" s="914" t="s">
        <v>1564</v>
      </c>
      <c r="F137" s="954" t="s">
        <v>774</v>
      </c>
      <c r="G137" s="898" t="s">
        <v>775</v>
      </c>
      <c r="H137" s="913" t="s">
        <v>342</v>
      </c>
      <c r="I137" s="906" t="s">
        <v>394</v>
      </c>
      <c r="J137" s="906" t="s">
        <v>395</v>
      </c>
      <c r="K137" s="913" t="s">
        <v>417</v>
      </c>
      <c r="L137" s="902">
        <f t="shared" si="12"/>
        <v>0.8</v>
      </c>
      <c r="M137" s="909">
        <v>0.8</v>
      </c>
      <c r="N137" s="909"/>
      <c r="O137" s="909"/>
      <c r="P137" s="909"/>
      <c r="Q137" s="909"/>
      <c r="R137" s="909"/>
      <c r="S137" s="909"/>
      <c r="T137" s="909"/>
      <c r="U137" s="909"/>
      <c r="V137" s="953"/>
    </row>
    <row r="138" spans="1:22" ht="51">
      <c r="A138" s="905">
        <v>13</v>
      </c>
      <c r="B138" s="906">
        <v>32</v>
      </c>
      <c r="C138" s="900" t="s">
        <v>1599</v>
      </c>
      <c r="D138" s="915">
        <v>2.4</v>
      </c>
      <c r="E138" s="914" t="s">
        <v>1564</v>
      </c>
      <c r="F138" s="900" t="s">
        <v>782</v>
      </c>
      <c r="G138" s="898" t="s">
        <v>775</v>
      </c>
      <c r="H138" s="901" t="s">
        <v>396</v>
      </c>
      <c r="I138" s="900" t="s">
        <v>394</v>
      </c>
      <c r="J138" s="900" t="s">
        <v>395</v>
      </c>
      <c r="K138" s="898" t="s">
        <v>786</v>
      </c>
      <c r="L138" s="902">
        <f t="shared" si="12"/>
        <v>18.1</v>
      </c>
      <c r="M138" s="909">
        <v>15.36</v>
      </c>
      <c r="N138" s="909"/>
      <c r="O138" s="909"/>
      <c r="P138" s="909"/>
      <c r="Q138" s="909"/>
      <c r="R138" s="909">
        <v>2.74</v>
      </c>
      <c r="S138" s="909"/>
      <c r="T138" s="909"/>
      <c r="U138" s="909"/>
      <c r="V138" s="953"/>
    </row>
    <row r="139" spans="1:22" ht="51">
      <c r="A139" s="905">
        <v>14</v>
      </c>
      <c r="B139" s="906">
        <v>32</v>
      </c>
      <c r="C139" s="900" t="s">
        <v>1726</v>
      </c>
      <c r="D139" s="915">
        <v>1.5</v>
      </c>
      <c r="E139" s="914" t="s">
        <v>1564</v>
      </c>
      <c r="F139" s="900" t="s">
        <v>782</v>
      </c>
      <c r="G139" s="898" t="s">
        <v>775</v>
      </c>
      <c r="H139" s="912" t="s">
        <v>427</v>
      </c>
      <c r="I139" s="912" t="s">
        <v>394</v>
      </c>
      <c r="J139" s="906" t="s">
        <v>395</v>
      </c>
      <c r="K139" s="912" t="s">
        <v>907</v>
      </c>
      <c r="L139" s="902">
        <f t="shared" si="12"/>
        <v>9.89</v>
      </c>
      <c r="M139" s="909">
        <v>8</v>
      </c>
      <c r="N139" s="909"/>
      <c r="O139" s="909">
        <v>1.67</v>
      </c>
      <c r="P139" s="909">
        <v>0.22</v>
      </c>
      <c r="Q139" s="909"/>
      <c r="R139" s="909"/>
      <c r="S139" s="909"/>
      <c r="T139" s="909"/>
      <c r="U139" s="909"/>
      <c r="V139" s="953"/>
    </row>
    <row r="140" spans="1:22" ht="30">
      <c r="A140" s="905">
        <v>15</v>
      </c>
      <c r="B140" s="906">
        <v>34</v>
      </c>
      <c r="C140" s="900" t="s">
        <v>908</v>
      </c>
      <c r="D140" s="915">
        <v>0.4</v>
      </c>
      <c r="E140" s="914" t="s">
        <v>1564</v>
      </c>
      <c r="F140" s="900" t="s">
        <v>782</v>
      </c>
      <c r="G140" s="898" t="s">
        <v>775</v>
      </c>
      <c r="H140" s="913" t="s">
        <v>342</v>
      </c>
      <c r="I140" s="906" t="s">
        <v>394</v>
      </c>
      <c r="J140" s="906" t="s">
        <v>395</v>
      </c>
      <c r="K140" s="913" t="s">
        <v>417</v>
      </c>
      <c r="L140" s="902">
        <f t="shared" si="12"/>
        <v>3.2</v>
      </c>
      <c r="M140" s="909">
        <v>3.2</v>
      </c>
      <c r="N140" s="909"/>
      <c r="O140" s="909"/>
      <c r="P140" s="909"/>
      <c r="Q140" s="909"/>
      <c r="R140" s="909"/>
      <c r="S140" s="909"/>
      <c r="T140" s="909"/>
      <c r="U140" s="909"/>
      <c r="V140" s="953"/>
    </row>
    <row r="141" spans="1:22" ht="51">
      <c r="A141" s="905">
        <v>16</v>
      </c>
      <c r="B141" s="906">
        <v>34</v>
      </c>
      <c r="C141" s="900" t="s">
        <v>909</v>
      </c>
      <c r="D141" s="907">
        <v>1.4</v>
      </c>
      <c r="E141" s="914" t="s">
        <v>1564</v>
      </c>
      <c r="F141" s="900" t="s">
        <v>782</v>
      </c>
      <c r="G141" s="898" t="s">
        <v>775</v>
      </c>
      <c r="H141" s="901" t="s">
        <v>396</v>
      </c>
      <c r="I141" s="900" t="s">
        <v>394</v>
      </c>
      <c r="J141" s="900" t="s">
        <v>395</v>
      </c>
      <c r="K141" s="898" t="s">
        <v>786</v>
      </c>
      <c r="L141" s="902">
        <f t="shared" si="12"/>
        <v>10.56</v>
      </c>
      <c r="M141" s="909">
        <v>8.96</v>
      </c>
      <c r="N141" s="909"/>
      <c r="O141" s="909"/>
      <c r="P141" s="909"/>
      <c r="Q141" s="909"/>
      <c r="R141" s="909">
        <v>1.6</v>
      </c>
      <c r="S141" s="909"/>
      <c r="T141" s="909"/>
      <c r="U141" s="909"/>
      <c r="V141" s="953"/>
    </row>
    <row r="142" spans="1:22" ht="30">
      <c r="A142" s="905">
        <v>17</v>
      </c>
      <c r="B142" s="906">
        <v>47</v>
      </c>
      <c r="C142" s="900" t="s">
        <v>1729</v>
      </c>
      <c r="D142" s="906">
        <v>0.6</v>
      </c>
      <c r="E142" s="914" t="s">
        <v>1564</v>
      </c>
      <c r="F142" s="900" t="s">
        <v>782</v>
      </c>
      <c r="G142" s="898" t="s">
        <v>392</v>
      </c>
      <c r="H142" s="913" t="s">
        <v>342</v>
      </c>
      <c r="I142" s="906" t="s">
        <v>394</v>
      </c>
      <c r="J142" s="906" t="s">
        <v>395</v>
      </c>
      <c r="K142" s="913" t="s">
        <v>417</v>
      </c>
      <c r="L142" s="902">
        <f t="shared" si="12"/>
        <v>4.8</v>
      </c>
      <c r="M142" s="909">
        <v>4.8</v>
      </c>
      <c r="N142" s="909"/>
      <c r="O142" s="909"/>
      <c r="P142" s="909"/>
      <c r="Q142" s="909"/>
      <c r="R142" s="909"/>
      <c r="S142" s="909"/>
      <c r="T142" s="909"/>
      <c r="U142" s="909"/>
      <c r="V142" s="953"/>
    </row>
    <row r="143" spans="1:22" ht="30">
      <c r="A143" s="905">
        <v>18</v>
      </c>
      <c r="B143" s="906">
        <v>48</v>
      </c>
      <c r="C143" s="900" t="s">
        <v>409</v>
      </c>
      <c r="D143" s="915">
        <v>2.2</v>
      </c>
      <c r="E143" s="914" t="s">
        <v>1564</v>
      </c>
      <c r="F143" s="900" t="s">
        <v>782</v>
      </c>
      <c r="G143" s="898" t="s">
        <v>392</v>
      </c>
      <c r="H143" s="913" t="s">
        <v>342</v>
      </c>
      <c r="I143" s="906" t="s">
        <v>394</v>
      </c>
      <c r="J143" s="906" t="s">
        <v>395</v>
      </c>
      <c r="K143" s="913" t="s">
        <v>417</v>
      </c>
      <c r="L143" s="902">
        <f t="shared" si="12"/>
        <v>17.6</v>
      </c>
      <c r="M143" s="909">
        <v>17.6</v>
      </c>
      <c r="N143" s="909"/>
      <c r="O143" s="909"/>
      <c r="P143" s="909"/>
      <c r="Q143" s="909"/>
      <c r="R143" s="909"/>
      <c r="S143" s="909"/>
      <c r="T143" s="909"/>
      <c r="U143" s="909"/>
      <c r="V143" s="953"/>
    </row>
    <row r="144" spans="1:22" ht="25.5">
      <c r="A144" s="1861" t="s">
        <v>1553</v>
      </c>
      <c r="B144" s="1861"/>
      <c r="C144" s="1861"/>
      <c r="D144" s="1582">
        <f>D126+D127+D128+D129+D130+D131+D132+D133+D134+D135+D136+D137+D138+D139+D140+D141+D142+D143</f>
        <v>16.5</v>
      </c>
      <c r="E144" s="906"/>
      <c r="F144" s="906"/>
      <c r="G144" s="906"/>
      <c r="H144" s="906"/>
      <c r="I144" s="906"/>
      <c r="J144" s="906"/>
      <c r="K144" s="906"/>
      <c r="L144" s="902">
        <f>M144+N144+O144+P144+Q144+R144+S144+T144+U144+V144</f>
        <v>118.95</v>
      </c>
      <c r="M144" s="909">
        <f aca="true" t="shared" si="13" ref="M144:V144">M126+M127+M128+M129+M130+M131+M132+M133+M134+M135+M136+M137+M138+M139+M140+M141+M142+M143</f>
        <v>103.84</v>
      </c>
      <c r="N144" s="909">
        <f t="shared" si="13"/>
        <v>0</v>
      </c>
      <c r="O144" s="909">
        <f t="shared" si="13"/>
        <v>6.33</v>
      </c>
      <c r="P144" s="909">
        <f t="shared" si="13"/>
        <v>0.22</v>
      </c>
      <c r="Q144" s="909">
        <f t="shared" si="13"/>
        <v>0</v>
      </c>
      <c r="R144" s="909">
        <f t="shared" si="13"/>
        <v>6.279999999999999</v>
      </c>
      <c r="S144" s="909">
        <f t="shared" si="13"/>
        <v>2.28</v>
      </c>
      <c r="T144" s="909">
        <f t="shared" si="13"/>
        <v>0</v>
      </c>
      <c r="U144" s="909">
        <f t="shared" si="13"/>
        <v>0</v>
      </c>
      <c r="V144" s="909">
        <f t="shared" si="13"/>
        <v>0</v>
      </c>
    </row>
    <row r="145" spans="1:22" ht="18.75">
      <c r="A145" s="614" t="s">
        <v>405</v>
      </c>
      <c r="B145" s="614"/>
      <c r="C145" s="614"/>
      <c r="D145" s="614"/>
      <c r="E145" s="614"/>
      <c r="F145" s="589"/>
      <c r="G145" s="574"/>
      <c r="H145" s="588"/>
      <c r="I145" s="574"/>
      <c r="J145" s="574"/>
      <c r="K145" s="589"/>
      <c r="L145" s="606"/>
      <c r="M145" s="606"/>
      <c r="N145" s="606"/>
      <c r="O145" s="606"/>
      <c r="P145" s="606"/>
      <c r="Q145" s="606"/>
      <c r="R145" s="589"/>
      <c r="S145" s="589"/>
      <c r="T145" s="574"/>
      <c r="U145" s="581"/>
      <c r="V145" s="601"/>
    </row>
    <row r="146" spans="1:22" ht="30">
      <c r="A146" s="906">
        <v>1</v>
      </c>
      <c r="B146" s="906">
        <v>2</v>
      </c>
      <c r="C146" s="900" t="s">
        <v>1710</v>
      </c>
      <c r="D146" s="915">
        <v>2</v>
      </c>
      <c r="E146" s="914" t="s">
        <v>1564</v>
      </c>
      <c r="F146" s="900" t="s">
        <v>782</v>
      </c>
      <c r="G146" s="898" t="s">
        <v>392</v>
      </c>
      <c r="H146" s="940"/>
      <c r="I146" s="934"/>
      <c r="J146" s="934"/>
      <c r="K146" s="934"/>
      <c r="L146" s="944"/>
      <c r="M146" s="944"/>
      <c r="N146" s="944"/>
      <c r="O146" s="944"/>
      <c r="P146" s="944"/>
      <c r="Q146" s="944"/>
      <c r="R146" s="944"/>
      <c r="S146" s="944"/>
      <c r="T146" s="916"/>
      <c r="U146" s="952"/>
      <c r="V146" s="939"/>
    </row>
    <row r="147" spans="1:22" ht="30">
      <c r="A147" s="906">
        <v>2</v>
      </c>
      <c r="B147" s="906">
        <v>2</v>
      </c>
      <c r="C147" s="900" t="s">
        <v>397</v>
      </c>
      <c r="D147" s="915">
        <v>1.5</v>
      </c>
      <c r="E147" s="914" t="s">
        <v>1564</v>
      </c>
      <c r="F147" s="954" t="s">
        <v>774</v>
      </c>
      <c r="G147" s="898" t="s">
        <v>392</v>
      </c>
      <c r="H147" s="940"/>
      <c r="I147" s="934"/>
      <c r="J147" s="934"/>
      <c r="K147" s="934"/>
      <c r="L147" s="944"/>
      <c r="M147" s="944"/>
      <c r="N147" s="944"/>
      <c r="O147" s="944"/>
      <c r="P147" s="944"/>
      <c r="Q147" s="944"/>
      <c r="R147" s="944"/>
      <c r="S147" s="944"/>
      <c r="T147" s="916"/>
      <c r="U147" s="952"/>
      <c r="V147" s="939"/>
    </row>
    <row r="148" spans="1:22" ht="30">
      <c r="A148" s="906">
        <v>3</v>
      </c>
      <c r="B148" s="906">
        <v>9</v>
      </c>
      <c r="C148" s="900" t="s">
        <v>1651</v>
      </c>
      <c r="D148" s="915">
        <v>1.4</v>
      </c>
      <c r="E148" s="914" t="s">
        <v>1564</v>
      </c>
      <c r="F148" s="954" t="s">
        <v>774</v>
      </c>
      <c r="G148" s="898" t="s">
        <v>392</v>
      </c>
      <c r="H148" s="940"/>
      <c r="I148" s="934"/>
      <c r="J148" s="934"/>
      <c r="K148" s="934"/>
      <c r="L148" s="944"/>
      <c r="M148" s="944"/>
      <c r="N148" s="944"/>
      <c r="O148" s="944"/>
      <c r="P148" s="944"/>
      <c r="Q148" s="944"/>
      <c r="R148" s="944"/>
      <c r="S148" s="944"/>
      <c r="T148" s="916"/>
      <c r="U148" s="952"/>
      <c r="V148" s="939"/>
    </row>
    <row r="149" spans="1:22" ht="30">
      <c r="A149" s="906">
        <v>4</v>
      </c>
      <c r="B149" s="906">
        <v>10</v>
      </c>
      <c r="C149" s="900" t="s">
        <v>910</v>
      </c>
      <c r="D149" s="915">
        <v>2.5</v>
      </c>
      <c r="E149" s="914" t="s">
        <v>1564</v>
      </c>
      <c r="F149" s="900" t="s">
        <v>782</v>
      </c>
      <c r="G149" s="898" t="s">
        <v>392</v>
      </c>
      <c r="H149" s="940"/>
      <c r="I149" s="934"/>
      <c r="J149" s="934"/>
      <c r="K149" s="934"/>
      <c r="L149" s="944"/>
      <c r="M149" s="944"/>
      <c r="N149" s="944"/>
      <c r="O149" s="944"/>
      <c r="P149" s="944"/>
      <c r="Q149" s="944"/>
      <c r="R149" s="944"/>
      <c r="S149" s="944"/>
      <c r="T149" s="916"/>
      <c r="U149" s="952"/>
      <c r="V149" s="939"/>
    </row>
    <row r="150" spans="1:22" ht="30">
      <c r="A150" s="906">
        <v>5</v>
      </c>
      <c r="B150" s="906">
        <v>15</v>
      </c>
      <c r="C150" s="900" t="s">
        <v>1748</v>
      </c>
      <c r="D150" s="915">
        <v>1</v>
      </c>
      <c r="E150" s="914" t="s">
        <v>1564</v>
      </c>
      <c r="F150" s="900" t="s">
        <v>782</v>
      </c>
      <c r="G150" s="898" t="s">
        <v>392</v>
      </c>
      <c r="H150" s="940"/>
      <c r="I150" s="934"/>
      <c r="J150" s="934"/>
      <c r="K150" s="934"/>
      <c r="L150" s="944"/>
      <c r="M150" s="944"/>
      <c r="N150" s="944"/>
      <c r="O150" s="944"/>
      <c r="P150" s="944"/>
      <c r="Q150" s="944"/>
      <c r="R150" s="944"/>
      <c r="S150" s="944"/>
      <c r="T150" s="916"/>
      <c r="U150" s="952"/>
      <c r="V150" s="939"/>
    </row>
    <row r="151" spans="1:22" ht="30">
      <c r="A151" s="906">
        <v>6</v>
      </c>
      <c r="B151" s="906">
        <v>16</v>
      </c>
      <c r="C151" s="900" t="s">
        <v>1752</v>
      </c>
      <c r="D151" s="915">
        <v>0.8</v>
      </c>
      <c r="E151" s="914" t="s">
        <v>1564</v>
      </c>
      <c r="F151" s="900" t="s">
        <v>782</v>
      </c>
      <c r="G151" s="898" t="s">
        <v>392</v>
      </c>
      <c r="H151" s="940"/>
      <c r="I151" s="934"/>
      <c r="J151" s="934"/>
      <c r="K151" s="934"/>
      <c r="L151" s="944"/>
      <c r="M151" s="944"/>
      <c r="N151" s="944"/>
      <c r="O151" s="944"/>
      <c r="P151" s="944"/>
      <c r="Q151" s="944"/>
      <c r="R151" s="944"/>
      <c r="S151" s="944"/>
      <c r="T151" s="916"/>
      <c r="U151" s="952"/>
      <c r="V151" s="939"/>
    </row>
    <row r="152" spans="1:22" ht="30">
      <c r="A152" s="906">
        <v>7</v>
      </c>
      <c r="B152" s="906">
        <v>31</v>
      </c>
      <c r="C152" s="900" t="s">
        <v>436</v>
      </c>
      <c r="D152" s="915">
        <v>1.6</v>
      </c>
      <c r="E152" s="914" t="s">
        <v>1564</v>
      </c>
      <c r="F152" s="900" t="s">
        <v>782</v>
      </c>
      <c r="G152" s="898" t="s">
        <v>392</v>
      </c>
      <c r="H152" s="940"/>
      <c r="I152" s="934"/>
      <c r="J152" s="934"/>
      <c r="K152" s="934"/>
      <c r="L152" s="944"/>
      <c r="M152" s="944"/>
      <c r="N152" s="944"/>
      <c r="O152" s="944"/>
      <c r="P152" s="944"/>
      <c r="Q152" s="944"/>
      <c r="R152" s="944"/>
      <c r="S152" s="944"/>
      <c r="T152" s="916"/>
      <c r="U152" s="952"/>
      <c r="V152" s="939"/>
    </row>
    <row r="153" spans="1:22" ht="30">
      <c r="A153" s="906">
        <v>8</v>
      </c>
      <c r="B153" s="906">
        <v>33</v>
      </c>
      <c r="C153" s="900" t="s">
        <v>414</v>
      </c>
      <c r="D153" s="915">
        <v>2.3</v>
      </c>
      <c r="E153" s="914" t="s">
        <v>1564</v>
      </c>
      <c r="F153" s="900" t="s">
        <v>782</v>
      </c>
      <c r="G153" s="898" t="s">
        <v>392</v>
      </c>
      <c r="H153" s="940"/>
      <c r="I153" s="934"/>
      <c r="J153" s="934"/>
      <c r="K153" s="934"/>
      <c r="L153" s="944"/>
      <c r="M153" s="944"/>
      <c r="N153" s="944"/>
      <c r="O153" s="944"/>
      <c r="P153" s="944"/>
      <c r="Q153" s="944"/>
      <c r="R153" s="944"/>
      <c r="S153" s="944"/>
      <c r="T153" s="916"/>
      <c r="U153" s="952"/>
      <c r="V153" s="939"/>
    </row>
    <row r="154" spans="1:22" ht="30">
      <c r="A154" s="906">
        <v>9</v>
      </c>
      <c r="B154" s="906">
        <v>33</v>
      </c>
      <c r="C154" s="900" t="s">
        <v>1740</v>
      </c>
      <c r="D154" s="915">
        <v>1.4</v>
      </c>
      <c r="E154" s="914" t="s">
        <v>1564</v>
      </c>
      <c r="F154" s="954" t="s">
        <v>774</v>
      </c>
      <c r="G154" s="898" t="s">
        <v>392</v>
      </c>
      <c r="H154" s="940"/>
      <c r="I154" s="934"/>
      <c r="J154" s="934"/>
      <c r="K154" s="934"/>
      <c r="L154" s="944"/>
      <c r="M154" s="944"/>
      <c r="N154" s="944"/>
      <c r="O154" s="944"/>
      <c r="P154" s="944"/>
      <c r="Q154" s="944"/>
      <c r="R154" s="944"/>
      <c r="S154" s="944"/>
      <c r="T154" s="916"/>
      <c r="U154" s="952"/>
      <c r="V154" s="939"/>
    </row>
    <row r="155" spans="1:22" ht="30">
      <c r="A155" s="897">
        <v>10</v>
      </c>
      <c r="B155" s="897">
        <v>47</v>
      </c>
      <c r="C155" s="898" t="s">
        <v>1729</v>
      </c>
      <c r="D155" s="950">
        <v>1.7</v>
      </c>
      <c r="E155" s="914" t="s">
        <v>1564</v>
      </c>
      <c r="F155" s="900" t="s">
        <v>782</v>
      </c>
      <c r="G155" s="898" t="s">
        <v>392</v>
      </c>
      <c r="H155" s="951"/>
      <c r="I155" s="949"/>
      <c r="J155" s="949"/>
      <c r="K155" s="949"/>
      <c r="L155" s="943"/>
      <c r="M155" s="943"/>
      <c r="N155" s="943"/>
      <c r="O155" s="943"/>
      <c r="P155" s="943"/>
      <c r="Q155" s="943"/>
      <c r="R155" s="943"/>
      <c r="S155" s="943"/>
      <c r="T155" s="908"/>
      <c r="U155" s="955"/>
      <c r="V155" s="938"/>
    </row>
    <row r="156" spans="1:22" ht="30">
      <c r="A156" s="897">
        <v>11</v>
      </c>
      <c r="B156" s="897">
        <v>48</v>
      </c>
      <c r="C156" s="898" t="s">
        <v>409</v>
      </c>
      <c r="D156" s="950">
        <v>0.3</v>
      </c>
      <c r="E156" s="914" t="s">
        <v>1564</v>
      </c>
      <c r="F156" s="900" t="s">
        <v>782</v>
      </c>
      <c r="G156" s="898" t="s">
        <v>392</v>
      </c>
      <c r="H156" s="951"/>
      <c r="I156" s="949"/>
      <c r="J156" s="949"/>
      <c r="K156" s="949"/>
      <c r="L156" s="943"/>
      <c r="M156" s="943"/>
      <c r="N156" s="943"/>
      <c r="O156" s="943"/>
      <c r="P156" s="943"/>
      <c r="Q156" s="943"/>
      <c r="R156" s="943"/>
      <c r="S156" s="943"/>
      <c r="T156" s="908"/>
      <c r="U156" s="955"/>
      <c r="V156" s="938"/>
    </row>
    <row r="157" spans="1:22" ht="25.5">
      <c r="A157" s="1861" t="s">
        <v>1553</v>
      </c>
      <c r="B157" s="1861"/>
      <c r="C157" s="1861"/>
      <c r="D157" s="1586">
        <f>D146+D147+D148+D149+D150+D151+D152+D153+D154+D155+D156</f>
        <v>16.500000000000004</v>
      </c>
      <c r="E157" s="940"/>
      <c r="F157" s="934"/>
      <c r="G157" s="934"/>
      <c r="H157" s="940"/>
      <c r="I157" s="934"/>
      <c r="J157" s="934"/>
      <c r="K157" s="934"/>
      <c r="L157" s="944"/>
      <c r="M157" s="944"/>
      <c r="N157" s="944"/>
      <c r="O157" s="944"/>
      <c r="P157" s="944"/>
      <c r="Q157" s="944"/>
      <c r="R157" s="944"/>
      <c r="S157" s="944"/>
      <c r="T157" s="916"/>
      <c r="U157" s="952"/>
      <c r="V157" s="939"/>
    </row>
    <row r="158" spans="1:22" ht="19.5" thickBot="1">
      <c r="A158" s="1852" t="s">
        <v>1143</v>
      </c>
      <c r="B158" s="1852"/>
      <c r="C158" s="1852"/>
      <c r="D158" s="616">
        <f>D144+D157</f>
        <v>33</v>
      </c>
      <c r="E158" s="603"/>
      <c r="F158" s="599"/>
      <c r="G158" s="599"/>
      <c r="H158" s="603"/>
      <c r="I158" s="599"/>
      <c r="J158" s="599"/>
      <c r="K158" s="599"/>
      <c r="L158" s="609"/>
      <c r="M158" s="609"/>
      <c r="N158" s="609"/>
      <c r="O158" s="609"/>
      <c r="P158" s="609"/>
      <c r="Q158" s="609"/>
      <c r="R158" s="609"/>
      <c r="S158" s="609"/>
      <c r="T158" s="580"/>
      <c r="U158" s="602"/>
      <c r="V158" s="610"/>
    </row>
    <row r="159" spans="1:22" ht="19.5" thickBot="1">
      <c r="A159" s="1868" t="s">
        <v>440</v>
      </c>
      <c r="B159" s="1869"/>
      <c r="C159" s="1869"/>
      <c r="D159" s="1869"/>
      <c r="E159" s="1869"/>
      <c r="F159" s="1869"/>
      <c r="G159" s="1869"/>
      <c r="H159" s="1869"/>
      <c r="I159" s="1869"/>
      <c r="J159" s="1869"/>
      <c r="K159" s="1869"/>
      <c r="L159" s="1869"/>
      <c r="M159" s="1869"/>
      <c r="N159" s="1869"/>
      <c r="O159" s="1869"/>
      <c r="P159" s="1869"/>
      <c r="Q159" s="1869"/>
      <c r="R159" s="1869"/>
      <c r="S159" s="1869"/>
      <c r="T159" s="1869"/>
      <c r="U159" s="1869"/>
      <c r="V159" s="1870"/>
    </row>
    <row r="160" spans="1:22" ht="30">
      <c r="A160" s="949">
        <v>1</v>
      </c>
      <c r="B160" s="949">
        <v>3</v>
      </c>
      <c r="C160" s="956" t="s">
        <v>432</v>
      </c>
      <c r="D160" s="950">
        <v>0.2</v>
      </c>
      <c r="E160" s="914" t="s">
        <v>1564</v>
      </c>
      <c r="F160" s="900" t="s">
        <v>782</v>
      </c>
      <c r="G160" s="898" t="s">
        <v>775</v>
      </c>
      <c r="H160" s="913" t="s">
        <v>342</v>
      </c>
      <c r="I160" s="906" t="s">
        <v>394</v>
      </c>
      <c r="J160" s="906" t="s">
        <v>395</v>
      </c>
      <c r="K160" s="913" t="s">
        <v>417</v>
      </c>
      <c r="L160" s="943">
        <f>M160+N160+O160+P160+Q160+R160+S160+T160+U160+V160</f>
        <v>1.6</v>
      </c>
      <c r="M160" s="943">
        <v>1.6</v>
      </c>
      <c r="N160" s="943"/>
      <c r="O160" s="943"/>
      <c r="P160" s="943"/>
      <c r="Q160" s="943"/>
      <c r="R160" s="943"/>
      <c r="S160" s="943"/>
      <c r="T160" s="918"/>
      <c r="U160" s="929"/>
      <c r="V160" s="957"/>
    </row>
    <row r="161" spans="1:22" ht="51">
      <c r="A161" s="934">
        <v>2</v>
      </c>
      <c r="B161" s="934">
        <v>3</v>
      </c>
      <c r="C161" s="958" t="s">
        <v>1595</v>
      </c>
      <c r="D161" s="915">
        <v>2.1</v>
      </c>
      <c r="E161" s="914" t="s">
        <v>1564</v>
      </c>
      <c r="F161" s="900" t="s">
        <v>776</v>
      </c>
      <c r="G161" s="898" t="s">
        <v>775</v>
      </c>
      <c r="H161" s="912" t="s">
        <v>427</v>
      </c>
      <c r="I161" s="912" t="s">
        <v>394</v>
      </c>
      <c r="J161" s="906" t="s">
        <v>395</v>
      </c>
      <c r="K161" s="912" t="s">
        <v>911</v>
      </c>
      <c r="L161" s="943">
        <f aca="true" t="shared" si="14" ref="L161:L178">M161+N161+O161+P161+Q161+R161+S161+T161+U161+V161</f>
        <v>15.4</v>
      </c>
      <c r="M161" s="944">
        <v>14.4</v>
      </c>
      <c r="N161" s="944"/>
      <c r="O161" s="944">
        <v>1</v>
      </c>
      <c r="P161" s="944"/>
      <c r="Q161" s="944"/>
      <c r="R161" s="944"/>
      <c r="S161" s="944"/>
      <c r="T161" s="917"/>
      <c r="U161" s="927"/>
      <c r="V161" s="953"/>
    </row>
    <row r="162" spans="1:22" ht="30">
      <c r="A162" s="934">
        <v>3</v>
      </c>
      <c r="B162" s="934">
        <v>4</v>
      </c>
      <c r="C162" s="958" t="s">
        <v>414</v>
      </c>
      <c r="D162" s="915">
        <v>0.2</v>
      </c>
      <c r="E162" s="899" t="s">
        <v>1564</v>
      </c>
      <c r="F162" s="900" t="s">
        <v>774</v>
      </c>
      <c r="G162" s="898" t="s">
        <v>775</v>
      </c>
      <c r="H162" s="913" t="s">
        <v>342</v>
      </c>
      <c r="I162" s="906" t="s">
        <v>394</v>
      </c>
      <c r="J162" s="906" t="s">
        <v>395</v>
      </c>
      <c r="K162" s="913" t="s">
        <v>417</v>
      </c>
      <c r="L162" s="943">
        <f t="shared" si="14"/>
        <v>1.6</v>
      </c>
      <c r="M162" s="944">
        <v>1.6</v>
      </c>
      <c r="N162" s="944"/>
      <c r="O162" s="944"/>
      <c r="P162" s="944"/>
      <c r="Q162" s="944"/>
      <c r="R162" s="944"/>
      <c r="S162" s="944"/>
      <c r="T162" s="917"/>
      <c r="U162" s="927"/>
      <c r="V162" s="953"/>
    </row>
    <row r="163" spans="1:22" ht="30">
      <c r="A163" s="934">
        <v>4</v>
      </c>
      <c r="B163" s="934">
        <v>4</v>
      </c>
      <c r="C163" s="958" t="s">
        <v>407</v>
      </c>
      <c r="D163" s="915">
        <v>0.2</v>
      </c>
      <c r="E163" s="899" t="s">
        <v>1564</v>
      </c>
      <c r="F163" s="900" t="s">
        <v>774</v>
      </c>
      <c r="G163" s="898" t="s">
        <v>775</v>
      </c>
      <c r="H163" s="913" t="s">
        <v>342</v>
      </c>
      <c r="I163" s="906" t="s">
        <v>394</v>
      </c>
      <c r="J163" s="906" t="s">
        <v>395</v>
      </c>
      <c r="K163" s="913" t="s">
        <v>417</v>
      </c>
      <c r="L163" s="943">
        <f t="shared" si="14"/>
        <v>1.6</v>
      </c>
      <c r="M163" s="944">
        <v>1.6</v>
      </c>
      <c r="N163" s="944"/>
      <c r="O163" s="944"/>
      <c r="P163" s="944"/>
      <c r="Q163" s="944"/>
      <c r="R163" s="944"/>
      <c r="S163" s="944"/>
      <c r="T163" s="917"/>
      <c r="U163" s="927"/>
      <c r="V163" s="953"/>
    </row>
    <row r="164" spans="1:22" ht="51">
      <c r="A164" s="934">
        <v>5</v>
      </c>
      <c r="B164" s="934">
        <v>4</v>
      </c>
      <c r="C164" s="958" t="s">
        <v>1594</v>
      </c>
      <c r="D164" s="915">
        <v>2.2</v>
      </c>
      <c r="E164" s="899" t="s">
        <v>1564</v>
      </c>
      <c r="F164" s="900" t="s">
        <v>774</v>
      </c>
      <c r="G164" s="898" t="s">
        <v>775</v>
      </c>
      <c r="H164" s="901" t="s">
        <v>396</v>
      </c>
      <c r="I164" s="900" t="s">
        <v>394</v>
      </c>
      <c r="J164" s="900" t="s">
        <v>395</v>
      </c>
      <c r="K164" s="898" t="s">
        <v>786</v>
      </c>
      <c r="L164" s="943">
        <f t="shared" si="14"/>
        <v>16.59</v>
      </c>
      <c r="M164" s="944">
        <v>14.08</v>
      </c>
      <c r="N164" s="944"/>
      <c r="O164" s="944"/>
      <c r="P164" s="944"/>
      <c r="Q164" s="944"/>
      <c r="R164" s="944">
        <v>2.51</v>
      </c>
      <c r="S164" s="944"/>
      <c r="T164" s="917"/>
      <c r="U164" s="927"/>
      <c r="V164" s="953"/>
    </row>
    <row r="165" spans="1:22" ht="30">
      <c r="A165" s="934">
        <v>6</v>
      </c>
      <c r="B165" s="934">
        <v>5</v>
      </c>
      <c r="C165" s="958" t="s">
        <v>418</v>
      </c>
      <c r="D165" s="915">
        <v>0.3</v>
      </c>
      <c r="E165" s="899" t="s">
        <v>1564</v>
      </c>
      <c r="F165" s="900" t="s">
        <v>774</v>
      </c>
      <c r="G165" s="898" t="s">
        <v>775</v>
      </c>
      <c r="H165" s="913" t="s">
        <v>342</v>
      </c>
      <c r="I165" s="906" t="s">
        <v>394</v>
      </c>
      <c r="J165" s="906" t="s">
        <v>395</v>
      </c>
      <c r="K165" s="913" t="s">
        <v>417</v>
      </c>
      <c r="L165" s="943">
        <f t="shared" si="14"/>
        <v>2.4</v>
      </c>
      <c r="M165" s="944">
        <v>2.4</v>
      </c>
      <c r="N165" s="944"/>
      <c r="O165" s="944"/>
      <c r="P165" s="944"/>
      <c r="Q165" s="944"/>
      <c r="R165" s="944"/>
      <c r="S165" s="944"/>
      <c r="T165" s="917"/>
      <c r="U165" s="927"/>
      <c r="V165" s="953"/>
    </row>
    <row r="166" spans="1:22" ht="30">
      <c r="A166" s="949">
        <v>7</v>
      </c>
      <c r="B166" s="949">
        <v>19</v>
      </c>
      <c r="C166" s="956" t="s">
        <v>1710</v>
      </c>
      <c r="D166" s="950">
        <v>0.3</v>
      </c>
      <c r="E166" s="914" t="s">
        <v>1564</v>
      </c>
      <c r="F166" s="898" t="s">
        <v>782</v>
      </c>
      <c r="G166" s="898" t="s">
        <v>775</v>
      </c>
      <c r="H166" s="913" t="s">
        <v>342</v>
      </c>
      <c r="I166" s="897" t="s">
        <v>394</v>
      </c>
      <c r="J166" s="897" t="s">
        <v>395</v>
      </c>
      <c r="K166" s="913" t="s">
        <v>417</v>
      </c>
      <c r="L166" s="943">
        <f t="shared" si="14"/>
        <v>2.4</v>
      </c>
      <c r="M166" s="943">
        <v>2.4</v>
      </c>
      <c r="N166" s="943"/>
      <c r="O166" s="943"/>
      <c r="P166" s="943"/>
      <c r="Q166" s="943"/>
      <c r="R166" s="943"/>
      <c r="S166" s="943"/>
      <c r="T166" s="918"/>
      <c r="U166" s="929"/>
      <c r="V166" s="957"/>
    </row>
    <row r="167" spans="1:22" ht="51">
      <c r="A167" s="934">
        <v>8</v>
      </c>
      <c r="B167" s="934">
        <v>20</v>
      </c>
      <c r="C167" s="958" t="s">
        <v>1623</v>
      </c>
      <c r="D167" s="915">
        <v>0.7</v>
      </c>
      <c r="E167" s="914" t="s">
        <v>1564</v>
      </c>
      <c r="F167" s="900" t="s">
        <v>782</v>
      </c>
      <c r="G167" s="898" t="s">
        <v>775</v>
      </c>
      <c r="H167" s="901" t="s">
        <v>396</v>
      </c>
      <c r="I167" s="900" t="s">
        <v>394</v>
      </c>
      <c r="J167" s="900" t="s">
        <v>395</v>
      </c>
      <c r="K167" s="898" t="s">
        <v>786</v>
      </c>
      <c r="L167" s="943">
        <f t="shared" si="14"/>
        <v>5.430000000000001</v>
      </c>
      <c r="M167" s="944">
        <v>4.48</v>
      </c>
      <c r="N167" s="944"/>
      <c r="O167" s="944"/>
      <c r="P167" s="944">
        <v>0.15</v>
      </c>
      <c r="Q167" s="944"/>
      <c r="R167" s="944">
        <v>0.8</v>
      </c>
      <c r="S167" s="944"/>
      <c r="T167" s="917"/>
      <c r="U167" s="927"/>
      <c r="V167" s="953"/>
    </row>
    <row r="168" spans="1:22" ht="51">
      <c r="A168" s="934">
        <v>9</v>
      </c>
      <c r="B168" s="934">
        <v>21</v>
      </c>
      <c r="C168" s="958" t="s">
        <v>1726</v>
      </c>
      <c r="D168" s="915">
        <v>1.2</v>
      </c>
      <c r="E168" s="914" t="s">
        <v>1564</v>
      </c>
      <c r="F168" s="900" t="s">
        <v>776</v>
      </c>
      <c r="G168" s="898" t="s">
        <v>775</v>
      </c>
      <c r="H168" s="912" t="s">
        <v>778</v>
      </c>
      <c r="I168" s="906" t="s">
        <v>394</v>
      </c>
      <c r="J168" s="906" t="s">
        <v>395</v>
      </c>
      <c r="K168" s="909" t="s">
        <v>779</v>
      </c>
      <c r="L168" s="943">
        <f t="shared" si="14"/>
        <v>8.5</v>
      </c>
      <c r="M168" s="944">
        <v>5.76</v>
      </c>
      <c r="N168" s="944">
        <v>1.37</v>
      </c>
      <c r="O168" s="944"/>
      <c r="P168" s="944">
        <v>1.37</v>
      </c>
      <c r="Q168" s="944"/>
      <c r="R168" s="944"/>
      <c r="S168" s="944"/>
      <c r="T168" s="917"/>
      <c r="U168" s="927"/>
      <c r="V168" s="953"/>
    </row>
    <row r="169" spans="1:22" ht="51">
      <c r="A169" s="934">
        <v>10</v>
      </c>
      <c r="B169" s="934">
        <v>38</v>
      </c>
      <c r="C169" s="958" t="s">
        <v>432</v>
      </c>
      <c r="D169" s="915">
        <v>1.5</v>
      </c>
      <c r="E169" s="914" t="s">
        <v>1564</v>
      </c>
      <c r="F169" s="900" t="s">
        <v>782</v>
      </c>
      <c r="G169" s="898" t="s">
        <v>775</v>
      </c>
      <c r="H169" s="901" t="s">
        <v>396</v>
      </c>
      <c r="I169" s="906" t="s">
        <v>394</v>
      </c>
      <c r="J169" s="906" t="s">
        <v>395</v>
      </c>
      <c r="K169" s="898" t="s">
        <v>786</v>
      </c>
      <c r="L169" s="943">
        <f t="shared" si="14"/>
        <v>11.64</v>
      </c>
      <c r="M169" s="944">
        <v>9.6</v>
      </c>
      <c r="N169" s="944"/>
      <c r="O169" s="944"/>
      <c r="P169" s="944">
        <v>0.33</v>
      </c>
      <c r="Q169" s="944"/>
      <c r="R169" s="944">
        <v>1.71</v>
      </c>
      <c r="S169" s="944"/>
      <c r="T169" s="917"/>
      <c r="U169" s="927"/>
      <c r="V169" s="953"/>
    </row>
    <row r="170" spans="1:22" ht="30">
      <c r="A170" s="934">
        <v>11</v>
      </c>
      <c r="B170" s="934">
        <v>39</v>
      </c>
      <c r="C170" s="958" t="s">
        <v>1704</v>
      </c>
      <c r="D170" s="915">
        <v>0.4</v>
      </c>
      <c r="E170" s="899" t="s">
        <v>1564</v>
      </c>
      <c r="F170" s="900" t="s">
        <v>774</v>
      </c>
      <c r="G170" s="898" t="s">
        <v>775</v>
      </c>
      <c r="H170" s="913" t="s">
        <v>342</v>
      </c>
      <c r="I170" s="906" t="s">
        <v>394</v>
      </c>
      <c r="J170" s="906" t="s">
        <v>395</v>
      </c>
      <c r="K170" s="913" t="s">
        <v>417</v>
      </c>
      <c r="L170" s="943">
        <f t="shared" si="14"/>
        <v>3.2</v>
      </c>
      <c r="M170" s="944">
        <v>3.2</v>
      </c>
      <c r="N170" s="944"/>
      <c r="O170" s="944"/>
      <c r="P170" s="944"/>
      <c r="Q170" s="944"/>
      <c r="R170" s="944"/>
      <c r="S170" s="944"/>
      <c r="T170" s="917"/>
      <c r="U170" s="927"/>
      <c r="V170" s="953"/>
    </row>
    <row r="171" spans="1:22" ht="51">
      <c r="A171" s="934">
        <v>12</v>
      </c>
      <c r="B171" s="934">
        <v>40</v>
      </c>
      <c r="C171" s="958" t="s">
        <v>428</v>
      </c>
      <c r="D171" s="915">
        <v>2.2</v>
      </c>
      <c r="E171" s="914" t="s">
        <v>1564</v>
      </c>
      <c r="F171" s="900" t="s">
        <v>782</v>
      </c>
      <c r="G171" s="898" t="s">
        <v>775</v>
      </c>
      <c r="H171" s="901" t="s">
        <v>396</v>
      </c>
      <c r="I171" s="906" t="s">
        <v>394</v>
      </c>
      <c r="J171" s="906" t="s">
        <v>395</v>
      </c>
      <c r="K171" s="898" t="s">
        <v>786</v>
      </c>
      <c r="L171" s="943">
        <f t="shared" si="14"/>
        <v>17.07</v>
      </c>
      <c r="M171" s="944">
        <v>14.08</v>
      </c>
      <c r="N171" s="944"/>
      <c r="O171" s="944"/>
      <c r="P171" s="944">
        <v>0.48</v>
      </c>
      <c r="Q171" s="944"/>
      <c r="R171" s="944">
        <v>2.51</v>
      </c>
      <c r="S171" s="944"/>
      <c r="T171" s="917"/>
      <c r="U171" s="927"/>
      <c r="V171" s="953"/>
    </row>
    <row r="172" spans="1:22" ht="51">
      <c r="A172" s="934">
        <v>13</v>
      </c>
      <c r="B172" s="934">
        <v>55</v>
      </c>
      <c r="C172" s="958" t="s">
        <v>441</v>
      </c>
      <c r="D172" s="915">
        <v>1.5</v>
      </c>
      <c r="E172" s="914" t="s">
        <v>1564</v>
      </c>
      <c r="F172" s="900" t="s">
        <v>776</v>
      </c>
      <c r="G172" s="898" t="s">
        <v>775</v>
      </c>
      <c r="H172" s="912" t="s">
        <v>778</v>
      </c>
      <c r="I172" s="906" t="s">
        <v>394</v>
      </c>
      <c r="J172" s="906" t="s">
        <v>395</v>
      </c>
      <c r="K172" s="909" t="s">
        <v>779</v>
      </c>
      <c r="L172" s="943">
        <f t="shared" si="14"/>
        <v>10.620000000000001</v>
      </c>
      <c r="M172" s="944">
        <v>7.2</v>
      </c>
      <c r="N172" s="944">
        <v>1.71</v>
      </c>
      <c r="O172" s="944"/>
      <c r="P172" s="944">
        <v>1.71</v>
      </c>
      <c r="Q172" s="944"/>
      <c r="R172" s="944"/>
      <c r="S172" s="944"/>
      <c r="T172" s="917"/>
      <c r="U172" s="927"/>
      <c r="V172" s="953"/>
    </row>
    <row r="173" spans="1:22" ht="51">
      <c r="A173" s="934">
        <v>14</v>
      </c>
      <c r="B173" s="934">
        <v>56</v>
      </c>
      <c r="C173" s="958" t="s">
        <v>1600</v>
      </c>
      <c r="D173" s="915">
        <v>0.8</v>
      </c>
      <c r="E173" s="914" t="s">
        <v>1564</v>
      </c>
      <c r="F173" s="900" t="s">
        <v>782</v>
      </c>
      <c r="G173" s="898" t="s">
        <v>775</v>
      </c>
      <c r="H173" s="901" t="s">
        <v>396</v>
      </c>
      <c r="I173" s="906" t="s">
        <v>394</v>
      </c>
      <c r="J173" s="906" t="s">
        <v>395</v>
      </c>
      <c r="K173" s="898" t="s">
        <v>786</v>
      </c>
      <c r="L173" s="943">
        <f t="shared" si="14"/>
        <v>6.21</v>
      </c>
      <c r="M173" s="944">
        <v>5.12</v>
      </c>
      <c r="N173" s="944"/>
      <c r="O173" s="944"/>
      <c r="P173" s="944">
        <v>0.18</v>
      </c>
      <c r="Q173" s="944"/>
      <c r="R173" s="944">
        <v>0.91</v>
      </c>
      <c r="S173" s="944"/>
      <c r="T173" s="917"/>
      <c r="U173" s="927"/>
      <c r="V173" s="953"/>
    </row>
    <row r="174" spans="1:22" ht="51">
      <c r="A174" s="934">
        <v>15</v>
      </c>
      <c r="B174" s="934">
        <v>57</v>
      </c>
      <c r="C174" s="958" t="s">
        <v>1654</v>
      </c>
      <c r="D174" s="915">
        <v>0.8</v>
      </c>
      <c r="E174" s="914" t="s">
        <v>1564</v>
      </c>
      <c r="F174" s="900" t="s">
        <v>776</v>
      </c>
      <c r="G174" s="898" t="s">
        <v>775</v>
      </c>
      <c r="H174" s="912" t="s">
        <v>427</v>
      </c>
      <c r="I174" s="912" t="s">
        <v>394</v>
      </c>
      <c r="J174" s="906" t="s">
        <v>395</v>
      </c>
      <c r="K174" s="912" t="s">
        <v>912</v>
      </c>
      <c r="L174" s="943">
        <f t="shared" si="14"/>
        <v>5.47</v>
      </c>
      <c r="M174" s="944">
        <v>4.8</v>
      </c>
      <c r="N174" s="944"/>
      <c r="O174" s="944">
        <v>0.67</v>
      </c>
      <c r="P174" s="944"/>
      <c r="Q174" s="944"/>
      <c r="R174" s="944"/>
      <c r="S174" s="944"/>
      <c r="T174" s="917"/>
      <c r="U174" s="927"/>
      <c r="V174" s="953"/>
    </row>
    <row r="175" spans="1:22" ht="51">
      <c r="A175" s="934">
        <v>16</v>
      </c>
      <c r="B175" s="934">
        <v>59</v>
      </c>
      <c r="C175" s="958" t="s">
        <v>408</v>
      </c>
      <c r="D175" s="915">
        <v>1.5</v>
      </c>
      <c r="E175" s="914" t="s">
        <v>1564</v>
      </c>
      <c r="F175" s="900" t="s">
        <v>807</v>
      </c>
      <c r="G175" s="898" t="s">
        <v>775</v>
      </c>
      <c r="H175" s="901" t="s">
        <v>401</v>
      </c>
      <c r="I175" s="900" t="s">
        <v>394</v>
      </c>
      <c r="J175" s="900" t="s">
        <v>395</v>
      </c>
      <c r="K175" s="898" t="s">
        <v>402</v>
      </c>
      <c r="L175" s="943">
        <f t="shared" si="14"/>
        <v>11.309999999999999</v>
      </c>
      <c r="M175" s="944">
        <v>9.6</v>
      </c>
      <c r="N175" s="944"/>
      <c r="O175" s="944"/>
      <c r="P175" s="944"/>
      <c r="Q175" s="944"/>
      <c r="R175" s="944"/>
      <c r="S175" s="944">
        <v>1.71</v>
      </c>
      <c r="T175" s="917"/>
      <c r="U175" s="927"/>
      <c r="V175" s="953"/>
    </row>
    <row r="176" spans="1:22" ht="51">
      <c r="A176" s="934">
        <v>17</v>
      </c>
      <c r="B176" s="934">
        <v>71</v>
      </c>
      <c r="C176" s="958" t="s">
        <v>1717</v>
      </c>
      <c r="D176" s="915">
        <v>2.6</v>
      </c>
      <c r="E176" s="914" t="s">
        <v>1564</v>
      </c>
      <c r="F176" s="900" t="s">
        <v>776</v>
      </c>
      <c r="G176" s="898" t="s">
        <v>775</v>
      </c>
      <c r="H176" s="912" t="s">
        <v>427</v>
      </c>
      <c r="I176" s="912" t="s">
        <v>394</v>
      </c>
      <c r="J176" s="906" t="s">
        <v>395</v>
      </c>
      <c r="K176" s="912" t="s">
        <v>913</v>
      </c>
      <c r="L176" s="943">
        <f t="shared" si="14"/>
        <v>16.130000000000003</v>
      </c>
      <c r="M176" s="944">
        <v>12.8</v>
      </c>
      <c r="N176" s="944"/>
      <c r="O176" s="944">
        <v>3.33</v>
      </c>
      <c r="P176" s="944"/>
      <c r="Q176" s="944"/>
      <c r="R176" s="944"/>
      <c r="S176" s="944"/>
      <c r="T176" s="917"/>
      <c r="U176" s="927"/>
      <c r="V176" s="953"/>
    </row>
    <row r="177" spans="1:22" ht="51">
      <c r="A177" s="934">
        <v>18</v>
      </c>
      <c r="B177" s="934">
        <v>72</v>
      </c>
      <c r="C177" s="958" t="s">
        <v>429</v>
      </c>
      <c r="D177" s="915">
        <v>2.6</v>
      </c>
      <c r="E177" s="914" t="s">
        <v>1564</v>
      </c>
      <c r="F177" s="900" t="s">
        <v>776</v>
      </c>
      <c r="G177" s="898" t="s">
        <v>775</v>
      </c>
      <c r="H177" s="912" t="s">
        <v>778</v>
      </c>
      <c r="I177" s="906" t="s">
        <v>394</v>
      </c>
      <c r="J177" s="906" t="s">
        <v>395</v>
      </c>
      <c r="K177" s="909" t="s">
        <v>779</v>
      </c>
      <c r="L177" s="943">
        <f t="shared" si="14"/>
        <v>18.400000000000002</v>
      </c>
      <c r="M177" s="944">
        <v>12.48</v>
      </c>
      <c r="N177" s="944">
        <v>2.96</v>
      </c>
      <c r="O177" s="944"/>
      <c r="P177" s="944">
        <v>2.96</v>
      </c>
      <c r="Q177" s="944"/>
      <c r="R177" s="944"/>
      <c r="S177" s="944"/>
      <c r="T177" s="917"/>
      <c r="U177" s="927"/>
      <c r="V177" s="953"/>
    </row>
    <row r="178" spans="1:22" ht="51">
      <c r="A178" s="934">
        <v>19</v>
      </c>
      <c r="B178" s="934">
        <v>76</v>
      </c>
      <c r="C178" s="958" t="s">
        <v>1623</v>
      </c>
      <c r="D178" s="915">
        <v>1.9</v>
      </c>
      <c r="E178" s="914" t="s">
        <v>1564</v>
      </c>
      <c r="F178" s="900" t="s">
        <v>776</v>
      </c>
      <c r="G178" s="898" t="s">
        <v>775</v>
      </c>
      <c r="H178" s="912" t="s">
        <v>914</v>
      </c>
      <c r="I178" s="906" t="s">
        <v>394</v>
      </c>
      <c r="J178" s="906" t="s">
        <v>395</v>
      </c>
      <c r="K178" s="906" t="s">
        <v>915</v>
      </c>
      <c r="L178" s="943">
        <f t="shared" si="14"/>
        <v>7.33</v>
      </c>
      <c r="M178" s="944"/>
      <c r="N178" s="944">
        <v>5</v>
      </c>
      <c r="O178" s="944">
        <v>2.33</v>
      </c>
      <c r="P178" s="944"/>
      <c r="Q178" s="944"/>
      <c r="R178" s="944"/>
      <c r="S178" s="944"/>
      <c r="T178" s="917"/>
      <c r="U178" s="927"/>
      <c r="V178" s="953"/>
    </row>
    <row r="179" spans="1:22" ht="25.5">
      <c r="A179" s="1861" t="s">
        <v>1553</v>
      </c>
      <c r="B179" s="1861"/>
      <c r="C179" s="1861"/>
      <c r="D179" s="1586">
        <f>D160+D161+D162+D163+D164+D165+D166+D167+D168+D169+D170+D171+D172+D173+D174+D175+D176+D177+D178</f>
        <v>23.200000000000003</v>
      </c>
      <c r="E179" s="906"/>
      <c r="F179" s="934"/>
      <c r="G179" s="906"/>
      <c r="H179" s="940"/>
      <c r="I179" s="906"/>
      <c r="J179" s="906"/>
      <c r="K179" s="934"/>
      <c r="L179" s="943">
        <f>L160+L161+L162+L163+L164+L165+L166+L167+L168+L169+L170+L171+L172+L173+L174+L175+L176+L177+L178</f>
        <v>162.90000000000003</v>
      </c>
      <c r="M179" s="944">
        <f>M160+M161+M162+M163+M164+M165+M166+M167+M168+M169+M170+M171+M172+M173+M174+M175+M176+M177</f>
        <v>127.2</v>
      </c>
      <c r="N179" s="944">
        <f aca="true" t="shared" si="15" ref="N179:V179">N159+N160+N161+N162+N163+N164+N166+N167+N168+N169+N170+N171+N172+N173+N174+N175+N176+N177+N178</f>
        <v>11.04</v>
      </c>
      <c r="O179" s="944">
        <f t="shared" si="15"/>
        <v>7.33</v>
      </c>
      <c r="P179" s="944">
        <f t="shared" si="15"/>
        <v>7.18</v>
      </c>
      <c r="Q179" s="944">
        <f t="shared" si="15"/>
        <v>0</v>
      </c>
      <c r="R179" s="944">
        <f t="shared" si="15"/>
        <v>8.44</v>
      </c>
      <c r="S179" s="944">
        <f t="shared" si="15"/>
        <v>1.71</v>
      </c>
      <c r="T179" s="944">
        <f t="shared" si="15"/>
        <v>0</v>
      </c>
      <c r="U179" s="944">
        <f t="shared" si="15"/>
        <v>0</v>
      </c>
      <c r="V179" s="944">
        <f t="shared" si="15"/>
        <v>0</v>
      </c>
    </row>
    <row r="180" spans="1:22" ht="18.75">
      <c r="A180" s="614" t="s">
        <v>405</v>
      </c>
      <c r="B180" s="614"/>
      <c r="C180" s="614"/>
      <c r="D180" s="614"/>
      <c r="E180" s="614"/>
      <c r="F180" s="589"/>
      <c r="G180" s="574"/>
      <c r="H180" s="588"/>
      <c r="I180" s="574"/>
      <c r="J180" s="574"/>
      <c r="K180" s="589"/>
      <c r="L180" s="606"/>
      <c r="M180" s="606"/>
      <c r="N180" s="606"/>
      <c r="O180" s="606"/>
      <c r="P180" s="606"/>
      <c r="Q180" s="606"/>
      <c r="R180" s="589"/>
      <c r="S180" s="589"/>
      <c r="T180" s="574"/>
      <c r="U180" s="581"/>
      <c r="V180" s="601"/>
    </row>
    <row r="181" spans="1:22" ht="30">
      <c r="A181" s="906">
        <v>1</v>
      </c>
      <c r="B181" s="906">
        <v>3</v>
      </c>
      <c r="C181" s="900" t="s">
        <v>1716</v>
      </c>
      <c r="D181" s="907">
        <v>0.6</v>
      </c>
      <c r="E181" s="897" t="s">
        <v>1613</v>
      </c>
      <c r="F181" s="900" t="s">
        <v>807</v>
      </c>
      <c r="G181" s="898" t="s">
        <v>392</v>
      </c>
      <c r="H181" s="940"/>
      <c r="I181" s="906"/>
      <c r="J181" s="906"/>
      <c r="K181" s="934"/>
      <c r="L181" s="944"/>
      <c r="M181" s="944"/>
      <c r="N181" s="944"/>
      <c r="O181" s="944"/>
      <c r="P181" s="944"/>
      <c r="Q181" s="944"/>
      <c r="R181" s="934"/>
      <c r="S181" s="934"/>
      <c r="T181" s="916"/>
      <c r="U181" s="952"/>
      <c r="V181" s="939"/>
    </row>
    <row r="182" spans="1:22" ht="30">
      <c r="A182" s="906">
        <v>2</v>
      </c>
      <c r="B182" s="906">
        <v>4</v>
      </c>
      <c r="C182" s="900" t="s">
        <v>1595</v>
      </c>
      <c r="D182" s="907">
        <v>0.3</v>
      </c>
      <c r="E182" s="897" t="s">
        <v>1613</v>
      </c>
      <c r="F182" s="900" t="s">
        <v>776</v>
      </c>
      <c r="G182" s="898" t="s">
        <v>392</v>
      </c>
      <c r="H182" s="940"/>
      <c r="I182" s="906"/>
      <c r="J182" s="906"/>
      <c r="K182" s="934"/>
      <c r="L182" s="944"/>
      <c r="M182" s="944"/>
      <c r="N182" s="944"/>
      <c r="O182" s="944"/>
      <c r="P182" s="944"/>
      <c r="Q182" s="944"/>
      <c r="R182" s="934"/>
      <c r="S182" s="934"/>
      <c r="T182" s="916"/>
      <c r="U182" s="952"/>
      <c r="V182" s="939"/>
    </row>
    <row r="183" spans="1:22" ht="30">
      <c r="A183" s="906">
        <v>3</v>
      </c>
      <c r="B183" s="906">
        <v>18</v>
      </c>
      <c r="C183" s="900" t="s">
        <v>437</v>
      </c>
      <c r="D183" s="907">
        <v>0.6</v>
      </c>
      <c r="E183" s="914" t="s">
        <v>1564</v>
      </c>
      <c r="F183" s="900" t="s">
        <v>782</v>
      </c>
      <c r="G183" s="898" t="s">
        <v>392</v>
      </c>
      <c r="H183" s="940"/>
      <c r="I183" s="906"/>
      <c r="J183" s="906"/>
      <c r="K183" s="934"/>
      <c r="L183" s="944"/>
      <c r="M183" s="944"/>
      <c r="N183" s="944"/>
      <c r="O183" s="944"/>
      <c r="P183" s="944"/>
      <c r="Q183" s="944"/>
      <c r="R183" s="934"/>
      <c r="S183" s="934"/>
      <c r="T183" s="916"/>
      <c r="U183" s="952"/>
      <c r="V183" s="939"/>
    </row>
    <row r="184" spans="1:22" ht="30">
      <c r="A184" s="906">
        <v>4</v>
      </c>
      <c r="B184" s="906">
        <v>18</v>
      </c>
      <c r="C184" s="900" t="s">
        <v>1651</v>
      </c>
      <c r="D184" s="907">
        <v>1.2</v>
      </c>
      <c r="E184" s="914" t="s">
        <v>1564</v>
      </c>
      <c r="F184" s="900" t="s">
        <v>782</v>
      </c>
      <c r="G184" s="898" t="s">
        <v>392</v>
      </c>
      <c r="H184" s="940"/>
      <c r="I184" s="906"/>
      <c r="J184" s="906"/>
      <c r="K184" s="934"/>
      <c r="L184" s="944"/>
      <c r="M184" s="944"/>
      <c r="N184" s="944"/>
      <c r="O184" s="944"/>
      <c r="P184" s="944"/>
      <c r="Q184" s="944"/>
      <c r="R184" s="934"/>
      <c r="S184" s="934"/>
      <c r="T184" s="916"/>
      <c r="U184" s="952"/>
      <c r="V184" s="939"/>
    </row>
    <row r="185" spans="1:22" ht="30">
      <c r="A185" s="906">
        <v>5</v>
      </c>
      <c r="B185" s="906">
        <v>22</v>
      </c>
      <c r="C185" s="900" t="s">
        <v>1645</v>
      </c>
      <c r="D185" s="907">
        <v>0.3</v>
      </c>
      <c r="E185" s="897" t="s">
        <v>1613</v>
      </c>
      <c r="F185" s="900" t="s">
        <v>776</v>
      </c>
      <c r="G185" s="898" t="s">
        <v>392</v>
      </c>
      <c r="H185" s="940"/>
      <c r="I185" s="906"/>
      <c r="J185" s="906"/>
      <c r="K185" s="934"/>
      <c r="L185" s="944"/>
      <c r="M185" s="944"/>
      <c r="N185" s="944"/>
      <c r="O185" s="944"/>
      <c r="P185" s="944"/>
      <c r="Q185" s="944"/>
      <c r="R185" s="934"/>
      <c r="S185" s="934"/>
      <c r="T185" s="916"/>
      <c r="U185" s="952"/>
      <c r="V185" s="939"/>
    </row>
    <row r="186" spans="1:22" ht="30">
      <c r="A186" s="934">
        <v>6</v>
      </c>
      <c r="B186" s="906">
        <v>35</v>
      </c>
      <c r="C186" s="900" t="s">
        <v>403</v>
      </c>
      <c r="D186" s="907">
        <v>2.7</v>
      </c>
      <c r="E186" s="914" t="s">
        <v>1564</v>
      </c>
      <c r="F186" s="900" t="s">
        <v>782</v>
      </c>
      <c r="G186" s="898" t="s">
        <v>392</v>
      </c>
      <c r="H186" s="940"/>
      <c r="I186" s="906"/>
      <c r="J186" s="906"/>
      <c r="K186" s="934"/>
      <c r="L186" s="944"/>
      <c r="M186" s="944"/>
      <c r="N186" s="944"/>
      <c r="O186" s="944"/>
      <c r="P186" s="944"/>
      <c r="Q186" s="944"/>
      <c r="R186" s="934"/>
      <c r="S186" s="934"/>
      <c r="T186" s="916"/>
      <c r="U186" s="952"/>
      <c r="V186" s="939"/>
    </row>
    <row r="187" spans="1:22" ht="30">
      <c r="A187" s="934">
        <v>7</v>
      </c>
      <c r="B187" s="906">
        <v>37</v>
      </c>
      <c r="C187" s="900" t="s">
        <v>1730</v>
      </c>
      <c r="D187" s="907">
        <v>1.2</v>
      </c>
      <c r="E187" s="914" t="s">
        <v>1564</v>
      </c>
      <c r="F187" s="897" t="s">
        <v>903</v>
      </c>
      <c r="G187" s="898" t="s">
        <v>392</v>
      </c>
      <c r="H187" s="940"/>
      <c r="I187" s="906"/>
      <c r="J187" s="906"/>
      <c r="K187" s="934"/>
      <c r="L187" s="944"/>
      <c r="M187" s="944"/>
      <c r="N187" s="944"/>
      <c r="O187" s="944"/>
      <c r="P187" s="944"/>
      <c r="Q187" s="944"/>
      <c r="R187" s="934"/>
      <c r="S187" s="934"/>
      <c r="T187" s="916"/>
      <c r="U187" s="952"/>
      <c r="V187" s="939"/>
    </row>
    <row r="188" spans="1:22" ht="30">
      <c r="A188" s="949">
        <v>8</v>
      </c>
      <c r="B188" s="906">
        <v>39</v>
      </c>
      <c r="C188" s="900" t="s">
        <v>1741</v>
      </c>
      <c r="D188" s="907">
        <v>1.9</v>
      </c>
      <c r="E188" s="914" t="s">
        <v>1564</v>
      </c>
      <c r="F188" s="900" t="s">
        <v>782</v>
      </c>
      <c r="G188" s="898" t="s">
        <v>392</v>
      </c>
      <c r="H188" s="951"/>
      <c r="I188" s="897"/>
      <c r="J188" s="897"/>
      <c r="K188" s="949"/>
      <c r="L188" s="943"/>
      <c r="M188" s="943"/>
      <c r="N188" s="943"/>
      <c r="O188" s="943"/>
      <c r="P188" s="943"/>
      <c r="Q188" s="943"/>
      <c r="R188" s="949"/>
      <c r="S188" s="949"/>
      <c r="T188" s="908"/>
      <c r="U188" s="955"/>
      <c r="V188" s="938"/>
    </row>
    <row r="189" spans="1:22" ht="30">
      <c r="A189" s="949">
        <v>9</v>
      </c>
      <c r="B189" s="897">
        <v>61</v>
      </c>
      <c r="C189" s="898" t="s">
        <v>1576</v>
      </c>
      <c r="D189" s="919">
        <v>1.5</v>
      </c>
      <c r="E189" s="897" t="s">
        <v>1613</v>
      </c>
      <c r="F189" s="900" t="s">
        <v>807</v>
      </c>
      <c r="G189" s="898" t="s">
        <v>392</v>
      </c>
      <c r="H189" s="951"/>
      <c r="I189" s="897"/>
      <c r="J189" s="897"/>
      <c r="K189" s="949"/>
      <c r="L189" s="943"/>
      <c r="M189" s="943"/>
      <c r="N189" s="943"/>
      <c r="O189" s="943"/>
      <c r="P189" s="943"/>
      <c r="Q189" s="943"/>
      <c r="R189" s="949"/>
      <c r="S189" s="949"/>
      <c r="T189" s="908"/>
      <c r="U189" s="955"/>
      <c r="V189" s="938"/>
    </row>
    <row r="190" spans="1:22" ht="30">
      <c r="A190" s="949">
        <v>10</v>
      </c>
      <c r="B190" s="949">
        <v>70</v>
      </c>
      <c r="C190" s="956" t="s">
        <v>1721</v>
      </c>
      <c r="D190" s="950">
        <v>2.3</v>
      </c>
      <c r="E190" s="897" t="s">
        <v>1613</v>
      </c>
      <c r="F190" s="900" t="s">
        <v>782</v>
      </c>
      <c r="G190" s="898" t="s">
        <v>392</v>
      </c>
      <c r="H190" s="951"/>
      <c r="I190" s="897"/>
      <c r="J190" s="897"/>
      <c r="K190" s="949"/>
      <c r="L190" s="943"/>
      <c r="M190" s="943"/>
      <c r="N190" s="943"/>
      <c r="O190" s="943"/>
      <c r="P190" s="943"/>
      <c r="Q190" s="943"/>
      <c r="R190" s="949"/>
      <c r="S190" s="949"/>
      <c r="T190" s="908"/>
      <c r="U190" s="955"/>
      <c r="V190" s="938"/>
    </row>
    <row r="191" spans="1:22" ht="25.5">
      <c r="A191" s="1861" t="s">
        <v>1553</v>
      </c>
      <c r="B191" s="1861"/>
      <c r="C191" s="1861"/>
      <c r="D191" s="1586">
        <f>D181+D182+D183+D184+D185+D186+D187+D188+D189+D190</f>
        <v>12.600000000000001</v>
      </c>
      <c r="E191" s="906"/>
      <c r="F191" s="934"/>
      <c r="G191" s="898"/>
      <c r="H191" s="940"/>
      <c r="I191" s="934"/>
      <c r="J191" s="934"/>
      <c r="K191" s="934"/>
      <c r="L191" s="944"/>
      <c r="M191" s="944"/>
      <c r="N191" s="944"/>
      <c r="O191" s="944"/>
      <c r="P191" s="944"/>
      <c r="Q191" s="944"/>
      <c r="R191" s="934"/>
      <c r="S191" s="934"/>
      <c r="T191" s="916"/>
      <c r="U191" s="952"/>
      <c r="V191" s="939"/>
    </row>
    <row r="192" spans="1:22" ht="19.5" thickBot="1">
      <c r="A192" s="1852" t="s">
        <v>1143</v>
      </c>
      <c r="B192" s="1852"/>
      <c r="C192" s="1852"/>
      <c r="D192" s="616">
        <f>D179+D191</f>
        <v>35.800000000000004</v>
      </c>
      <c r="E192" s="599"/>
      <c r="F192" s="599"/>
      <c r="G192" s="599"/>
      <c r="H192" s="603"/>
      <c r="I192" s="599"/>
      <c r="J192" s="599"/>
      <c r="K192" s="599"/>
      <c r="L192" s="609"/>
      <c r="M192" s="609"/>
      <c r="N192" s="609"/>
      <c r="O192" s="609"/>
      <c r="P192" s="609"/>
      <c r="Q192" s="609"/>
      <c r="R192" s="609"/>
      <c r="S192" s="609"/>
      <c r="T192" s="574"/>
      <c r="U192" s="581"/>
      <c r="V192" s="601"/>
    </row>
    <row r="193" spans="1:22" ht="19.5" thickBot="1">
      <c r="A193" s="1853" t="s">
        <v>442</v>
      </c>
      <c r="B193" s="1854"/>
      <c r="C193" s="1854"/>
      <c r="D193" s="1854"/>
      <c r="E193" s="1854"/>
      <c r="F193" s="1854"/>
      <c r="G193" s="1854"/>
      <c r="H193" s="1854"/>
      <c r="I193" s="1854"/>
      <c r="J193" s="1854"/>
      <c r="K193" s="1854"/>
      <c r="L193" s="1854"/>
      <c r="M193" s="1854"/>
      <c r="N193" s="1854"/>
      <c r="O193" s="1854"/>
      <c r="P193" s="1854"/>
      <c r="Q193" s="1854"/>
      <c r="R193" s="1854"/>
      <c r="S193" s="1854"/>
      <c r="T193" s="1881"/>
      <c r="U193" s="1882"/>
      <c r="V193" s="611"/>
    </row>
    <row r="194" spans="1:22" ht="30">
      <c r="A194" s="959">
        <v>1</v>
      </c>
      <c r="B194" s="959">
        <v>5</v>
      </c>
      <c r="C194" s="959">
        <v>13</v>
      </c>
      <c r="D194" s="960">
        <v>3</v>
      </c>
      <c r="E194" s="959" t="s">
        <v>1113</v>
      </c>
      <c r="F194" s="898" t="s">
        <v>776</v>
      </c>
      <c r="G194" s="898" t="s">
        <v>775</v>
      </c>
      <c r="H194" s="913" t="s">
        <v>445</v>
      </c>
      <c r="I194" s="897" t="s">
        <v>394</v>
      </c>
      <c r="J194" s="897" t="s">
        <v>395</v>
      </c>
      <c r="K194" s="898" t="s">
        <v>446</v>
      </c>
      <c r="L194" s="943">
        <f aca="true" t="shared" si="16" ref="L194:L199">M194+N194+O194+P194+Q194+R194+S194+T194+U194+V194</f>
        <v>11.1</v>
      </c>
      <c r="M194" s="961"/>
      <c r="N194" s="961"/>
      <c r="O194" s="961"/>
      <c r="P194" s="961"/>
      <c r="Q194" s="961">
        <v>11.1</v>
      </c>
      <c r="R194" s="959"/>
      <c r="S194" s="959"/>
      <c r="T194" s="961"/>
      <c r="U194" s="961"/>
      <c r="V194" s="962"/>
    </row>
    <row r="195" spans="1:22" ht="51">
      <c r="A195" s="963">
        <v>2</v>
      </c>
      <c r="B195" s="963">
        <v>10</v>
      </c>
      <c r="C195" s="964" t="s">
        <v>1754</v>
      </c>
      <c r="D195" s="965">
        <v>3</v>
      </c>
      <c r="E195" s="899" t="s">
        <v>1564</v>
      </c>
      <c r="F195" s="900" t="s">
        <v>782</v>
      </c>
      <c r="G195" s="898" t="s">
        <v>775</v>
      </c>
      <c r="H195" s="901" t="s">
        <v>401</v>
      </c>
      <c r="I195" s="900" t="s">
        <v>394</v>
      </c>
      <c r="J195" s="900" t="s">
        <v>395</v>
      </c>
      <c r="K195" s="898" t="s">
        <v>402</v>
      </c>
      <c r="L195" s="944">
        <f t="shared" si="16"/>
        <v>22.619999999999997</v>
      </c>
      <c r="M195" s="966">
        <v>19.2</v>
      </c>
      <c r="N195" s="966"/>
      <c r="O195" s="966"/>
      <c r="P195" s="966"/>
      <c r="Q195" s="966"/>
      <c r="R195" s="963"/>
      <c r="S195" s="963">
        <v>3.42</v>
      </c>
      <c r="T195" s="966"/>
      <c r="U195" s="966"/>
      <c r="V195" s="962"/>
    </row>
    <row r="196" spans="1:22" ht="51">
      <c r="A196" s="959">
        <v>3</v>
      </c>
      <c r="B196" s="959">
        <v>13</v>
      </c>
      <c r="C196" s="967" t="s">
        <v>429</v>
      </c>
      <c r="D196" s="960">
        <v>2.8</v>
      </c>
      <c r="E196" s="914" t="s">
        <v>1564</v>
      </c>
      <c r="F196" s="898" t="s">
        <v>774</v>
      </c>
      <c r="G196" s="898" t="s">
        <v>775</v>
      </c>
      <c r="H196" s="942" t="s">
        <v>396</v>
      </c>
      <c r="I196" s="898" t="s">
        <v>394</v>
      </c>
      <c r="J196" s="898" t="s">
        <v>395</v>
      </c>
      <c r="K196" s="898" t="s">
        <v>786</v>
      </c>
      <c r="L196" s="943">
        <f t="shared" si="16"/>
        <v>21.110000000000003</v>
      </c>
      <c r="M196" s="961">
        <v>17.92</v>
      </c>
      <c r="N196" s="961"/>
      <c r="O196" s="961"/>
      <c r="P196" s="961"/>
      <c r="Q196" s="961"/>
      <c r="R196" s="959">
        <v>3.19</v>
      </c>
      <c r="S196" s="959"/>
      <c r="T196" s="961"/>
      <c r="U196" s="961"/>
      <c r="V196" s="968"/>
    </row>
    <row r="197" spans="1:22" ht="30">
      <c r="A197" s="963">
        <v>4</v>
      </c>
      <c r="B197" s="963">
        <v>20</v>
      </c>
      <c r="C197" s="964" t="s">
        <v>414</v>
      </c>
      <c r="D197" s="965">
        <v>0.9</v>
      </c>
      <c r="E197" s="963" t="s">
        <v>1113</v>
      </c>
      <c r="F197" s="900" t="s">
        <v>787</v>
      </c>
      <c r="G197" s="898" t="s">
        <v>775</v>
      </c>
      <c r="H197" s="912" t="s">
        <v>445</v>
      </c>
      <c r="I197" s="906" t="s">
        <v>394</v>
      </c>
      <c r="J197" s="906" t="s">
        <v>395</v>
      </c>
      <c r="K197" s="900" t="s">
        <v>446</v>
      </c>
      <c r="L197" s="944">
        <f t="shared" si="16"/>
        <v>3.33</v>
      </c>
      <c r="M197" s="966"/>
      <c r="N197" s="966"/>
      <c r="O197" s="966"/>
      <c r="P197" s="966"/>
      <c r="Q197" s="966">
        <v>3.33</v>
      </c>
      <c r="R197" s="963"/>
      <c r="S197" s="963"/>
      <c r="T197" s="966"/>
      <c r="U197" s="966"/>
      <c r="V197" s="962"/>
    </row>
    <row r="198" spans="1:22" ht="30">
      <c r="A198" s="963">
        <v>5</v>
      </c>
      <c r="B198" s="963">
        <v>20</v>
      </c>
      <c r="C198" s="964" t="s">
        <v>1730</v>
      </c>
      <c r="D198" s="965">
        <v>0.9</v>
      </c>
      <c r="E198" s="963" t="s">
        <v>1113</v>
      </c>
      <c r="F198" s="900" t="s">
        <v>787</v>
      </c>
      <c r="G198" s="898" t="s">
        <v>775</v>
      </c>
      <c r="H198" s="912" t="s">
        <v>445</v>
      </c>
      <c r="I198" s="906" t="s">
        <v>394</v>
      </c>
      <c r="J198" s="906" t="s">
        <v>395</v>
      </c>
      <c r="K198" s="900" t="s">
        <v>446</v>
      </c>
      <c r="L198" s="944">
        <f t="shared" si="16"/>
        <v>3.33</v>
      </c>
      <c r="M198" s="966"/>
      <c r="N198" s="966"/>
      <c r="O198" s="966"/>
      <c r="P198" s="966"/>
      <c r="Q198" s="966">
        <v>3.33</v>
      </c>
      <c r="R198" s="963"/>
      <c r="S198" s="963"/>
      <c r="T198" s="966"/>
      <c r="U198" s="966"/>
      <c r="V198" s="962"/>
    </row>
    <row r="199" spans="1:22" ht="51">
      <c r="A199" s="963">
        <v>6</v>
      </c>
      <c r="B199" s="963">
        <v>32</v>
      </c>
      <c r="C199" s="964" t="s">
        <v>1710</v>
      </c>
      <c r="D199" s="965">
        <v>1.1</v>
      </c>
      <c r="E199" s="899" t="s">
        <v>1564</v>
      </c>
      <c r="F199" s="900" t="s">
        <v>776</v>
      </c>
      <c r="G199" s="898" t="s">
        <v>775</v>
      </c>
      <c r="H199" s="901" t="s">
        <v>393</v>
      </c>
      <c r="I199" s="906" t="s">
        <v>394</v>
      </c>
      <c r="J199" s="906" t="s">
        <v>395</v>
      </c>
      <c r="K199" s="963" t="s">
        <v>916</v>
      </c>
      <c r="L199" s="944">
        <f t="shared" si="16"/>
        <v>7.390000000000001</v>
      </c>
      <c r="M199" s="966">
        <v>4.4</v>
      </c>
      <c r="N199" s="966">
        <v>2.75</v>
      </c>
      <c r="O199" s="966"/>
      <c r="P199" s="966">
        <v>0.24</v>
      </c>
      <c r="Q199" s="966"/>
      <c r="R199" s="963"/>
      <c r="S199" s="963"/>
      <c r="T199" s="966"/>
      <c r="U199" s="966"/>
      <c r="V199" s="966"/>
    </row>
    <row r="200" spans="1:22" ht="25.5">
      <c r="A200" s="1857" t="s">
        <v>1553</v>
      </c>
      <c r="B200" s="1857"/>
      <c r="C200" s="1857"/>
      <c r="D200" s="1587">
        <f>D194+D195+D196+D197+D198+D199</f>
        <v>11.700000000000001</v>
      </c>
      <c r="E200" s="963"/>
      <c r="F200" s="963"/>
      <c r="G200" s="963"/>
      <c r="H200" s="963"/>
      <c r="I200" s="963"/>
      <c r="J200" s="963"/>
      <c r="K200" s="963"/>
      <c r="L200" s="944">
        <f>L194+L195+L196+L197+L198+L199</f>
        <v>68.88</v>
      </c>
      <c r="M200" s="966">
        <f>M195+M196+M199</f>
        <v>41.52</v>
      </c>
      <c r="N200" s="966">
        <f aca="true" t="shared" si="17" ref="N200:V200">N193+N195+N196+N197+N198+N199</f>
        <v>2.75</v>
      </c>
      <c r="O200" s="966">
        <f t="shared" si="17"/>
        <v>0</v>
      </c>
      <c r="P200" s="966">
        <f t="shared" si="17"/>
        <v>0.24</v>
      </c>
      <c r="Q200" s="966">
        <f>Q194+Q197+Q198</f>
        <v>17.759999999999998</v>
      </c>
      <c r="R200" s="966">
        <f t="shared" si="17"/>
        <v>3.19</v>
      </c>
      <c r="S200" s="966">
        <f t="shared" si="17"/>
        <v>3.42</v>
      </c>
      <c r="T200" s="966">
        <f t="shared" si="17"/>
        <v>0</v>
      </c>
      <c r="U200" s="966">
        <f t="shared" si="17"/>
        <v>0</v>
      </c>
      <c r="V200" s="966">
        <f t="shared" si="17"/>
        <v>0</v>
      </c>
    </row>
    <row r="201" spans="1:22" ht="18.75">
      <c r="A201" s="614" t="s">
        <v>405</v>
      </c>
      <c r="B201" s="614"/>
      <c r="C201" s="614"/>
      <c r="D201" s="614"/>
      <c r="E201" s="614"/>
      <c r="F201" s="589"/>
      <c r="G201" s="574"/>
      <c r="H201" s="588"/>
      <c r="I201" s="574"/>
      <c r="J201" s="574"/>
      <c r="K201" s="589"/>
      <c r="L201" s="606"/>
      <c r="M201" s="606"/>
      <c r="N201" s="606"/>
      <c r="O201" s="606"/>
      <c r="P201" s="606"/>
      <c r="Q201" s="606"/>
      <c r="R201" s="589"/>
      <c r="S201" s="589"/>
      <c r="T201" s="574"/>
      <c r="U201" s="581"/>
      <c r="V201" s="601"/>
    </row>
    <row r="202" spans="1:22" ht="30">
      <c r="A202" s="959">
        <v>1</v>
      </c>
      <c r="B202" s="949">
        <v>43</v>
      </c>
      <c r="C202" s="956" t="s">
        <v>1576</v>
      </c>
      <c r="D202" s="950">
        <v>0.6</v>
      </c>
      <c r="E202" s="897" t="s">
        <v>1613</v>
      </c>
      <c r="F202" s="897" t="s">
        <v>903</v>
      </c>
      <c r="G202" s="898" t="s">
        <v>392</v>
      </c>
      <c r="H202" s="912"/>
      <c r="I202" s="906"/>
      <c r="J202" s="906"/>
      <c r="K202" s="906"/>
      <c r="L202" s="943"/>
      <c r="M202" s="943"/>
      <c r="N202" s="943"/>
      <c r="O202" s="943"/>
      <c r="P202" s="943"/>
      <c r="Q202" s="943"/>
      <c r="R202" s="943"/>
      <c r="S202" s="943"/>
      <c r="T202" s="944"/>
      <c r="U202" s="970"/>
      <c r="V202" s="971"/>
    </row>
    <row r="203" spans="1:22" ht="25.5">
      <c r="A203" s="1857" t="s">
        <v>1553</v>
      </c>
      <c r="B203" s="1857"/>
      <c r="C203" s="1857"/>
      <c r="D203" s="1585">
        <v>0.6</v>
      </c>
      <c r="E203" s="949"/>
      <c r="F203" s="900"/>
      <c r="G203" s="898"/>
      <c r="H203" s="900"/>
      <c r="I203" s="906"/>
      <c r="J203" s="909"/>
      <c r="K203" s="909"/>
      <c r="L203" s="943"/>
      <c r="M203" s="943"/>
      <c r="N203" s="943"/>
      <c r="O203" s="943"/>
      <c r="P203" s="943"/>
      <c r="Q203" s="943"/>
      <c r="R203" s="943"/>
      <c r="S203" s="943"/>
      <c r="T203" s="944"/>
      <c r="U203" s="970"/>
      <c r="V203" s="971"/>
    </row>
    <row r="204" spans="1:22" ht="19.5" thickBot="1">
      <c r="A204" s="1852" t="s">
        <v>1143</v>
      </c>
      <c r="B204" s="1852"/>
      <c r="C204" s="1852"/>
      <c r="D204" s="616">
        <f>D200+D203</f>
        <v>12.3</v>
      </c>
      <c r="E204" s="599"/>
      <c r="F204" s="599"/>
      <c r="G204" s="599"/>
      <c r="H204" s="603"/>
      <c r="I204" s="599"/>
      <c r="J204" s="599"/>
      <c r="K204" s="599"/>
      <c r="L204" s="609"/>
      <c r="M204" s="609"/>
      <c r="N204" s="609"/>
      <c r="O204" s="609"/>
      <c r="P204" s="609"/>
      <c r="Q204" s="609"/>
      <c r="R204" s="609"/>
      <c r="S204" s="609"/>
      <c r="T204" s="574"/>
      <c r="U204" s="581"/>
      <c r="V204" s="601"/>
    </row>
    <row r="205" spans="1:22" ht="19.5" thickBot="1">
      <c r="A205" s="1853" t="s">
        <v>444</v>
      </c>
      <c r="B205" s="1854"/>
      <c r="C205" s="1854"/>
      <c r="D205" s="1854"/>
      <c r="E205" s="1854"/>
      <c r="F205" s="1854"/>
      <c r="G205" s="1854"/>
      <c r="H205" s="1854"/>
      <c r="I205" s="1854"/>
      <c r="J205" s="1854"/>
      <c r="K205" s="1854"/>
      <c r="L205" s="1854"/>
      <c r="M205" s="1854"/>
      <c r="N205" s="1854"/>
      <c r="O205" s="1854"/>
      <c r="P205" s="1854"/>
      <c r="Q205" s="1854"/>
      <c r="R205" s="1854"/>
      <c r="S205" s="1854"/>
      <c r="T205" s="1854"/>
      <c r="U205" s="1854"/>
      <c r="V205" s="1855"/>
    </row>
    <row r="206" spans="1:22" ht="51">
      <c r="A206" s="959">
        <v>1</v>
      </c>
      <c r="B206" s="959">
        <v>12</v>
      </c>
      <c r="C206" s="967" t="s">
        <v>415</v>
      </c>
      <c r="D206" s="959">
        <v>1.9</v>
      </c>
      <c r="E206" s="914" t="s">
        <v>1564</v>
      </c>
      <c r="F206" s="898" t="s">
        <v>774</v>
      </c>
      <c r="G206" s="898" t="s">
        <v>775</v>
      </c>
      <c r="H206" s="942" t="s">
        <v>396</v>
      </c>
      <c r="I206" s="898" t="s">
        <v>394</v>
      </c>
      <c r="J206" s="898" t="s">
        <v>395</v>
      </c>
      <c r="K206" s="898" t="s">
        <v>786</v>
      </c>
      <c r="L206" s="943">
        <f>M206+N206+O206+P206+Q206+R206+T206+U206+V206</f>
        <v>14.33</v>
      </c>
      <c r="M206" s="959">
        <v>12.16</v>
      </c>
      <c r="N206" s="959"/>
      <c r="O206" s="959"/>
      <c r="P206" s="959"/>
      <c r="Q206" s="959"/>
      <c r="R206" s="959">
        <v>2.17</v>
      </c>
      <c r="S206" s="959"/>
      <c r="T206" s="959"/>
      <c r="U206" s="959"/>
      <c r="V206" s="959"/>
    </row>
    <row r="207" spans="1:22" ht="30">
      <c r="A207" s="963">
        <v>2</v>
      </c>
      <c r="B207" s="963">
        <v>13</v>
      </c>
      <c r="C207" s="964" t="s">
        <v>1651</v>
      </c>
      <c r="D207" s="963">
        <v>2.1</v>
      </c>
      <c r="E207" s="963" t="s">
        <v>1646</v>
      </c>
      <c r="F207" s="900" t="s">
        <v>787</v>
      </c>
      <c r="G207" s="898" t="s">
        <v>775</v>
      </c>
      <c r="H207" s="900" t="s">
        <v>400</v>
      </c>
      <c r="I207" s="906" t="s">
        <v>394</v>
      </c>
      <c r="J207" s="909" t="s">
        <v>395</v>
      </c>
      <c r="K207" s="900" t="s">
        <v>1649</v>
      </c>
      <c r="L207" s="944">
        <f>M207+N207+O207+P207+Q207+R207+T207+U207+V207</f>
        <v>8.76</v>
      </c>
      <c r="M207" s="963"/>
      <c r="N207" s="963">
        <v>8.76</v>
      </c>
      <c r="O207" s="963"/>
      <c r="P207" s="963"/>
      <c r="Q207" s="963"/>
      <c r="R207" s="963"/>
      <c r="S207" s="963"/>
      <c r="T207" s="963"/>
      <c r="U207" s="963"/>
      <c r="V207" s="963"/>
    </row>
    <row r="208" spans="1:22" ht="30">
      <c r="A208" s="934">
        <v>3</v>
      </c>
      <c r="B208" s="934">
        <v>28</v>
      </c>
      <c r="C208" s="958" t="s">
        <v>1576</v>
      </c>
      <c r="D208" s="915">
        <v>2.6</v>
      </c>
      <c r="E208" s="934" t="s">
        <v>1113</v>
      </c>
      <c r="F208" s="900" t="s">
        <v>776</v>
      </c>
      <c r="G208" s="898" t="s">
        <v>775</v>
      </c>
      <c r="H208" s="912" t="s">
        <v>445</v>
      </c>
      <c r="I208" s="906" t="s">
        <v>394</v>
      </c>
      <c r="J208" s="906" t="s">
        <v>395</v>
      </c>
      <c r="K208" s="900" t="s">
        <v>446</v>
      </c>
      <c r="L208" s="944">
        <f>M208+N208+O208+P208+Q208+R208+T208+U208+V208</f>
        <v>9.62</v>
      </c>
      <c r="M208" s="972"/>
      <c r="N208" s="944"/>
      <c r="O208" s="944"/>
      <c r="P208" s="944"/>
      <c r="Q208" s="944">
        <v>9.62</v>
      </c>
      <c r="R208" s="944"/>
      <c r="S208" s="944"/>
      <c r="T208" s="944"/>
      <c r="U208" s="973"/>
      <c r="V208" s="53"/>
    </row>
    <row r="209" spans="1:22" ht="25.5">
      <c r="A209" s="1861" t="s">
        <v>1553</v>
      </c>
      <c r="B209" s="1861"/>
      <c r="C209" s="1861"/>
      <c r="D209" s="1586">
        <f>D206+D207+D208</f>
        <v>6.6</v>
      </c>
      <c r="E209" s="934"/>
      <c r="F209" s="934"/>
      <c r="G209" s="900"/>
      <c r="H209" s="934"/>
      <c r="I209" s="934"/>
      <c r="J209" s="934"/>
      <c r="K209" s="934"/>
      <c r="L209" s="944">
        <f>M209+N209+O209+P209+Q209+R209+T209+U209</f>
        <v>32.71</v>
      </c>
      <c r="M209" s="944">
        <f>M206+M207+M208</f>
        <v>12.16</v>
      </c>
      <c r="N209" s="944">
        <f aca="true" t="shared" si="18" ref="N209:V209">N206+N207+N208</f>
        <v>8.76</v>
      </c>
      <c r="O209" s="944">
        <f t="shared" si="18"/>
        <v>0</v>
      </c>
      <c r="P209" s="944">
        <f t="shared" si="18"/>
        <v>0</v>
      </c>
      <c r="Q209" s="944">
        <f t="shared" si="18"/>
        <v>9.62</v>
      </c>
      <c r="R209" s="944">
        <f t="shared" si="18"/>
        <v>2.17</v>
      </c>
      <c r="S209" s="944">
        <f t="shared" si="18"/>
        <v>0</v>
      </c>
      <c r="T209" s="944">
        <f t="shared" si="18"/>
        <v>0</v>
      </c>
      <c r="U209" s="944">
        <f t="shared" si="18"/>
        <v>0</v>
      </c>
      <c r="V209" s="944">
        <f t="shared" si="18"/>
        <v>0</v>
      </c>
    </row>
    <row r="210" spans="1:22" ht="18.75">
      <c r="A210" s="614" t="s">
        <v>405</v>
      </c>
      <c r="B210" s="614"/>
      <c r="C210" s="614"/>
      <c r="D210" s="614"/>
      <c r="E210" s="574"/>
      <c r="F210" s="589"/>
      <c r="G210" s="590"/>
      <c r="H210" s="573"/>
      <c r="I210" s="590"/>
      <c r="J210" s="590"/>
      <c r="K210" s="589"/>
      <c r="L210" s="606"/>
      <c r="M210" s="606"/>
      <c r="N210" s="606"/>
      <c r="O210" s="606"/>
      <c r="P210" s="606"/>
      <c r="Q210" s="606"/>
      <c r="R210" s="606"/>
      <c r="S210" s="606"/>
      <c r="T210" s="606"/>
      <c r="U210" s="606"/>
      <c r="V210" s="612"/>
    </row>
    <row r="211" spans="1:22" ht="18.75">
      <c r="A211" s="589"/>
      <c r="B211" s="589"/>
      <c r="C211" s="589"/>
      <c r="D211" s="607"/>
      <c r="E211" s="600"/>
      <c r="F211" s="568"/>
      <c r="G211" s="565"/>
      <c r="H211" s="573"/>
      <c r="I211" s="590"/>
      <c r="J211" s="590"/>
      <c r="K211" s="589"/>
      <c r="L211" s="606"/>
      <c r="M211" s="606"/>
      <c r="N211" s="606"/>
      <c r="O211" s="606"/>
      <c r="P211" s="606"/>
      <c r="Q211" s="606"/>
      <c r="R211" s="606"/>
      <c r="S211" s="606"/>
      <c r="T211" s="606"/>
      <c r="U211" s="606"/>
      <c r="V211" s="612"/>
    </row>
    <row r="212" spans="1:22" ht="18.75">
      <c r="A212" s="1873" t="s">
        <v>1553</v>
      </c>
      <c r="B212" s="1873"/>
      <c r="C212" s="1873"/>
      <c r="D212" s="607"/>
      <c r="E212" s="589"/>
      <c r="F212" s="589"/>
      <c r="G212" s="590"/>
      <c r="H212" s="573"/>
      <c r="I212" s="590"/>
      <c r="J212" s="590"/>
      <c r="K212" s="589"/>
      <c r="L212" s="606"/>
      <c r="M212" s="606"/>
      <c r="N212" s="606"/>
      <c r="O212" s="606"/>
      <c r="P212" s="606"/>
      <c r="Q212" s="606"/>
      <c r="R212" s="606"/>
      <c r="S212" s="606"/>
      <c r="T212" s="606"/>
      <c r="U212" s="606"/>
      <c r="V212" s="612"/>
    </row>
    <row r="213" spans="1:22" ht="19.5" thickBot="1">
      <c r="A213" s="1872" t="s">
        <v>1143</v>
      </c>
      <c r="B213" s="1872"/>
      <c r="C213" s="1872"/>
      <c r="D213" s="608">
        <f>D209+D212</f>
        <v>6.6</v>
      </c>
      <c r="E213" s="599"/>
      <c r="F213" s="599"/>
      <c r="G213" s="598"/>
      <c r="H213" s="591"/>
      <c r="I213" s="598"/>
      <c r="J213" s="598"/>
      <c r="K213" s="599"/>
      <c r="L213" s="609"/>
      <c r="M213" s="609"/>
      <c r="N213" s="609"/>
      <c r="O213" s="609"/>
      <c r="P213" s="609"/>
      <c r="Q213" s="609"/>
      <c r="R213" s="609"/>
      <c r="S213" s="609"/>
      <c r="T213" s="609"/>
      <c r="U213" s="609"/>
      <c r="V213" s="613"/>
    </row>
    <row r="214" spans="1:22" ht="19.5" thickBot="1">
      <c r="A214" s="1853" t="s">
        <v>447</v>
      </c>
      <c r="B214" s="1854"/>
      <c r="C214" s="1854"/>
      <c r="D214" s="1854"/>
      <c r="E214" s="1854"/>
      <c r="F214" s="1854"/>
      <c r="G214" s="1854"/>
      <c r="H214" s="1854"/>
      <c r="I214" s="1854"/>
      <c r="J214" s="1854"/>
      <c r="K214" s="1854"/>
      <c r="L214" s="1854"/>
      <c r="M214" s="1854"/>
      <c r="N214" s="1854"/>
      <c r="O214" s="1854"/>
      <c r="P214" s="1854"/>
      <c r="Q214" s="1854"/>
      <c r="R214" s="1854"/>
      <c r="S214" s="1854"/>
      <c r="T214" s="1854"/>
      <c r="U214" s="1854"/>
      <c r="V214" s="1855"/>
    </row>
    <row r="215" spans="1:22" ht="30">
      <c r="A215" s="959">
        <v>1</v>
      </c>
      <c r="B215" s="959">
        <v>43</v>
      </c>
      <c r="C215" s="967" t="s">
        <v>1643</v>
      </c>
      <c r="D215" s="959">
        <v>3.8</v>
      </c>
      <c r="E215" s="908" t="s">
        <v>1646</v>
      </c>
      <c r="F215" s="900" t="s">
        <v>776</v>
      </c>
      <c r="G215" s="898" t="s">
        <v>775</v>
      </c>
      <c r="H215" s="900" t="s">
        <v>400</v>
      </c>
      <c r="I215" s="906" t="s">
        <v>394</v>
      </c>
      <c r="J215" s="909" t="s">
        <v>395</v>
      </c>
      <c r="K215" s="900" t="s">
        <v>1649</v>
      </c>
      <c r="L215" s="961">
        <f>M215+N215+O215+P215+Q215+R215+S215+T215+U215+V215</f>
        <v>15.85</v>
      </c>
      <c r="M215" s="961"/>
      <c r="N215" s="961">
        <v>15.85</v>
      </c>
      <c r="O215" s="961"/>
      <c r="P215" s="961"/>
      <c r="Q215" s="961"/>
      <c r="R215" s="961"/>
      <c r="S215" s="961"/>
      <c r="T215" s="961"/>
      <c r="U215" s="961"/>
      <c r="V215" s="904"/>
    </row>
    <row r="216" spans="1:22" ht="51">
      <c r="A216" s="963">
        <v>3</v>
      </c>
      <c r="B216" s="963">
        <v>57</v>
      </c>
      <c r="C216" s="964" t="s">
        <v>1645</v>
      </c>
      <c r="D216" s="965">
        <v>1.1</v>
      </c>
      <c r="E216" s="963" t="s">
        <v>1564</v>
      </c>
      <c r="F216" s="900" t="s">
        <v>776</v>
      </c>
      <c r="G216" s="898" t="s">
        <v>392</v>
      </c>
      <c r="H216" s="901" t="s">
        <v>396</v>
      </c>
      <c r="I216" s="900" t="s">
        <v>394</v>
      </c>
      <c r="J216" s="900" t="s">
        <v>395</v>
      </c>
      <c r="K216" s="898" t="s">
        <v>786</v>
      </c>
      <c r="L216" s="961">
        <f>M216+N216+O216+P216+Q216+R216+S216+T216+U216+V216</f>
        <v>8.29</v>
      </c>
      <c r="M216" s="966">
        <v>7.04</v>
      </c>
      <c r="N216" s="966"/>
      <c r="O216" s="966"/>
      <c r="P216" s="966"/>
      <c r="Q216" s="966">
        <v>1.25</v>
      </c>
      <c r="R216" s="966"/>
      <c r="S216" s="966"/>
      <c r="T216" s="966"/>
      <c r="U216" s="966"/>
      <c r="V216" s="911"/>
    </row>
    <row r="217" spans="1:22" ht="30">
      <c r="A217" s="897">
        <v>4</v>
      </c>
      <c r="B217" s="963">
        <v>59</v>
      </c>
      <c r="C217" s="964" t="s">
        <v>1754</v>
      </c>
      <c r="D217" s="965">
        <v>3</v>
      </c>
      <c r="E217" s="908" t="s">
        <v>1646</v>
      </c>
      <c r="F217" s="900" t="s">
        <v>776</v>
      </c>
      <c r="G217" s="898" t="s">
        <v>775</v>
      </c>
      <c r="H217" s="900" t="s">
        <v>400</v>
      </c>
      <c r="I217" s="906" t="s">
        <v>394</v>
      </c>
      <c r="J217" s="909" t="s">
        <v>395</v>
      </c>
      <c r="K217" s="900" t="s">
        <v>1649</v>
      </c>
      <c r="L217" s="961">
        <f>M217+N217+O217+P217+Q217+R217+S217+T217+U217+V217</f>
        <v>12.51</v>
      </c>
      <c r="M217" s="943"/>
      <c r="N217" s="943">
        <v>12.51</v>
      </c>
      <c r="O217" s="943"/>
      <c r="P217" s="943"/>
      <c r="Q217" s="943"/>
      <c r="R217" s="943"/>
      <c r="S217" s="943"/>
      <c r="T217" s="944"/>
      <c r="U217" s="944"/>
      <c r="V217" s="911"/>
    </row>
    <row r="218" spans="1:22" ht="25.5">
      <c r="A218" s="1861" t="s">
        <v>1553</v>
      </c>
      <c r="B218" s="1861"/>
      <c r="C218" s="1861"/>
      <c r="D218" s="1585">
        <f>D215+D216+D217</f>
        <v>7.9</v>
      </c>
      <c r="E218" s="949"/>
      <c r="F218" s="949"/>
      <c r="G218" s="898"/>
      <c r="H218" s="949"/>
      <c r="I218" s="949"/>
      <c r="J218" s="949"/>
      <c r="K218" s="949"/>
      <c r="L218" s="961">
        <f>M218+N218+O218+P218+Q218+R218+S218+T218+U218+V218</f>
        <v>36.65</v>
      </c>
      <c r="M218" s="943">
        <f>M215+M216+M217</f>
        <v>7.04</v>
      </c>
      <c r="N218" s="943">
        <f aca="true" t="shared" si="19" ref="N218:V218">N215+N216+N217</f>
        <v>28.36</v>
      </c>
      <c r="O218" s="943">
        <f t="shared" si="19"/>
        <v>0</v>
      </c>
      <c r="P218" s="943">
        <f t="shared" si="19"/>
        <v>0</v>
      </c>
      <c r="Q218" s="943">
        <f t="shared" si="19"/>
        <v>1.25</v>
      </c>
      <c r="R218" s="943">
        <f t="shared" si="19"/>
        <v>0</v>
      </c>
      <c r="S218" s="943">
        <f t="shared" si="19"/>
        <v>0</v>
      </c>
      <c r="T218" s="943">
        <f t="shared" si="19"/>
        <v>0</v>
      </c>
      <c r="U218" s="943">
        <f t="shared" si="19"/>
        <v>0</v>
      </c>
      <c r="V218" s="943">
        <f t="shared" si="19"/>
        <v>0</v>
      </c>
    </row>
    <row r="219" spans="1:22" ht="18.75">
      <c r="A219" s="614" t="s">
        <v>405</v>
      </c>
      <c r="B219" s="614"/>
      <c r="C219" s="614"/>
      <c r="D219" s="614"/>
      <c r="E219" s="574"/>
      <c r="F219" s="600"/>
      <c r="G219" s="565"/>
      <c r="H219" s="600"/>
      <c r="I219" s="600"/>
      <c r="J219" s="600"/>
      <c r="K219" s="600"/>
      <c r="L219" s="605"/>
      <c r="M219" s="605"/>
      <c r="N219" s="605"/>
      <c r="O219" s="605"/>
      <c r="P219" s="605"/>
      <c r="Q219" s="605"/>
      <c r="R219" s="605"/>
      <c r="S219" s="605"/>
      <c r="T219" s="606"/>
      <c r="U219" s="606"/>
      <c r="V219" s="572"/>
    </row>
    <row r="220" spans="1:22" ht="18.75">
      <c r="A220" s="582"/>
      <c r="B220" s="582"/>
      <c r="C220" s="582"/>
      <c r="D220" s="582"/>
      <c r="E220" s="582"/>
      <c r="F220" s="574"/>
      <c r="G220" s="565"/>
      <c r="H220" s="600"/>
      <c r="I220" s="600"/>
      <c r="J220" s="600"/>
      <c r="K220" s="600"/>
      <c r="L220" s="605"/>
      <c r="M220" s="605"/>
      <c r="N220" s="605"/>
      <c r="O220" s="605"/>
      <c r="P220" s="605"/>
      <c r="Q220" s="605"/>
      <c r="R220" s="605"/>
      <c r="S220" s="605"/>
      <c r="T220" s="606"/>
      <c r="U220" s="606"/>
      <c r="V220" s="572"/>
    </row>
    <row r="221" spans="1:22" ht="18.75">
      <c r="A221" s="1862" t="s">
        <v>1553</v>
      </c>
      <c r="B221" s="1862"/>
      <c r="C221" s="1862"/>
      <c r="D221" s="615">
        <v>0</v>
      </c>
      <c r="E221" s="589"/>
      <c r="F221" s="589"/>
      <c r="G221" s="568"/>
      <c r="H221" s="589"/>
      <c r="I221" s="589"/>
      <c r="J221" s="589"/>
      <c r="K221" s="589"/>
      <c r="L221" s="606"/>
      <c r="M221" s="606"/>
      <c r="N221" s="606"/>
      <c r="O221" s="606"/>
      <c r="P221" s="606"/>
      <c r="Q221" s="606"/>
      <c r="R221" s="606"/>
      <c r="S221" s="606"/>
      <c r="T221" s="606"/>
      <c r="U221" s="606"/>
      <c r="V221" s="572"/>
    </row>
    <row r="222" spans="1:22" ht="19.5" thickBot="1">
      <c r="A222" s="1852" t="s">
        <v>1143</v>
      </c>
      <c r="B222" s="1852"/>
      <c r="C222" s="1852"/>
      <c r="D222" s="974">
        <f>D218</f>
        <v>7.9</v>
      </c>
      <c r="E222" s="599"/>
      <c r="F222" s="599"/>
      <c r="G222" s="584"/>
      <c r="H222" s="599"/>
      <c r="I222" s="599"/>
      <c r="J222" s="599"/>
      <c r="K222" s="599"/>
      <c r="L222" s="609"/>
      <c r="M222" s="609"/>
      <c r="N222" s="609"/>
      <c r="O222" s="609"/>
      <c r="P222" s="609"/>
      <c r="Q222" s="609"/>
      <c r="R222" s="609"/>
      <c r="S222" s="609"/>
      <c r="T222" s="609"/>
      <c r="U222" s="609"/>
      <c r="V222" s="587"/>
    </row>
    <row r="223" spans="1:22" ht="19.5" thickBot="1">
      <c r="A223" s="1853" t="s">
        <v>448</v>
      </c>
      <c r="B223" s="1854"/>
      <c r="C223" s="1854"/>
      <c r="D223" s="1854"/>
      <c r="E223" s="1854"/>
      <c r="F223" s="1854"/>
      <c r="G223" s="1854"/>
      <c r="H223" s="1854"/>
      <c r="I223" s="1854"/>
      <c r="J223" s="1854"/>
      <c r="K223" s="1854"/>
      <c r="L223" s="1854"/>
      <c r="M223" s="1854"/>
      <c r="N223" s="1854"/>
      <c r="O223" s="1854"/>
      <c r="P223" s="1854"/>
      <c r="Q223" s="1854"/>
      <c r="R223" s="1854"/>
      <c r="S223" s="1854"/>
      <c r="T223" s="1854"/>
      <c r="U223" s="1854"/>
      <c r="V223" s="1855"/>
    </row>
    <row r="224" spans="1:22" ht="30">
      <c r="A224" s="975">
        <v>1</v>
      </c>
      <c r="B224" s="959">
        <v>71</v>
      </c>
      <c r="C224" s="967" t="s">
        <v>1637</v>
      </c>
      <c r="D224" s="959">
        <v>1.4</v>
      </c>
      <c r="E224" s="914" t="s">
        <v>1646</v>
      </c>
      <c r="F224" s="900" t="s">
        <v>776</v>
      </c>
      <c r="G224" s="898" t="s">
        <v>775</v>
      </c>
      <c r="H224" s="900" t="s">
        <v>400</v>
      </c>
      <c r="I224" s="906" t="s">
        <v>394</v>
      </c>
      <c r="J224" s="909" t="s">
        <v>395</v>
      </c>
      <c r="K224" s="900" t="s">
        <v>1649</v>
      </c>
      <c r="L224" s="976">
        <f>M224+N224+O224+P224+Q224+R224+S224+T224+U224+V224</f>
        <v>5.84</v>
      </c>
      <c r="M224" s="959"/>
      <c r="N224" s="961">
        <v>5.84</v>
      </c>
      <c r="O224" s="959"/>
      <c r="P224" s="959"/>
      <c r="Q224" s="959"/>
      <c r="R224" s="959"/>
      <c r="S224" s="959"/>
      <c r="T224" s="959"/>
      <c r="U224" s="959"/>
      <c r="V224" s="339"/>
    </row>
    <row r="225" spans="1:22" ht="30">
      <c r="A225" s="977">
        <v>2</v>
      </c>
      <c r="B225" s="963">
        <v>82</v>
      </c>
      <c r="C225" s="964" t="s">
        <v>429</v>
      </c>
      <c r="D225" s="963">
        <v>0.9</v>
      </c>
      <c r="E225" s="914" t="s">
        <v>1646</v>
      </c>
      <c r="F225" s="900" t="s">
        <v>787</v>
      </c>
      <c r="G225" s="898" t="s">
        <v>775</v>
      </c>
      <c r="H225" s="900" t="s">
        <v>400</v>
      </c>
      <c r="I225" s="906" t="s">
        <v>394</v>
      </c>
      <c r="J225" s="909" t="s">
        <v>395</v>
      </c>
      <c r="K225" s="900" t="s">
        <v>1649</v>
      </c>
      <c r="L225" s="978">
        <f>M225+N225+O225+P225+Q225+R225+S225+T225+U225+V225</f>
        <v>3.75</v>
      </c>
      <c r="M225" s="963"/>
      <c r="N225" s="966">
        <v>3.75</v>
      </c>
      <c r="O225" s="963"/>
      <c r="P225" s="963"/>
      <c r="Q225" s="963"/>
      <c r="R225" s="963"/>
      <c r="S225" s="963"/>
      <c r="T225" s="963"/>
      <c r="U225" s="963"/>
      <c r="V225" s="53"/>
    </row>
    <row r="226" spans="1:22" ht="27.75" thickBot="1">
      <c r="A226" s="1856" t="s">
        <v>1553</v>
      </c>
      <c r="B226" s="1856"/>
      <c r="C226" s="1856"/>
      <c r="D226" s="1588">
        <f>D224+D225</f>
        <v>2.3</v>
      </c>
      <c r="E226" s="979"/>
      <c r="F226" s="979"/>
      <c r="G226" s="980"/>
      <c r="H226" s="979"/>
      <c r="I226" s="979" t="s">
        <v>1067</v>
      </c>
      <c r="J226" s="979"/>
      <c r="K226" s="979"/>
      <c r="L226" s="981">
        <f>M226+N226+O226+P226+Q226+R226+S226+T226+U226+V226</f>
        <v>9.59</v>
      </c>
      <c r="M226" s="981">
        <f>M224++M225</f>
        <v>0</v>
      </c>
      <c r="N226" s="981">
        <f aca="true" t="shared" si="20" ref="N226:V226">N224++N225</f>
        <v>9.59</v>
      </c>
      <c r="O226" s="981">
        <f t="shared" si="20"/>
        <v>0</v>
      </c>
      <c r="P226" s="981">
        <f t="shared" si="20"/>
        <v>0</v>
      </c>
      <c r="Q226" s="981">
        <f t="shared" si="20"/>
        <v>0</v>
      </c>
      <c r="R226" s="981">
        <f t="shared" si="20"/>
        <v>0</v>
      </c>
      <c r="S226" s="981">
        <f t="shared" si="20"/>
        <v>0</v>
      </c>
      <c r="T226" s="981">
        <f t="shared" si="20"/>
        <v>0</v>
      </c>
      <c r="U226" s="981">
        <f t="shared" si="20"/>
        <v>0</v>
      </c>
      <c r="V226" s="981">
        <f t="shared" si="20"/>
        <v>0</v>
      </c>
    </row>
    <row r="227" spans="1:22" ht="19.5" thickBot="1">
      <c r="A227" s="1853" t="s">
        <v>449</v>
      </c>
      <c r="B227" s="1854"/>
      <c r="C227" s="1854"/>
      <c r="D227" s="1854"/>
      <c r="E227" s="1854"/>
      <c r="F227" s="1854"/>
      <c r="G227" s="1854"/>
      <c r="H227" s="1854"/>
      <c r="I227" s="1854"/>
      <c r="J227" s="1854"/>
      <c r="K227" s="1854"/>
      <c r="L227" s="1854"/>
      <c r="M227" s="1854"/>
      <c r="N227" s="1854"/>
      <c r="O227" s="1854"/>
      <c r="P227" s="1854"/>
      <c r="Q227" s="1854"/>
      <c r="R227" s="1854"/>
      <c r="S227" s="1854"/>
      <c r="T227" s="1854"/>
      <c r="U227" s="1854"/>
      <c r="V227" s="1855"/>
    </row>
    <row r="228" spans="1:22" ht="30">
      <c r="A228" s="982">
        <v>1</v>
      </c>
      <c r="B228" s="982">
        <v>3</v>
      </c>
      <c r="C228" s="983" t="s">
        <v>415</v>
      </c>
      <c r="D228" s="984">
        <v>1.4</v>
      </c>
      <c r="E228" s="951" t="s">
        <v>1113</v>
      </c>
      <c r="F228" s="900" t="s">
        <v>776</v>
      </c>
      <c r="G228" s="898" t="s">
        <v>392</v>
      </c>
      <c r="H228" s="912" t="s">
        <v>445</v>
      </c>
      <c r="I228" s="906" t="s">
        <v>394</v>
      </c>
      <c r="J228" s="906" t="s">
        <v>395</v>
      </c>
      <c r="K228" s="900" t="s">
        <v>446</v>
      </c>
      <c r="L228" s="985">
        <f aca="true" t="shared" si="21" ref="L228:L233">M228+N228+O228+P228+Q228+R228+S228+T228+U228+V228</f>
        <v>5.18</v>
      </c>
      <c r="M228" s="982"/>
      <c r="N228" s="982"/>
      <c r="O228" s="982"/>
      <c r="P228" s="982"/>
      <c r="Q228" s="982">
        <v>5.18</v>
      </c>
      <c r="R228" s="982"/>
      <c r="S228" s="982"/>
      <c r="T228" s="982"/>
      <c r="U228" s="986"/>
      <c r="V228" s="987"/>
    </row>
    <row r="229" spans="1:22" ht="30">
      <c r="A229" s="988">
        <v>2</v>
      </c>
      <c r="B229" s="988">
        <v>3</v>
      </c>
      <c r="C229" s="989" t="s">
        <v>1755</v>
      </c>
      <c r="D229" s="990">
        <v>1.1</v>
      </c>
      <c r="E229" s="914" t="s">
        <v>1113</v>
      </c>
      <c r="F229" s="900" t="s">
        <v>776</v>
      </c>
      <c r="G229" s="898" t="s">
        <v>775</v>
      </c>
      <c r="H229" s="912" t="s">
        <v>445</v>
      </c>
      <c r="I229" s="906" t="s">
        <v>394</v>
      </c>
      <c r="J229" s="906" t="s">
        <v>395</v>
      </c>
      <c r="K229" s="900" t="s">
        <v>446</v>
      </c>
      <c r="L229" s="985">
        <f t="shared" si="21"/>
        <v>4.07</v>
      </c>
      <c r="M229" s="991"/>
      <c r="N229" s="991"/>
      <c r="O229" s="991"/>
      <c r="P229" s="991"/>
      <c r="Q229" s="991">
        <v>4.07</v>
      </c>
      <c r="R229" s="991"/>
      <c r="S229" s="991"/>
      <c r="T229" s="991"/>
      <c r="U229" s="973"/>
      <c r="V229" s="970"/>
    </row>
    <row r="230" spans="1:22" ht="30">
      <c r="A230" s="988">
        <v>3</v>
      </c>
      <c r="B230" s="988">
        <v>8</v>
      </c>
      <c r="C230" s="989" t="s">
        <v>1589</v>
      </c>
      <c r="D230" s="990">
        <v>3.6</v>
      </c>
      <c r="E230" s="914" t="s">
        <v>1646</v>
      </c>
      <c r="F230" s="900" t="s">
        <v>787</v>
      </c>
      <c r="G230" s="898" t="s">
        <v>775</v>
      </c>
      <c r="H230" s="900" t="s">
        <v>400</v>
      </c>
      <c r="I230" s="906" t="s">
        <v>394</v>
      </c>
      <c r="J230" s="909" t="s">
        <v>395</v>
      </c>
      <c r="K230" s="900" t="s">
        <v>1649</v>
      </c>
      <c r="L230" s="985">
        <f t="shared" si="21"/>
        <v>15.01</v>
      </c>
      <c r="M230" s="991"/>
      <c r="N230" s="991">
        <v>15.01</v>
      </c>
      <c r="O230" s="991"/>
      <c r="P230" s="991"/>
      <c r="Q230" s="991"/>
      <c r="R230" s="991"/>
      <c r="S230" s="991"/>
      <c r="T230" s="991"/>
      <c r="U230" s="973"/>
      <c r="V230" s="970"/>
    </row>
    <row r="231" spans="1:22" ht="51">
      <c r="A231" s="988">
        <v>4</v>
      </c>
      <c r="B231" s="988">
        <v>8</v>
      </c>
      <c r="C231" s="989" t="s">
        <v>1726</v>
      </c>
      <c r="D231" s="990">
        <v>1.7</v>
      </c>
      <c r="E231" s="914" t="s">
        <v>1564</v>
      </c>
      <c r="F231" s="900" t="s">
        <v>776</v>
      </c>
      <c r="G231" s="898" t="s">
        <v>775</v>
      </c>
      <c r="H231" s="912" t="s">
        <v>778</v>
      </c>
      <c r="I231" s="906" t="s">
        <v>394</v>
      </c>
      <c r="J231" s="906" t="s">
        <v>395</v>
      </c>
      <c r="K231" s="909" t="s">
        <v>779</v>
      </c>
      <c r="L231" s="985">
        <f t="shared" si="21"/>
        <v>12.04</v>
      </c>
      <c r="M231" s="991">
        <v>8.16</v>
      </c>
      <c r="N231" s="991">
        <v>1.94</v>
      </c>
      <c r="O231" s="991"/>
      <c r="P231" s="991">
        <v>1.94</v>
      </c>
      <c r="Q231" s="991"/>
      <c r="R231" s="991"/>
      <c r="S231" s="991"/>
      <c r="T231" s="991"/>
      <c r="U231" s="973"/>
      <c r="V231" s="970"/>
    </row>
    <row r="232" spans="1:22" ht="30">
      <c r="A232" s="988">
        <v>5</v>
      </c>
      <c r="B232" s="988">
        <v>16</v>
      </c>
      <c r="C232" s="989" t="s">
        <v>434</v>
      </c>
      <c r="D232" s="990">
        <v>2</v>
      </c>
      <c r="E232" s="914" t="s">
        <v>1646</v>
      </c>
      <c r="F232" s="900" t="s">
        <v>776</v>
      </c>
      <c r="G232" s="898" t="s">
        <v>775</v>
      </c>
      <c r="H232" s="900" t="s">
        <v>400</v>
      </c>
      <c r="I232" s="906" t="s">
        <v>394</v>
      </c>
      <c r="J232" s="909" t="s">
        <v>395</v>
      </c>
      <c r="K232" s="900" t="s">
        <v>1649</v>
      </c>
      <c r="L232" s="985">
        <f t="shared" si="21"/>
        <v>8.34</v>
      </c>
      <c r="M232" s="991"/>
      <c r="N232" s="991">
        <v>8.34</v>
      </c>
      <c r="O232" s="991"/>
      <c r="P232" s="991"/>
      <c r="Q232" s="991"/>
      <c r="R232" s="991"/>
      <c r="S232" s="991"/>
      <c r="T232" s="991"/>
      <c r="U232" s="973"/>
      <c r="V232" s="970"/>
    </row>
    <row r="233" spans="1:22" ht="25.5">
      <c r="A233" s="1857" t="s">
        <v>1553</v>
      </c>
      <c r="B233" s="1857"/>
      <c r="C233" s="1857"/>
      <c r="D233" s="1589">
        <f>D228+D229+D230+D231+D232</f>
        <v>9.8</v>
      </c>
      <c r="E233" s="992"/>
      <c r="F233" s="969"/>
      <c r="G233" s="969"/>
      <c r="H233" s="992"/>
      <c r="I233" s="969"/>
      <c r="J233" s="969"/>
      <c r="K233" s="969"/>
      <c r="L233" s="993">
        <f t="shared" si="21"/>
        <v>44.64</v>
      </c>
      <c r="M233" s="993">
        <f>M228+M229+M230+M231+M232</f>
        <v>8.16</v>
      </c>
      <c r="N233" s="993">
        <f aca="true" t="shared" si="22" ref="N233:V233">N228+N229+N230+N231+N232</f>
        <v>25.29</v>
      </c>
      <c r="O233" s="993">
        <f t="shared" si="22"/>
        <v>0</v>
      </c>
      <c r="P233" s="993">
        <f t="shared" si="22"/>
        <v>1.94</v>
      </c>
      <c r="Q233" s="993">
        <f t="shared" si="22"/>
        <v>9.25</v>
      </c>
      <c r="R233" s="993">
        <f t="shared" si="22"/>
        <v>0</v>
      </c>
      <c r="S233" s="993">
        <f t="shared" si="22"/>
        <v>0</v>
      </c>
      <c r="T233" s="993">
        <f t="shared" si="22"/>
        <v>0</v>
      </c>
      <c r="U233" s="993">
        <f t="shared" si="22"/>
        <v>0</v>
      </c>
      <c r="V233" s="993">
        <f t="shared" si="22"/>
        <v>0</v>
      </c>
    </row>
    <row r="234" spans="1:22" ht="18.75">
      <c r="A234" s="574">
        <v>1</v>
      </c>
      <c r="B234" s="574">
        <v>2</v>
      </c>
      <c r="C234" s="574">
        <v>3</v>
      </c>
      <c r="D234" s="574">
        <v>4</v>
      </c>
      <c r="E234" s="574">
        <v>5</v>
      </c>
      <c r="F234" s="574">
        <v>6</v>
      </c>
      <c r="G234" s="574">
        <v>7</v>
      </c>
      <c r="H234" s="574">
        <v>8</v>
      </c>
      <c r="I234" s="574">
        <v>9</v>
      </c>
      <c r="J234" s="574">
        <v>10</v>
      </c>
      <c r="K234" s="574">
        <v>11</v>
      </c>
      <c r="L234" s="574">
        <v>12</v>
      </c>
      <c r="M234" s="574">
        <v>13</v>
      </c>
      <c r="N234" s="574">
        <v>14</v>
      </c>
      <c r="O234" s="574">
        <v>15</v>
      </c>
      <c r="P234" s="574">
        <v>16</v>
      </c>
      <c r="Q234" s="574">
        <v>17</v>
      </c>
      <c r="R234" s="574">
        <v>18</v>
      </c>
      <c r="S234" s="574">
        <v>19</v>
      </c>
      <c r="T234" s="574">
        <v>20</v>
      </c>
      <c r="U234" s="581">
        <v>21</v>
      </c>
      <c r="V234" s="581">
        <v>22</v>
      </c>
    </row>
    <row r="235" spans="1:22" ht="19.5" thickBot="1">
      <c r="A235" s="1858" t="s">
        <v>450</v>
      </c>
      <c r="B235" s="1859"/>
      <c r="C235" s="1859"/>
      <c r="D235" s="1859"/>
      <c r="E235" s="1859"/>
      <c r="F235" s="1859"/>
      <c r="G235" s="1859"/>
      <c r="H235" s="1859"/>
      <c r="I235" s="1859"/>
      <c r="J235" s="1859"/>
      <c r="K235" s="1859"/>
      <c r="L235" s="1859"/>
      <c r="M235" s="1859"/>
      <c r="N235" s="1859"/>
      <c r="O235" s="1859"/>
      <c r="P235" s="1859"/>
      <c r="Q235" s="1859"/>
      <c r="R235" s="1859"/>
      <c r="S235" s="1859"/>
      <c r="T235" s="1859"/>
      <c r="U235" s="1859"/>
      <c r="V235" s="1860"/>
    </row>
    <row r="236" spans="1:22" ht="30">
      <c r="A236" s="959">
        <v>1</v>
      </c>
      <c r="B236" s="959">
        <v>38</v>
      </c>
      <c r="C236" s="959">
        <v>10</v>
      </c>
      <c r="D236" s="959">
        <v>2.9</v>
      </c>
      <c r="E236" s="908" t="s">
        <v>1646</v>
      </c>
      <c r="F236" s="898" t="s">
        <v>787</v>
      </c>
      <c r="G236" s="898" t="s">
        <v>775</v>
      </c>
      <c r="H236" s="898" t="s">
        <v>400</v>
      </c>
      <c r="I236" s="897" t="s">
        <v>394</v>
      </c>
      <c r="J236" s="902" t="s">
        <v>395</v>
      </c>
      <c r="K236" s="898" t="s">
        <v>1649</v>
      </c>
      <c r="L236" s="943">
        <f>M236+N236+O236+P236+Q236+R236+S236+T236+U236+V236</f>
        <v>12.09</v>
      </c>
      <c r="M236" s="959"/>
      <c r="N236" s="959">
        <v>12.09</v>
      </c>
      <c r="O236" s="959"/>
      <c r="P236" s="959"/>
      <c r="Q236" s="959"/>
      <c r="R236" s="959"/>
      <c r="S236" s="959"/>
      <c r="T236" s="959"/>
      <c r="U236" s="959"/>
      <c r="V236" s="959"/>
    </row>
    <row r="237" spans="1:22" ht="30">
      <c r="A237" s="934">
        <v>2</v>
      </c>
      <c r="B237" s="934">
        <v>43</v>
      </c>
      <c r="C237" s="958" t="s">
        <v>1622</v>
      </c>
      <c r="D237" s="915">
        <v>1.9</v>
      </c>
      <c r="E237" s="908" t="s">
        <v>1646</v>
      </c>
      <c r="F237" s="900" t="s">
        <v>787</v>
      </c>
      <c r="G237" s="898" t="s">
        <v>775</v>
      </c>
      <c r="H237" s="900" t="s">
        <v>400</v>
      </c>
      <c r="I237" s="906" t="s">
        <v>394</v>
      </c>
      <c r="J237" s="909" t="s">
        <v>395</v>
      </c>
      <c r="K237" s="900" t="s">
        <v>1649</v>
      </c>
      <c r="L237" s="944">
        <f>M237+N237+O237+P237+Q237+R237+S237+T237+U237+V237</f>
        <v>7.92</v>
      </c>
      <c r="M237" s="944"/>
      <c r="N237" s="944">
        <v>7.92</v>
      </c>
      <c r="O237" s="944"/>
      <c r="P237" s="944"/>
      <c r="Q237" s="944"/>
      <c r="R237" s="944"/>
      <c r="S237" s="944"/>
      <c r="T237" s="944"/>
      <c r="U237" s="991"/>
      <c r="V237" s="994"/>
    </row>
    <row r="238" spans="1:22" ht="26.25" thickBot="1">
      <c r="A238" s="1857" t="s">
        <v>1553</v>
      </c>
      <c r="B238" s="1857"/>
      <c r="C238" s="1857"/>
      <c r="D238" s="1589">
        <f>D236+D237</f>
        <v>4.8</v>
      </c>
      <c r="E238" s="969"/>
      <c r="F238" s="969"/>
      <c r="G238" s="995"/>
      <c r="H238" s="996"/>
      <c r="I238" s="995"/>
      <c r="J238" s="995"/>
      <c r="K238" s="969"/>
      <c r="L238" s="997">
        <f>M238+N238+O238+P238+Q238+R238+S238+T238+U238</f>
        <v>20.009999999999998</v>
      </c>
      <c r="M238" s="997">
        <f>M236+M237</f>
        <v>0</v>
      </c>
      <c r="N238" s="997">
        <f aca="true" t="shared" si="23" ref="N238:V238">N236+N237</f>
        <v>20.009999999999998</v>
      </c>
      <c r="O238" s="997">
        <f t="shared" si="23"/>
        <v>0</v>
      </c>
      <c r="P238" s="997">
        <f t="shared" si="23"/>
        <v>0</v>
      </c>
      <c r="Q238" s="997">
        <f t="shared" si="23"/>
        <v>0</v>
      </c>
      <c r="R238" s="997">
        <f t="shared" si="23"/>
        <v>0</v>
      </c>
      <c r="S238" s="997">
        <f t="shared" si="23"/>
        <v>0</v>
      </c>
      <c r="T238" s="997">
        <f t="shared" si="23"/>
        <v>0</v>
      </c>
      <c r="U238" s="997">
        <f t="shared" si="23"/>
        <v>0</v>
      </c>
      <c r="V238" s="997">
        <f t="shared" si="23"/>
        <v>0</v>
      </c>
    </row>
    <row r="239" spans="1:22" ht="19.5" thickBot="1">
      <c r="A239" s="1853" t="s">
        <v>452</v>
      </c>
      <c r="B239" s="1854"/>
      <c r="C239" s="1854"/>
      <c r="D239" s="1854"/>
      <c r="E239" s="1854"/>
      <c r="F239" s="1854"/>
      <c r="G239" s="1854"/>
      <c r="H239" s="1854"/>
      <c r="I239" s="1854"/>
      <c r="J239" s="1854"/>
      <c r="K239" s="1854"/>
      <c r="L239" s="1854"/>
      <c r="M239" s="1854"/>
      <c r="N239" s="1854"/>
      <c r="O239" s="1854"/>
      <c r="P239" s="1854"/>
      <c r="Q239" s="1854"/>
      <c r="R239" s="1854"/>
      <c r="S239" s="1854"/>
      <c r="T239" s="1854"/>
      <c r="U239" s="1854"/>
      <c r="V239" s="1855"/>
    </row>
    <row r="240" spans="1:22" ht="51">
      <c r="A240" s="986">
        <v>1</v>
      </c>
      <c r="B240" s="986">
        <v>6</v>
      </c>
      <c r="C240" s="998" t="s">
        <v>434</v>
      </c>
      <c r="D240" s="986">
        <v>1.7</v>
      </c>
      <c r="E240" s="914" t="s">
        <v>1564</v>
      </c>
      <c r="F240" s="898" t="s">
        <v>776</v>
      </c>
      <c r="G240" s="898" t="s">
        <v>775</v>
      </c>
      <c r="H240" s="942" t="s">
        <v>396</v>
      </c>
      <c r="I240" s="898" t="s">
        <v>394</v>
      </c>
      <c r="J240" s="898" t="s">
        <v>395</v>
      </c>
      <c r="K240" s="898" t="s">
        <v>786</v>
      </c>
      <c r="L240" s="985">
        <f>M242+N242+O242+P242+Q242+R242+S242+T242+U242+V242</f>
        <v>10.56</v>
      </c>
      <c r="M240" s="986">
        <v>10.88</v>
      </c>
      <c r="N240" s="986"/>
      <c r="O240" s="986"/>
      <c r="P240" s="986"/>
      <c r="Q240" s="986"/>
      <c r="R240" s="986">
        <v>1.94</v>
      </c>
      <c r="S240" s="986"/>
      <c r="T240" s="986"/>
      <c r="U240" s="986"/>
      <c r="V240" s="986"/>
    </row>
    <row r="241" spans="1:22" ht="30">
      <c r="A241" s="973">
        <v>2</v>
      </c>
      <c r="B241" s="973">
        <v>22</v>
      </c>
      <c r="C241" s="999" t="s">
        <v>1598</v>
      </c>
      <c r="D241" s="973">
        <v>2.3</v>
      </c>
      <c r="E241" s="897" t="s">
        <v>1613</v>
      </c>
      <c r="F241" s="897" t="s">
        <v>903</v>
      </c>
      <c r="G241" s="898" t="s">
        <v>775</v>
      </c>
      <c r="H241" s="912" t="s">
        <v>715</v>
      </c>
      <c r="I241" s="900" t="s">
        <v>394</v>
      </c>
      <c r="J241" s="900" t="s">
        <v>395</v>
      </c>
      <c r="K241" s="912" t="s">
        <v>1636</v>
      </c>
      <c r="L241" s="985">
        <f aca="true" t="shared" si="24" ref="L241:L246">M241+N241+O241+P241+Q241+R241+S241+T241+U241+V241</f>
        <v>7.66</v>
      </c>
      <c r="M241" s="973"/>
      <c r="N241" s="973"/>
      <c r="O241" s="973">
        <v>7.66</v>
      </c>
      <c r="P241" s="973"/>
      <c r="Q241" s="973"/>
      <c r="R241" s="973"/>
      <c r="S241" s="973"/>
      <c r="T241" s="973"/>
      <c r="U241" s="973"/>
      <c r="V241" s="973"/>
    </row>
    <row r="242" spans="1:22" ht="51">
      <c r="A242" s="988">
        <v>3</v>
      </c>
      <c r="B242" s="988">
        <v>40</v>
      </c>
      <c r="C242" s="1000" t="s">
        <v>1746</v>
      </c>
      <c r="D242" s="990">
        <v>1.4</v>
      </c>
      <c r="E242" s="899" t="s">
        <v>1564</v>
      </c>
      <c r="F242" s="900" t="s">
        <v>774</v>
      </c>
      <c r="G242" s="898" t="s">
        <v>775</v>
      </c>
      <c r="H242" s="901" t="s">
        <v>396</v>
      </c>
      <c r="I242" s="900" t="s">
        <v>394</v>
      </c>
      <c r="J242" s="900" t="s">
        <v>395</v>
      </c>
      <c r="K242" s="898" t="s">
        <v>786</v>
      </c>
      <c r="L242" s="985">
        <f t="shared" si="24"/>
        <v>10.56</v>
      </c>
      <c r="M242" s="988">
        <v>8.96</v>
      </c>
      <c r="N242" s="988"/>
      <c r="O242" s="988"/>
      <c r="P242" s="988"/>
      <c r="Q242" s="988"/>
      <c r="R242" s="988">
        <v>1.6</v>
      </c>
      <c r="S242" s="988"/>
      <c r="T242" s="988"/>
      <c r="U242" s="973"/>
      <c r="V242" s="53"/>
    </row>
    <row r="243" spans="1:22" ht="51">
      <c r="A243" s="988">
        <v>4</v>
      </c>
      <c r="B243" s="988">
        <v>41</v>
      </c>
      <c r="C243" s="989" t="s">
        <v>257</v>
      </c>
      <c r="D243" s="990">
        <v>2.4</v>
      </c>
      <c r="E243" s="899" t="s">
        <v>1564</v>
      </c>
      <c r="F243" s="900" t="s">
        <v>787</v>
      </c>
      <c r="G243" s="898" t="s">
        <v>775</v>
      </c>
      <c r="H243" s="901" t="s">
        <v>396</v>
      </c>
      <c r="I243" s="900" t="s">
        <v>394</v>
      </c>
      <c r="J243" s="900" t="s">
        <v>395</v>
      </c>
      <c r="K243" s="898" t="s">
        <v>786</v>
      </c>
      <c r="L243" s="985">
        <f t="shared" si="24"/>
        <v>18.1</v>
      </c>
      <c r="M243" s="991">
        <v>15.36</v>
      </c>
      <c r="N243" s="991"/>
      <c r="O243" s="991"/>
      <c r="P243" s="991"/>
      <c r="Q243" s="991"/>
      <c r="R243" s="991">
        <v>2.74</v>
      </c>
      <c r="S243" s="991"/>
      <c r="T243" s="991"/>
      <c r="U243" s="1001"/>
      <c r="V243" s="53"/>
    </row>
    <row r="244" spans="1:22" ht="51">
      <c r="A244" s="988">
        <v>5</v>
      </c>
      <c r="B244" s="988">
        <v>45</v>
      </c>
      <c r="C244" s="989" t="s">
        <v>1748</v>
      </c>
      <c r="D244" s="990">
        <v>2.3</v>
      </c>
      <c r="E244" s="899" t="s">
        <v>1564</v>
      </c>
      <c r="F244" s="900" t="s">
        <v>774</v>
      </c>
      <c r="G244" s="898" t="s">
        <v>775</v>
      </c>
      <c r="H244" s="901" t="s">
        <v>396</v>
      </c>
      <c r="I244" s="900" t="s">
        <v>394</v>
      </c>
      <c r="J244" s="900" t="s">
        <v>395</v>
      </c>
      <c r="K244" s="898" t="s">
        <v>786</v>
      </c>
      <c r="L244" s="985">
        <f t="shared" si="24"/>
        <v>17.34</v>
      </c>
      <c r="M244" s="991">
        <v>14.72</v>
      </c>
      <c r="N244" s="991"/>
      <c r="O244" s="991"/>
      <c r="P244" s="991"/>
      <c r="Q244" s="991"/>
      <c r="R244" s="991">
        <v>2.62</v>
      </c>
      <c r="S244" s="991"/>
      <c r="T244" s="991"/>
      <c r="U244" s="1001"/>
      <c r="V244" s="53"/>
    </row>
    <row r="245" spans="1:22" ht="25.5">
      <c r="A245" s="1861" t="s">
        <v>1553</v>
      </c>
      <c r="B245" s="1861"/>
      <c r="C245" s="1861"/>
      <c r="D245" s="1586">
        <f>D240+D241+D242+D243+D244</f>
        <v>10.100000000000001</v>
      </c>
      <c r="E245" s="988"/>
      <c r="F245" s="934"/>
      <c r="G245" s="934"/>
      <c r="H245" s="988"/>
      <c r="I245" s="934"/>
      <c r="J245" s="934"/>
      <c r="K245" s="940"/>
      <c r="L245" s="985">
        <f t="shared" si="24"/>
        <v>66.48</v>
      </c>
      <c r="M245" s="991">
        <f>M240+M241+M242+M243+M244</f>
        <v>49.92</v>
      </c>
      <c r="N245" s="991">
        <f aca="true" t="shared" si="25" ref="N245:V245">N240+N241+N242+N243+N244</f>
        <v>0</v>
      </c>
      <c r="O245" s="991">
        <f t="shared" si="25"/>
        <v>7.66</v>
      </c>
      <c r="P245" s="991">
        <f t="shared" si="25"/>
        <v>0</v>
      </c>
      <c r="Q245" s="991">
        <f t="shared" si="25"/>
        <v>0</v>
      </c>
      <c r="R245" s="991">
        <f t="shared" si="25"/>
        <v>8.9</v>
      </c>
      <c r="S245" s="991">
        <f t="shared" si="25"/>
        <v>0</v>
      </c>
      <c r="T245" s="991">
        <f t="shared" si="25"/>
        <v>0</v>
      </c>
      <c r="U245" s="991">
        <f t="shared" si="25"/>
        <v>0</v>
      </c>
      <c r="V245" s="991">
        <f t="shared" si="25"/>
        <v>0</v>
      </c>
    </row>
    <row r="246" spans="1:22" ht="18.75">
      <c r="A246" s="1863" t="s">
        <v>453</v>
      </c>
      <c r="B246" s="1863"/>
      <c r="C246" s="1863"/>
      <c r="D246" s="617">
        <f>D25+D45+D56+D64+D81+D92+D117+D144+D179+D200+D209+D218+D226+D233+D238+D245</f>
        <v>156.80000000000004</v>
      </c>
      <c r="E246" s="617"/>
      <c r="F246" s="617"/>
      <c r="G246" s="617"/>
      <c r="H246" s="617"/>
      <c r="I246" s="617"/>
      <c r="J246" s="617"/>
      <c r="K246" s="617"/>
      <c r="L246" s="618" t="e">
        <f t="shared" si="24"/>
        <v>#REF!</v>
      </c>
      <c r="M246" s="619" t="e">
        <f>M25+M45+M56+M64+M81+M92+M117+M143+M179+M200+M209+#REF!+M218+M226+M233+M238+M245</f>
        <v>#REF!</v>
      </c>
      <c r="N246" s="619" t="e">
        <f>N25+N45+N56+N64+N81+N92+N117+N143+N179+N200+N209+#REF!+N218+N226+N233+N238+N245</f>
        <v>#REF!</v>
      </c>
      <c r="O246" s="619" t="e">
        <f>O25+O45+O56+O64+O81+O92+O117+O143+O179+O200+O209+#REF!+O218+O226+O233+O238+O245</f>
        <v>#REF!</v>
      </c>
      <c r="P246" s="619" t="e">
        <f>P25+P45+P56+P64+P81+P92+P117+P143+P179+P200+P209+#REF!+P218+P226+P233+P238+P245</f>
        <v>#REF!</v>
      </c>
      <c r="Q246" s="619" t="e">
        <f>Q25+Q45+Q56+Q64+Q81+Q92+Q117+Q143+Q179+Q200+Q209+#REF!+Q218+Q226+Q233+Q238+Q245</f>
        <v>#REF!</v>
      </c>
      <c r="R246" s="619" t="e">
        <f>R25+R45+R56+R64+R81+R92+R117+R143+R179+R200+R209+#REF!+R218+R226+R233+R238+R245</f>
        <v>#REF!</v>
      </c>
      <c r="S246" s="619" t="e">
        <f>S25+S45+S56+S64+S81+S92+S117+S143+S179+S200+S209+#REF!+S218+S226+S233+S238+S245</f>
        <v>#REF!</v>
      </c>
      <c r="T246" s="619" t="e">
        <f>T25+T45+T56+T64+T81+T92+T117+T143+T179+T200+T209+#REF!+T218+T226+T233+T238+T245</f>
        <v>#REF!</v>
      </c>
      <c r="U246" s="619" t="e">
        <f>U25+U45+U56+U64+U81+U92+U117+U143+U179+U200+U209+#REF!+U218+U226+U233+U238+V245</f>
        <v>#REF!</v>
      </c>
      <c r="V246" s="619" t="e">
        <f>V25+V45+V56+V64+V81+V92+V117+V143+V179+V200+V209+#REF!+V218+V226+V233+V238+W245</f>
        <v>#REF!</v>
      </c>
    </row>
    <row r="247" spans="1:22" ht="18.75">
      <c r="A247" s="1863" t="s">
        <v>454</v>
      </c>
      <c r="B247" s="1863"/>
      <c r="C247" s="1863"/>
      <c r="D247" s="617">
        <f>D35+D48+D60+D84+D103+D123+D157+D191+D203</f>
        <v>71</v>
      </c>
      <c r="E247" s="620"/>
      <c r="F247" s="620"/>
      <c r="G247" s="620"/>
      <c r="H247" s="620"/>
      <c r="I247" s="620"/>
      <c r="J247" s="620"/>
      <c r="K247" s="620"/>
      <c r="L247" s="620"/>
      <c r="M247" s="620"/>
      <c r="N247" s="620"/>
      <c r="O247" s="620"/>
      <c r="P247" s="620"/>
      <c r="Q247" s="620"/>
      <c r="R247" s="620"/>
      <c r="S247" s="620"/>
      <c r="T247" s="620"/>
      <c r="U247" s="620"/>
      <c r="V247" s="621"/>
    </row>
    <row r="248" spans="1:22" ht="18.75">
      <c r="A248" s="1851" t="s">
        <v>455</v>
      </c>
      <c r="B248" s="1851"/>
      <c r="C248" s="1851"/>
      <c r="D248" s="1590">
        <f>D246+D247</f>
        <v>227.80000000000004</v>
      </c>
      <c r="E248" s="622"/>
      <c r="F248" s="622"/>
      <c r="G248" s="622"/>
      <c r="H248" s="622"/>
      <c r="I248" s="622"/>
      <c r="J248" s="622"/>
      <c r="K248" s="622"/>
      <c r="L248" s="622"/>
      <c r="M248" s="622"/>
      <c r="N248" s="622"/>
      <c r="O248" s="622"/>
      <c r="P248" s="622"/>
      <c r="Q248" s="622"/>
      <c r="R248" s="622"/>
      <c r="S248" s="622"/>
      <c r="T248" s="622"/>
      <c r="U248" s="622"/>
      <c r="V248" s="623"/>
    </row>
  </sheetData>
  <sheetProtection/>
  <mergeCells count="77">
    <mergeCell ref="A68:C68"/>
    <mergeCell ref="A69:V69"/>
    <mergeCell ref="A36:C36"/>
    <mergeCell ref="A35:C35"/>
    <mergeCell ref="A49:C49"/>
    <mergeCell ref="A50:V50"/>
    <mergeCell ref="A48:C48"/>
    <mergeCell ref="A60:C60"/>
    <mergeCell ref="A1:U1"/>
    <mergeCell ref="A4:A6"/>
    <mergeCell ref="B4:B6"/>
    <mergeCell ref="L5:L6"/>
    <mergeCell ref="I5:I6"/>
    <mergeCell ref="K4:K6"/>
    <mergeCell ref="G4:G6"/>
    <mergeCell ref="A2:U2"/>
    <mergeCell ref="E4:E6"/>
    <mergeCell ref="J5:J6"/>
    <mergeCell ref="A3:U3"/>
    <mergeCell ref="L4:V4"/>
    <mergeCell ref="M5:V5"/>
    <mergeCell ref="C4:C6"/>
    <mergeCell ref="D4:D6"/>
    <mergeCell ref="F4:F6"/>
    <mergeCell ref="I4:J4"/>
    <mergeCell ref="H4:H6"/>
    <mergeCell ref="A192:C192"/>
    <mergeCell ref="A193:U193"/>
    <mergeCell ref="A209:C209"/>
    <mergeCell ref="A200:C200"/>
    <mergeCell ref="A205:V205"/>
    <mergeCell ref="A203:C203"/>
    <mergeCell ref="A204:C204"/>
    <mergeCell ref="A8:V8"/>
    <mergeCell ref="A125:V125"/>
    <mergeCell ref="A81:C81"/>
    <mergeCell ref="A61:C61"/>
    <mergeCell ref="A62:V62"/>
    <mergeCell ref="A67:C67"/>
    <mergeCell ref="A86:V86"/>
    <mergeCell ref="A104:C104"/>
    <mergeCell ref="A92:C92"/>
    <mergeCell ref="A103:C103"/>
    <mergeCell ref="A212:C212"/>
    <mergeCell ref="A25:C25"/>
    <mergeCell ref="A37:V37"/>
    <mergeCell ref="A45:C45"/>
    <mergeCell ref="A84:C84"/>
    <mergeCell ref="A64:C64"/>
    <mergeCell ref="A56:C56"/>
    <mergeCell ref="A191:C191"/>
    <mergeCell ref="A179:C179"/>
    <mergeCell ref="A85:C85"/>
    <mergeCell ref="A214:V214"/>
    <mergeCell ref="A105:V105"/>
    <mergeCell ref="A159:V159"/>
    <mergeCell ref="A117:C117"/>
    <mergeCell ref="A157:C157"/>
    <mergeCell ref="A123:C123"/>
    <mergeCell ref="A213:C213"/>
    <mergeCell ref="A158:C158"/>
    <mergeCell ref="A144:C144"/>
    <mergeCell ref="A124:C124"/>
    <mergeCell ref="A218:C218"/>
    <mergeCell ref="A221:C221"/>
    <mergeCell ref="A247:C247"/>
    <mergeCell ref="A246:C246"/>
    <mergeCell ref="A238:C238"/>
    <mergeCell ref="A239:V239"/>
    <mergeCell ref="A245:C245"/>
    <mergeCell ref="A248:C248"/>
    <mergeCell ref="A222:C222"/>
    <mergeCell ref="A223:V223"/>
    <mergeCell ref="A226:C226"/>
    <mergeCell ref="A227:V227"/>
    <mergeCell ref="A233:C233"/>
    <mergeCell ref="A235:V2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Vyrobnychyi</dc:creator>
  <cp:keywords/>
  <dc:description/>
  <cp:lastModifiedBy>.</cp:lastModifiedBy>
  <dcterms:created xsi:type="dcterms:W3CDTF">2016-01-25T07:10:15Z</dcterms:created>
  <dcterms:modified xsi:type="dcterms:W3CDTF">2018-07-10T11:23:30Z</dcterms:modified>
  <cp:category/>
  <cp:version/>
  <cp:contentType/>
  <cp:contentStatus/>
</cp:coreProperties>
</file>